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firstSheet="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Titles" localSheetId="11">'12'!$3:$8</definedName>
    <definedName name="_xlnm.Print_Titles" localSheetId="15">'16'!$3:$8</definedName>
    <definedName name="_xlnm.Print_Titles" localSheetId="19">'20'!$3:$4</definedName>
    <definedName name="_xlnm.Print_Titles" localSheetId="2">'3'!$4:$10</definedName>
    <definedName name="_xlnm.Print_Titles" localSheetId="3">'4'!$4:$9</definedName>
    <definedName name="_xlnm.Print_Titles" localSheetId="4">'5'!$4:$9</definedName>
    <definedName name="_xlnm.Print_Titles" localSheetId="5">'6'!$4:$9</definedName>
    <definedName name="_xlnm.Print_Titles" localSheetId="6">'7'!$4:$10</definedName>
    <definedName name="_xlnm.Print_Titles" localSheetId="8">'9'!$4:$9</definedName>
    <definedName name="_xlnm.Print_Area" localSheetId="0">'1'!$A$1:$AB$53</definedName>
    <definedName name="_xlnm.Print_Area" localSheetId="11">'12'!$A$1:$M$59</definedName>
    <definedName name="_xlnm.Print_Area" localSheetId="12">'13'!$A$1:$B$10</definedName>
    <definedName name="_xlnm.Print_Area" localSheetId="17">'18'!$A$1:$E$21</definedName>
    <definedName name="_xlnm.Print_Area" localSheetId="18">'19'!$A$1:$D$21</definedName>
    <definedName name="_xlnm.Print_Area" localSheetId="19">'20'!$A$1:$F$109</definedName>
    <definedName name="_xlnm.Print_Area" localSheetId="3">'4'!$A$1:$M$77</definedName>
    <definedName name="_xlnm.Print_Area" localSheetId="8">'9'!$A$1:$M$54</definedName>
  </definedNames>
  <calcPr fullCalcOnLoad="1"/>
</workbook>
</file>

<file path=xl/sharedStrings.xml><?xml version="1.0" encoding="utf-8"?>
<sst xmlns="http://schemas.openxmlformats.org/spreadsheetml/2006/main" count="2132" uniqueCount="769">
  <si>
    <t>Önkormányzati vagyonnal való gazdálkodással kapcsolatos feladatok</t>
  </si>
  <si>
    <t>Közvilágítás</t>
  </si>
  <si>
    <t>Háziorvosi alapellátás</t>
  </si>
  <si>
    <t xml:space="preserve">Ifjuság-egészségügyi gondozás </t>
  </si>
  <si>
    <t>Közterület rendjének fenntartása</t>
  </si>
  <si>
    <t>költségvetési intézményeinek</t>
  </si>
  <si>
    <t>Intézmények összesen</t>
  </si>
  <si>
    <t>Cegléd Város Önkormányzata összesen:</t>
  </si>
  <si>
    <t>I. Személyi juttatások</t>
  </si>
  <si>
    <t>III. Dologi kiadások</t>
  </si>
  <si>
    <t xml:space="preserve">Cegléd Város Önkormányzata  </t>
  </si>
  <si>
    <t xml:space="preserve">összesített </t>
  </si>
  <si>
    <t>Általános tartalék</t>
  </si>
  <si>
    <t>Cegléd Város Önkormányzata</t>
  </si>
  <si>
    <t>Kiadások</t>
  </si>
  <si>
    <t>Megnevezés</t>
  </si>
  <si>
    <t>Összesen</t>
  </si>
  <si>
    <t>Dologi kiadások</t>
  </si>
  <si>
    <t>Egyéb felhalmozási célú kiadások</t>
  </si>
  <si>
    <t>Környezetvédelmi alap</t>
  </si>
  <si>
    <t>Széchenyi úti óvoda</t>
  </si>
  <si>
    <t>Pesti úti óvoda</t>
  </si>
  <si>
    <t>Lövész utcai óvoda</t>
  </si>
  <si>
    <t>A. Finanszírozás</t>
  </si>
  <si>
    <t>Bevételek</t>
  </si>
  <si>
    <t>Működési mérleg</t>
  </si>
  <si>
    <t>Felhalmozási mérleg</t>
  </si>
  <si>
    <t xml:space="preserve">Cegléd Város Önkormányzata </t>
  </si>
  <si>
    <t>Cegléd Város Önkormányzata költségvetési intézményeinek</t>
  </si>
  <si>
    <t>Kossuth Múzeum</t>
  </si>
  <si>
    <t>Ceglédi Közös Önkormányzati Hivatal</t>
  </si>
  <si>
    <t>1. melléklet a ../….. (.... ...) önkormányzati rendelethez</t>
  </si>
  <si>
    <t>Eredeti előirányzat</t>
  </si>
  <si>
    <t xml:space="preserve">Kötelező </t>
  </si>
  <si>
    <t xml:space="preserve">Önként </t>
  </si>
  <si>
    <t xml:space="preserve">Feladat </t>
  </si>
  <si>
    <t xml:space="preserve">Munkaadókat terhelő járulékok és szociális hozzájárulási adó                                                                            </t>
  </si>
  <si>
    <t>Beruházások</t>
  </si>
  <si>
    <t>Felújítások</t>
  </si>
  <si>
    <t>I. Egyéb működési célú támogatások államháztartáson belülre</t>
  </si>
  <si>
    <t>II. Egyéb működési célú támogatások államháztartáson kívülre</t>
  </si>
  <si>
    <t xml:space="preserve">államháztartáson belülre és kívülre 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</si>
  <si>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</si>
  <si>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</si>
  <si>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</si>
  <si>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Felhalmozási célú önkormányzati támogatások</t>
  </si>
  <si>
    <t>Egyéb felhalmozási célú támogatások bevételei államháztartáson belülről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</si>
  <si>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</si>
  <si>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</si>
  <si>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</si>
  <si>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</si>
  <si>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</si>
  <si>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</si>
  <si>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I. Önkormányzatok működési támogatásai</t>
  </si>
  <si>
    <t>III. Felhalmozási célú támogatások államháztartáson belülről</t>
  </si>
  <si>
    <t>VI.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</si>
  <si>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</si>
  <si>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</si>
  <si>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</si>
  <si>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</si>
  <si>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</si>
  <si>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</si>
  <si>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</si>
  <si>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</si>
  <si>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</si>
  <si>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VII. Felhalmozási bevételek</t>
  </si>
  <si>
    <t>VIII. Működési célú átvett pénzeszközök</t>
  </si>
  <si>
    <t xml:space="preserve">IX. Felhalmozási célú átvett pénzeszközök </t>
  </si>
  <si>
    <t>Egyéb működési célú támogatások bevételei államháztartáson belülről</t>
  </si>
  <si>
    <t>Önkormányzatok elszámolásai a központi költségvetéssel</t>
  </si>
  <si>
    <t xml:space="preserve">Egyéb közhatalmi bevételek </t>
  </si>
  <si>
    <t>II. Működési célú támogatások államháztartáson belülről</t>
  </si>
  <si>
    <t xml:space="preserve">III. Termékek és szolgáltatások adói </t>
  </si>
  <si>
    <t>IV. Közhatalmi bevételek</t>
  </si>
  <si>
    <t>V. Működési bevételek</t>
  </si>
  <si>
    <t>VI. Működési célú átvett pénzeszközök</t>
  </si>
  <si>
    <t>VII. Felhalmozási célú támogatások államháztartáson belülről</t>
  </si>
  <si>
    <t>VIII. Felhalmozási bevételek</t>
  </si>
  <si>
    <t>B.) Felhalmozási bevétel összesen (VII.+VIII.+IX.)</t>
  </si>
  <si>
    <t>D.) Finanszírozási bevételek</t>
  </si>
  <si>
    <t>E.) Bevétel összesen (=C.)+D.))</t>
  </si>
  <si>
    <t>C.) Bevétel főösszege (=A.)+B.))</t>
  </si>
  <si>
    <t>a.) Önkormányzat</t>
  </si>
  <si>
    <t>b.) Intézmények</t>
  </si>
  <si>
    <t xml:space="preserve">XI. Munkaadókat terhelő járulékok és szociális hozzájárulási adó                                                                            </t>
  </si>
  <si>
    <t>XII. Dologi kiadások</t>
  </si>
  <si>
    <t>XIII. Ellátottak pénzbeli juttatásai</t>
  </si>
  <si>
    <t>XIV. Egyéb működési célú kiadások</t>
  </si>
  <si>
    <t>cb.) Általános tartalék</t>
  </si>
  <si>
    <t>ca.) Céltartalék</t>
  </si>
  <si>
    <t>F.) Működési kiadás összesen (=X.+…+XIV.)</t>
  </si>
  <si>
    <t>XV. Beruházások</t>
  </si>
  <si>
    <t>XVI. Felújítások</t>
  </si>
  <si>
    <t>XVII. Egyéb felhalmozási célú kiadások</t>
  </si>
  <si>
    <t>G.) Felhalmozási kiadás összesen (=XV.+XVI.+XVII.)</t>
  </si>
  <si>
    <t>H.) Kiadás főösszege (=F.)+G.))</t>
  </si>
  <si>
    <t>J.) Kiadás összesen (H.)+I.))</t>
  </si>
  <si>
    <t>Üdülői szálláshely-szolgáltatás és étkeztetés</t>
  </si>
  <si>
    <t>Önkormányzatok és önkormányzati hivatalok jogalkotó és általános igazgatási tevékenysége</t>
  </si>
  <si>
    <t>Hulladékgazdálkodási igazgatás</t>
  </si>
  <si>
    <t>Szennyvízcsatorna építése, fenntartása, üzemeltetése</t>
  </si>
  <si>
    <t>Sportlétesítmények, edzőtáborok működtetése és fejlesztése</t>
  </si>
  <si>
    <t>IV. Termékek és szolgáltatások adói</t>
  </si>
  <si>
    <t>V. Közhatalmi bevételek</t>
  </si>
  <si>
    <t>B.) Finanszírozási bevételek</t>
  </si>
  <si>
    <t>C.) Önkormányzat bevételei összesen (=A.)+B.))</t>
  </si>
  <si>
    <t>A.) Költségvetési bevételek (=II.+III.+V.+…+IX.)</t>
  </si>
  <si>
    <t>II. Működési célú támogatások államháztartáson belülről (I.+II.)</t>
  </si>
  <si>
    <t>Gyermekvédelmi pénzbeli és természetbeni ellátások</t>
  </si>
  <si>
    <t>X. Személyi juttatások</t>
  </si>
  <si>
    <t>Személyi juttatások</t>
  </si>
  <si>
    <t xml:space="preserve">II. Munkaadókat terhelő járulékok és szociális hozzájárulási adó                                                                            </t>
  </si>
  <si>
    <t>Zöldterület-kezelés</t>
  </si>
  <si>
    <t>Város-, községgazdálkodási egyéb szolgáltatások</t>
  </si>
  <si>
    <t>Polgári honvédelem ágazati feladatai, a lakosság felkészítése</t>
  </si>
  <si>
    <t>Egyéb szociális pénzbeli és természetbeni ellátások, támogatások</t>
  </si>
  <si>
    <t>IV. Ellátottak pénzbeli juttatásai</t>
  </si>
  <si>
    <t>V. Egyéb működési célú kiadások</t>
  </si>
  <si>
    <t>Versenysport- és utánpótlás-nevelési tevékenység és támogatása</t>
  </si>
  <si>
    <t>Civil szervezetek működési támogatása</t>
  </si>
  <si>
    <t>Civil szervezetek programtámogatása</t>
  </si>
  <si>
    <t>A.) Működési kiadás összesen (=I.+…+V.)</t>
  </si>
  <si>
    <t>VI. Beruházások</t>
  </si>
  <si>
    <t>VII. Felújítások</t>
  </si>
  <si>
    <t>VIII. Egyéb felhalmozási célú kiadások</t>
  </si>
  <si>
    <t>B.) Felhalmozási kiadás összesen (=VI.+VII.+VIII.)</t>
  </si>
  <si>
    <t>C.) Kiadási főösszeg (=A.)+B.))</t>
  </si>
  <si>
    <t>E.) Kiadás összesen</t>
  </si>
  <si>
    <t>I.) Finanszírozási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</si>
  <si>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</si>
  <si>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</si>
  <si>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</si>
  <si>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</si>
  <si>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</si>
  <si>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</si>
  <si>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</si>
  <si>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</si>
  <si>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</si>
  <si>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</si>
  <si>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</si>
  <si>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c.) ebből Tartalékok:</t>
  </si>
  <si>
    <t>Közutak, hidak, alagutak üzemeltetése, fenntartása</t>
  </si>
  <si>
    <t>D.) Finanszírozási kiadások</t>
  </si>
  <si>
    <t>Működési költségvetési egyenleg (=A.)-F.))</t>
  </si>
  <si>
    <t>Felhalmozási költségvetési egyenleg (=B.)-G.))</t>
  </si>
  <si>
    <t>Cegléd Város Önkormányzata összesen</t>
  </si>
  <si>
    <t>Felújítás összesen</t>
  </si>
  <si>
    <t>Cegléd Város Roma Nemzetiségi Önkormányzata</t>
  </si>
  <si>
    <t>Beruházás összesen:</t>
  </si>
  <si>
    <t>A.) Működési bevétel összesen (=II.+IV.+V.+VI.)</t>
  </si>
  <si>
    <t>Ceglédi Többcélú Kistérségi Társulás - állami normatíva átadása</t>
  </si>
  <si>
    <t>Ceglédi Többcélú Kistérségi Társulás - Gyermekjóléti Központ bepótlás</t>
  </si>
  <si>
    <t>Polgárőrök támogatása</t>
  </si>
  <si>
    <t>városi tanulmányi ösztöndíj</t>
  </si>
  <si>
    <t>Mezőgazdasági támogatások</t>
  </si>
  <si>
    <t>Szennyvízcsatorna elkülönített fejlesztési alapok</t>
  </si>
  <si>
    <t>Állam-igazgatási</t>
  </si>
  <si>
    <t>Ceglédi Kosárlabda Egyesület</t>
  </si>
  <si>
    <t>Önkormányzatok funkcióra nem sorolható bevételei államháztartáson kívülről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</si>
  <si>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</si>
  <si>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</si>
  <si>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</si>
  <si>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</si>
  <si>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</si>
  <si>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</si>
  <si>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</si>
  <si>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</si>
  <si>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</si>
  <si>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</si>
  <si>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</si>
  <si>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</si>
  <si>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</si>
  <si>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</si>
  <si>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</si>
  <si>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</si>
  <si>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</si>
  <si>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Működési célú támogatások államháztartáson belülről (=07+…+12)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</si>
  <si>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</si>
  <si>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</si>
  <si>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</si>
  <si>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</si>
  <si>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</si>
  <si>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</si>
  <si>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</si>
  <si>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</si>
  <si>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</si>
  <si>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</si>
  <si>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</si>
  <si>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</si>
  <si>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</si>
  <si>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</si>
  <si>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</si>
  <si>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</si>
  <si>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>Közhatalmi bevételek (=22+...+25+31+32)</t>
  </si>
  <si>
    <t>Működési bevételek (=34+…+40+43+46+...+48)</t>
  </si>
  <si>
    <t>Felhalmozási bevételek (=50+…+54)</t>
  </si>
  <si>
    <t>Működési célú garancia- és kezességvállalásból származó megtérülések államháztartáson kívülről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</si>
  <si>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</si>
  <si>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</si>
  <si>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</si>
  <si>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</si>
  <si>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</si>
  <si>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</si>
  <si>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</si>
  <si>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</si>
  <si>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Sorszám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</si>
  <si>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</si>
  <si>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</si>
  <si>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</si>
  <si>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</si>
  <si>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</si>
  <si>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</si>
  <si>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</si>
  <si>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</si>
  <si>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</si>
  <si>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</si>
  <si>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</si>
  <si>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</si>
  <si>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</si>
  <si>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</si>
  <si>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</si>
  <si>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</si>
  <si>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</si>
  <si>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</si>
  <si>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</si>
  <si>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</si>
  <si>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</si>
  <si>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</si>
  <si>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</si>
  <si>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</si>
  <si>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</si>
  <si>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</si>
  <si>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</si>
  <si>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</si>
  <si>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</si>
  <si>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</si>
  <si>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</si>
  <si>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</si>
  <si>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</si>
  <si>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</si>
  <si>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</si>
  <si>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</si>
  <si>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</si>
  <si>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</si>
  <si>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</si>
  <si>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</si>
  <si>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</si>
  <si>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</si>
  <si>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</si>
  <si>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</si>
  <si>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</si>
  <si>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</si>
  <si>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</si>
  <si>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</si>
  <si>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</si>
  <si>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</si>
  <si>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</si>
  <si>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</si>
  <si>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</si>
  <si>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</si>
  <si>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</si>
  <si>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</si>
  <si>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</si>
  <si>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</si>
  <si>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</si>
  <si>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</si>
  <si>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</si>
  <si>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</si>
  <si>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</si>
  <si>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</si>
  <si>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</si>
  <si>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</si>
  <si>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</si>
  <si>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Finanszírozási bevételek</t>
  </si>
  <si>
    <t>Önkormányzat bevételei összesen (=68+69)</t>
  </si>
  <si>
    <t>79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</si>
  <si>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</si>
  <si>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</si>
  <si>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</si>
  <si>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</si>
  <si>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</si>
  <si>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</si>
  <si>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</si>
  <si>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Intézmények költségvetési bevételei összesen (=71+…77)</t>
  </si>
  <si>
    <t>Költségvetési kiadások összesen:</t>
  </si>
  <si>
    <t>1</t>
  </si>
  <si>
    <t>Működési célú támogatások államháztartáson belülről (=02)</t>
  </si>
  <si>
    <t>Közhatalmi bevételek (=04)</t>
  </si>
  <si>
    <t>Működési bevételek (=06+…+12+15+18+19+20)</t>
  </si>
  <si>
    <t>Működési célú átvett pénzeszközök (=22)</t>
  </si>
  <si>
    <t>Működési bevétel összesen (=03+05+21+23)</t>
  </si>
  <si>
    <t>Felhalmozási célú támogatások államháztartáson belülről (=25+26)</t>
  </si>
  <si>
    <t>Felhalmozási bevételek (=28)</t>
  </si>
  <si>
    <t>Felhalmozási célú átvett pénzeszközök (=30)</t>
  </si>
  <si>
    <t>Felhalmozási bevétel összesen (=27+29+31)</t>
  </si>
  <si>
    <t>Bevétel összesen (=01+24+32)</t>
  </si>
  <si>
    <t>2</t>
  </si>
  <si>
    <t>3</t>
  </si>
  <si>
    <t>4</t>
  </si>
  <si>
    <t>5</t>
  </si>
  <si>
    <t>6</t>
  </si>
  <si>
    <t>7</t>
  </si>
  <si>
    <t>8</t>
  </si>
  <si>
    <t>9</t>
  </si>
  <si>
    <t>Kamatbevételek és más nyereségjellegű bevételek (13+14)</t>
  </si>
  <si>
    <t>Egyéb pénzügyi műveletek bevételei (16+17)</t>
  </si>
  <si>
    <t>Ellátottak pénzbeli juttatásai</t>
  </si>
  <si>
    <t>Egyéb működési célú kiadások</t>
  </si>
  <si>
    <t>adatok forintban</t>
  </si>
  <si>
    <t>Ceglédi TV Közhasznú Nonprofit Kft. - pótbefizetés</t>
  </si>
  <si>
    <t>Bizottsági keret - GB</t>
  </si>
  <si>
    <t>Bizottsági keret - JÜP</t>
  </si>
  <si>
    <t>Bizottsági keret - KON</t>
  </si>
  <si>
    <t>Ceglédi Kézilabda Klub Sport Egyesület</t>
  </si>
  <si>
    <t>Ceglédi Termálfürdő Üzemeltető Kft. - pótbefizetés</t>
  </si>
  <si>
    <t>Civil szervezetek támogatása</t>
  </si>
  <si>
    <t>CVSE - szakosztályi támogatás</t>
  </si>
  <si>
    <t>Magyar Máltai Szeretetszolgálat Egesület - Tanyagondnoki szolgálat</t>
  </si>
  <si>
    <t>Ceglédi Sportcsarnok Kft. - pótbefizetés</t>
  </si>
  <si>
    <t>Kossuth Művelődési Központ Nonprofit Kulturális Kft. - pótbefizetés</t>
  </si>
  <si>
    <t>III. Egyéb működési célú visszatérítendő támogatások államháztartáson kívülre</t>
  </si>
  <si>
    <t>térfigyelő kamerarendszer bővítése</t>
  </si>
  <si>
    <t>GZR-T-Ö-2016-0007 - Az élhető és zöld Ceglédért (E-töltő)</t>
  </si>
  <si>
    <t>műszaki ellenőri keretszerződés</t>
  </si>
  <si>
    <t>Pest Megyei Rendőr-főkapitányság Ceglédi Rendőrkapitányság</t>
  </si>
  <si>
    <t>Pest Megyei Katasztrófavédelmi Igazgatóság Cegléd Kirendeltség</t>
  </si>
  <si>
    <t>Falugondnokok Duna-Tisza Közi Egyesülete</t>
  </si>
  <si>
    <t>Ceglédi Városfejlesztési Kft. - támogatás</t>
  </si>
  <si>
    <t>Ceglédi Városi Könyvtár</t>
  </si>
  <si>
    <t>IRMÁK Közhasznú Nonprofit Kft. - támogató szolgálat</t>
  </si>
  <si>
    <t>Magyar Vöröskereszt Pest Megyei Szervezete - utcai gondozó szolgálat</t>
  </si>
  <si>
    <t>III. Tour de Hongrie - VUELTA Kft.</t>
  </si>
  <si>
    <t>VÁRVAG Nonprofit Közhasznú Kft. - támogatás - vezetés irányítás</t>
  </si>
  <si>
    <t>VÁRVAG Nonprofit Közhasznú Kft. - támogatás - közfoglalkoztatás</t>
  </si>
  <si>
    <t>Ceglédi Kék Cápák SE - visszatérítendő támogatás</t>
  </si>
  <si>
    <t>Egyéb felhalmozási célú kiadások összesen</t>
  </si>
  <si>
    <t xml:space="preserve">PM_CSAPVIZGAZD_2017 </t>
  </si>
  <si>
    <t>Bölcsődei és Védőnői Igazgatóság</t>
  </si>
  <si>
    <t xml:space="preserve">Ceglédi Kék Cápák SE </t>
  </si>
  <si>
    <t>Területfejlesztés igazgatása</t>
  </si>
  <si>
    <t>CVSE - 1-2. osztályos általános iskolások úszásoktatása</t>
  </si>
  <si>
    <t>Mindösszesen: (=70+78)</t>
  </si>
  <si>
    <t>Ceglédi Kézilabda Klub Sport Egyesület - visszatérítendő támogatás</t>
  </si>
  <si>
    <t>Hosszabb időtartamú közfoglalkoztatás</t>
  </si>
  <si>
    <t>IV. Elvonások befizetések</t>
  </si>
  <si>
    <t>Egyéb működési célú kiadások (=I.+…+IV.)</t>
  </si>
  <si>
    <t>Támogatási célú finanszírozási műveletek</t>
  </si>
  <si>
    <t>garancia-, és kezességvállalás valamint lekötött betétállományai</t>
  </si>
  <si>
    <t>Bruttó összeg</t>
  </si>
  <si>
    <t>NINCS</t>
  </si>
  <si>
    <t>Összesen:</t>
  </si>
  <si>
    <t xml:space="preserve">                Cegléd Város Önkormányzata</t>
  </si>
  <si>
    <t>adatok főben</t>
  </si>
  <si>
    <t>Cím</t>
  </si>
  <si>
    <t>Alcím</t>
  </si>
  <si>
    <t>Intézmény neve</t>
  </si>
  <si>
    <t>Módosított előirányzat</t>
  </si>
  <si>
    <t>1.</t>
  </si>
  <si>
    <t>Igazgatási ágazat</t>
  </si>
  <si>
    <t>ebből csökkent munkaképességű alkalmazott</t>
  </si>
  <si>
    <t>2.</t>
  </si>
  <si>
    <t>1. cím összesen:</t>
  </si>
  <si>
    <t>Köznevelési ágazat</t>
  </si>
  <si>
    <t>3.</t>
  </si>
  <si>
    <t>4.</t>
  </si>
  <si>
    <t>2. cím összesen:</t>
  </si>
  <si>
    <t>Szociális ágazat</t>
  </si>
  <si>
    <t>Bölcsödei Védőnői Igazgatóság</t>
  </si>
  <si>
    <t>3. cím összesen:</t>
  </si>
  <si>
    <t>Kultúrális ágazat</t>
  </si>
  <si>
    <t>4. cím összesen:</t>
  </si>
  <si>
    <t>2-4. cím összesen:</t>
  </si>
  <si>
    <t>1-4 cím összesen:</t>
  </si>
  <si>
    <t>Összeg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</si>
  <si>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</si>
  <si>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</si>
  <si>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</si>
  <si>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finanszírozási bevételei</t>
  </si>
  <si>
    <t>04 Alaptevékenység finanszírozási kiadásai</t>
  </si>
  <si>
    <t>II. Alaptevékenység finanszírozási egyenlege (=03-04)</t>
  </si>
  <si>
    <t>A) Alaptevékenység maradványa (=±I±II)</t>
  </si>
  <si>
    <t>C) Összes maradvány (=A+B)</t>
  </si>
  <si>
    <t>E) Alaptevékenység szabad maradványa (=A-D)</t>
  </si>
  <si>
    <t>könyvviteli mérlege</t>
  </si>
  <si>
    <t>#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</si>
  <si>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</si>
  <si>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</si>
  <si>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</si>
  <si>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</si>
  <si>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</si>
  <si>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</si>
  <si>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</si>
  <si>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</si>
  <si>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</si>
  <si>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</si>
  <si>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</si>
  <si>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</si>
  <si>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</si>
  <si>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</si>
  <si>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</si>
  <si>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</si>
  <si>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</si>
  <si>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</si>
  <si>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</si>
  <si>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</si>
  <si>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</si>
  <si>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</si>
  <si>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</si>
  <si>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</si>
  <si>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</si>
  <si>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</si>
  <si>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</si>
  <si>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</si>
  <si>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</si>
  <si>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</si>
  <si>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</si>
  <si>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</si>
  <si>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</si>
  <si>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</si>
  <si>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</si>
  <si>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</si>
  <si>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</si>
  <si>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</si>
  <si>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</si>
  <si>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</si>
  <si>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</si>
  <si>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</si>
  <si>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117</t>
  </si>
  <si>
    <t>D/II/4d - ebből: költségvetési évet követően esedékes követelések kiszámlázott általános forgalmi adóra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</si>
  <si>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</si>
  <si>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</si>
  <si>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</si>
  <si>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</si>
  <si>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</si>
  <si>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</si>
  <si>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</si>
  <si>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</si>
  <si>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</si>
  <si>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</si>
  <si>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147</t>
  </si>
  <si>
    <t>D/III/1d - ebből: igénybe vett szolgáltatásra adott előlegek</t>
  </si>
  <si>
    <t>148</t>
  </si>
  <si>
    <t>D/III/1e - ebből: foglalkoztatottaknak adott előlegek</t>
  </si>
  <si>
    <t>151</t>
  </si>
  <si>
    <t>D/III/3 Más által beszedett bevételek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</si>
  <si>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</si>
  <si>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</si>
  <si>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</si>
  <si>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</si>
  <si>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</si>
  <si>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</si>
  <si>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</si>
  <si>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</si>
  <si>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</si>
  <si>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</si>
  <si>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</si>
  <si>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</si>
  <si>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</si>
  <si>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</si>
  <si>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</si>
  <si>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</si>
  <si>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</si>
  <si>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</si>
  <si>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</si>
  <si>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</si>
  <si>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</si>
  <si>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</si>
  <si>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</si>
  <si>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</si>
  <si>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</si>
  <si>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</si>
  <si>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</si>
  <si>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</si>
  <si>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</si>
  <si>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</si>
  <si>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</si>
  <si>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</si>
  <si>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</si>
  <si>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</si>
  <si>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</si>
  <si>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</si>
  <si>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182</t>
  </si>
  <si>
    <t>183</t>
  </si>
  <si>
    <t>G/IV Felhalmozott eredmény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</si>
  <si>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</si>
  <si>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</si>
  <si>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</si>
  <si>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</si>
  <si>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</si>
  <si>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</si>
  <si>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</si>
  <si>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</si>
  <si>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H/I/7 Költségvetési évben esedékes kötelezettségek felújításokra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</si>
  <si>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</si>
  <si>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</si>
  <si>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</si>
  <si>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</si>
  <si>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H/II/3 Költségvetési évet követően esedékes kötelezettségek dologi kiadásokra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</si>
  <si>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</si>
  <si>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</si>
  <si>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</si>
  <si>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H/II/7 Költségvetési évet követően esedékes kötelezettségek felújításokra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</si>
  <si>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</si>
  <si>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</si>
  <si>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</si>
  <si>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</si>
  <si>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</si>
  <si>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</si>
  <si>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244</t>
  </si>
  <si>
    <t>H/III/8 Letétre, megőrzésre, fedezetkezelésre átvett pénzeszközök, biztosítékok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</si>
  <si>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</si>
  <si>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</si>
  <si>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</si>
  <si>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</si>
  <si>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</si>
  <si>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</si>
  <si>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</si>
  <si>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</si>
  <si>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</si>
  <si>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</si>
  <si>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</si>
  <si>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</si>
  <si>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</si>
  <si>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</si>
  <si>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</si>
  <si>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</si>
  <si>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</si>
  <si>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</si>
  <si>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</si>
  <si>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</si>
  <si>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</si>
  <si>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</si>
  <si>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</si>
  <si>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</si>
  <si>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</si>
  <si>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</si>
  <si>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</si>
  <si>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</si>
  <si>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</si>
  <si>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</si>
  <si>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</si>
  <si>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</si>
  <si>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</si>
  <si>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</si>
  <si>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</si>
  <si>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 xml:space="preserve">tulajdonában álló gazdálkodó szervezetek működéséből származó </t>
  </si>
  <si>
    <t>kötelezettségek, részesedések alakulása</t>
  </si>
  <si>
    <t>Megnevezése</t>
  </si>
  <si>
    <t>Tulajdoni hányad                         (%-ban)</t>
  </si>
  <si>
    <t>Fennálló kötelezettség                                 (ezer forintban)</t>
  </si>
  <si>
    <t>Ceglédi Sportcsarnok Kft.</t>
  </si>
  <si>
    <t>Ceglédi Termálfürdő Üzemeltető Kft.</t>
  </si>
  <si>
    <t>Ceglédi TV Közhasznú Nonprofit Kft.</t>
  </si>
  <si>
    <t>Ceglédi Városfejlesztési Kft.</t>
  </si>
  <si>
    <t>Duna-Tisza közi Hulladékgazdálkodási Nonprofit Kft.</t>
  </si>
  <si>
    <t>n.a</t>
  </si>
  <si>
    <t>BÁCSVÍZ Víz- és Csatornaszolgáltató Zrt.</t>
  </si>
  <si>
    <t xml:space="preserve">  </t>
  </si>
  <si>
    <t xml:space="preserve">Fizető parkolók üzemeltetés bevételei és kiadásai </t>
  </si>
  <si>
    <t>nettó</t>
  </si>
  <si>
    <t>áfa</t>
  </si>
  <si>
    <t>bruttó</t>
  </si>
  <si>
    <t>MOBIL parkolási díj</t>
  </si>
  <si>
    <t>Összes bevétel</t>
  </si>
  <si>
    <t>Mobil parkolás üzemeltetése</t>
  </si>
  <si>
    <t>Összes üzemeltetési kiadás</t>
  </si>
  <si>
    <t xml:space="preserve"> </t>
  </si>
  <si>
    <t>Ingatlankataszter</t>
  </si>
  <si>
    <t>db</t>
  </si>
  <si>
    <t>Bruttó érték (ezer Ft)</t>
  </si>
  <si>
    <t>Forgalomképes ingatlan</t>
  </si>
  <si>
    <t>Korlátozottan forgalomképes</t>
  </si>
  <si>
    <t>Forgalomképtelen ingatlan</t>
  </si>
  <si>
    <t>Részesedések</t>
  </si>
  <si>
    <t>Nyilvántartási érték (ezer Ft)</t>
  </si>
  <si>
    <t>Nagykőrösi Konzervgyár</t>
  </si>
  <si>
    <t>Forrás Rt. Részvény</t>
  </si>
  <si>
    <t xml:space="preserve">Ceglédi Termálfürdő Üzemeltető Kft. </t>
  </si>
  <si>
    <t>BÁCSVÍZ Víz- és Csatornaszolgáltató Zrt</t>
  </si>
  <si>
    <t>VÁRVAG Városüzemeltetési és Vagyongazdálkodási Nonprofit Kft.</t>
  </si>
  <si>
    <t>Ceglédi Sportcsarnok Kft,</t>
  </si>
  <si>
    <t xml:space="preserve">Ceglédi Városfejlesztési Kft. </t>
  </si>
  <si>
    <t>"Ceglédi Mindennapi Kenyerünk" Szociális Szövetkezet</t>
  </si>
  <si>
    <t xml:space="preserve">Kossuth Művelődési Központ Nonprofit Kulturális Kft. </t>
  </si>
  <si>
    <t>Teljesítés</t>
  </si>
  <si>
    <t>VÁRVAG Városüzemeltetési és Vagyongazdálkodási Nonprofit Közhasznú Kft.</t>
  </si>
  <si>
    <t>Kossuth Művelődési Központ Nonprofit Kulturális Kft.</t>
  </si>
  <si>
    <t>Ceglédi Mindennapi Kenyerünk Szociális Szövetkezet</t>
  </si>
  <si>
    <t>Kiemelt állami és önkormányzati rendezvények</t>
  </si>
  <si>
    <t>Határon túli magyarok egyéb támogatása</t>
  </si>
  <si>
    <t>Forgatási és befektetési célú finanszírozási bevételek</t>
  </si>
  <si>
    <t>D) Alaptevékenység kötelezettségvállalással terhelt maradványa</t>
  </si>
  <si>
    <t>C/III/2 Kincstárban vezetett forintszámlák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</si>
  <si>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</si>
  <si>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</si>
  <si>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</si>
  <si>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</si>
  <si>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</si>
  <si>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</si>
  <si>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</si>
  <si>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</si>
  <si>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</si>
  <si>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</si>
  <si>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</si>
  <si>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</si>
  <si>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</si>
  <si>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</si>
  <si>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</si>
  <si>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</si>
  <si>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</si>
  <si>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152</t>
  </si>
  <si>
    <t>D/III/4 Forgótőke elszámolása</t>
  </si>
  <si>
    <t>179</t>
  </si>
  <si>
    <t>G/III Egyéb eszközök induláskori értéke és változásai</t>
  </si>
  <si>
    <t>180</t>
  </si>
  <si>
    <t>184</t>
  </si>
  <si>
    <t>191</t>
  </si>
  <si>
    <t>192</t>
  </si>
  <si>
    <t>209</t>
  </si>
  <si>
    <t>210</t>
  </si>
  <si>
    <t>218</t>
  </si>
  <si>
    <t>222</t>
  </si>
  <si>
    <t>227</t>
  </si>
  <si>
    <t>233</t>
  </si>
  <si>
    <t>234</t>
  </si>
  <si>
    <t>235</t>
  </si>
  <si>
    <t>H/III/2 Továbbadási célból folyósított támogatások, ellátások elszámolása</t>
  </si>
  <si>
    <t>240</t>
  </si>
  <si>
    <t>243</t>
  </si>
  <si>
    <t>249</t>
  </si>
  <si>
    <t>250</t>
  </si>
  <si>
    <t>%</t>
  </si>
  <si>
    <t>Százalék</t>
  </si>
  <si>
    <t>Eredmény</t>
  </si>
  <si>
    <t>2019. évi összesített költségvetési mérlege</t>
  </si>
  <si>
    <t>2019. évi költségvetési mérlege</t>
  </si>
  <si>
    <t>2019. évi bevételei forrásonként</t>
  </si>
  <si>
    <t>2019. évi bevételei kormányzati funkciónként</t>
  </si>
  <si>
    <t>2019. évi kiadásai kormányzati funkciónként</t>
  </si>
  <si>
    <t>2019. évi bevételei</t>
  </si>
  <si>
    <t>2019. évi kiadásai</t>
  </si>
  <si>
    <t xml:space="preserve">2019. évi tartalékai </t>
  </si>
  <si>
    <t>2019. évi  összesített beruházási kiadásai</t>
  </si>
  <si>
    <t>2019. évi  összesített felújítási kiadásai</t>
  </si>
  <si>
    <t>2019. évi összesített egyéb felhalmozási célú kiadásai</t>
  </si>
  <si>
    <t xml:space="preserve">2019. évi egyéb működési célú támogatásai </t>
  </si>
  <si>
    <t>2019. év</t>
  </si>
  <si>
    <t xml:space="preserve">           2019. évi létszámadatainak címrendje</t>
  </si>
  <si>
    <t>2019. évi maradványkimutatása</t>
  </si>
  <si>
    <t>2019. évi</t>
  </si>
  <si>
    <t>2019. évi vagyonkimutatása</t>
  </si>
  <si>
    <t>2019. évi eredménykimutatása</t>
  </si>
  <si>
    <t>2019. december 31.</t>
  </si>
  <si>
    <t>D/III/1f - ebből túlfizetések, téves és visszajáró kifizetések</t>
  </si>
  <si>
    <t>D/III/1f - ebből: túlfizetések, téves és visszajáró kifizetések</t>
  </si>
  <si>
    <t>H/I/5 Költségvetési évben esedékes kötelezettségek egyéb működési célú kiadásokra (&gt;=H/I/5a+H/I/5b)</t>
  </si>
  <si>
    <t>"Ceglédiek a Ceglédiekért" Közalapítvány - működési támogatás</t>
  </si>
  <si>
    <t>NEAK iskolaorvosi ellátás - Losontzy EGYMI iskolaorvosi ellátás</t>
  </si>
  <si>
    <t>Sport célú támogatás</t>
  </si>
  <si>
    <t>Kisebbségért - Pro Minoritate - Csángó bál 2019.02.23</t>
  </si>
  <si>
    <t>Nyujtmed Kft. - XIII. felnőtt háziorvosi körzet helyettesítés</t>
  </si>
  <si>
    <t>Iskolaorvosi ellátás</t>
  </si>
  <si>
    <t>Gerje Sport Kft. - (2018/2019.NBI./A)</t>
  </si>
  <si>
    <t xml:space="preserve">Ceglédi Többcélú Kistérségi Társulás - 36.867 fő x 10 Ft/lakos </t>
  </si>
  <si>
    <t>Intézményi NEAK támogatás (BÖVI)</t>
  </si>
  <si>
    <t>2018. évi normatíva visszafizetése</t>
  </si>
  <si>
    <t xml:space="preserve">Ceglédi Elefántkölykök Kosárlabda Klub </t>
  </si>
  <si>
    <t>Bursa Hungarica 155/2018. (V. 24.) Ök. határozat</t>
  </si>
  <si>
    <t>1980/2013.(XII.29.)Korm. labd.fejl.-1823/2016.(XII.22.)Korm. - pótmunka</t>
  </si>
  <si>
    <t>2017/2 hrsz sportcsarnok TAO-n kívüli közművek kiépítése, parkolók építése - 45/2018. (II. 15.) Ök.hat {141/2017. (IV.27.) Ök.hat módosítása}</t>
  </si>
  <si>
    <t>beruházások - útalapok lezárása, gyalogátkelőhelyek, járdák, parkolók, Örkényi út, stb.</t>
  </si>
  <si>
    <t>Bocskai út 9. közműáthelyezés</t>
  </si>
  <si>
    <t>C, 5724/4 hrsz. temetőbővítés (Dinnyéshalom)</t>
  </si>
  <si>
    <t>egyéb tárgyi eszközök (díszpolgárok emléktáblája, vad figyelő kamerák, Cegléd Városi Könyvtár - rendezvényterem klíma beszerzése, stb.)</t>
  </si>
  <si>
    <t>felnőtt háziorvos - Kárpáti A. 9. - bútorok, minimumfeltétel</t>
  </si>
  <si>
    <t>egyéb beruházások - fürdőtó körüli rekortán futó pálya, stb.</t>
  </si>
  <si>
    <t xml:space="preserve">közvilágítás bővítése </t>
  </si>
  <si>
    <t xml:space="preserve">PM_CSAPVÍZGAZD_2018 </t>
  </si>
  <si>
    <t>PM_KEREKPARUT_2018 - "Kerékpár utak létesítése Cegléden" - Külső Kátai út; Pesti út - 255/2018. (IX. 20.) Ök.hat.</t>
  </si>
  <si>
    <t>Malomtó széli sporttelep - kábelfektetés, földmunka</t>
  </si>
  <si>
    <t>Városháza beléptető rendszer korszerűsítése, bővítése, tűzvédelmi eszközök beszerzése</t>
  </si>
  <si>
    <t>VÁRVAG Nonprofit Közhasznú Kft. - társasházak albetétesítése</t>
  </si>
  <si>
    <t>VÁRVAG Nonprofit Közhasznú Kft. - térítés mentes átadások (mederlapok, stb.) - áfa</t>
  </si>
  <si>
    <t>VEKOP-1.2.2-15-2016-00005-Ipari területek bővítése az Északi</t>
  </si>
  <si>
    <t>VEKOP-5.3.2-15-2016-00026-C é-ip becsat.a városi kerékpárhál</t>
  </si>
  <si>
    <t>egyéb tárgyi eszközök, informatika eszközök beszerzése</t>
  </si>
  <si>
    <t>közterület felügyelők részére 2 db robogó</t>
  </si>
  <si>
    <t>háziorvosok nyugdíjazása esetén tartalék önkormányzati működtetésre</t>
  </si>
  <si>
    <t>ingatlan vásárlások/visszavásárlások, ingatlan felújítások (Ceglédi GULAG GUPVI emlékhely 2631/59 hrsz; Nagykőrös - Cegléd kerékpárút; Balatonszárszói tábor; Bocskai út; Dózsa Gy. u.; Ölyv u., Szennyvíztelep bővítés, hulladéklerakó bővítés; stb.)</t>
  </si>
  <si>
    <t>Pályázati keret</t>
  </si>
  <si>
    <t>Tervezési keret</t>
  </si>
  <si>
    <t>vis maior (belvíz) pályázathoz önerő</t>
  </si>
  <si>
    <t>egyéb beruházási, felújítási önerő keret</t>
  </si>
  <si>
    <t>Tartalékok összesen</t>
  </si>
  <si>
    <t>Parkolási díjak</t>
  </si>
  <si>
    <t>Pótdíjak</t>
  </si>
  <si>
    <t>Parkolók üzemeltetése</t>
  </si>
  <si>
    <t>ebből: Tartalékok</t>
  </si>
  <si>
    <t>Határon túli magyarok egyéb támogatásai</t>
  </si>
  <si>
    <t>Az önkormányzati vagyonnal való gazdálkodással kapcsolatos feladatok</t>
  </si>
  <si>
    <t>Erdőgazdálkodás</t>
  </si>
  <si>
    <t>Üdülői szálláshelyszolgáltatás és étkeztetés</t>
  </si>
  <si>
    <t>2017/2 hrsz sportcsarnok és 2241 hrsz közterület Ceglédi Gál József Sportcsarnok bővítése és felújítása TAO - Ceglédi Kék Cápák Sport Egyesület - (berendezések, felszerelések) - 116/2018. (IV. 19.) Ök.hat.</t>
  </si>
  <si>
    <t>Gál József Sportcs. bőv. és felúj.-TAO-Ceglédi Kosárlabda Egyesület (felújítás)</t>
  </si>
  <si>
    <t>Gál József Sportcs. bőv. és felúj.-TAO-Ceglédi Kék Cápák SE (felújítás)</t>
  </si>
  <si>
    <t>Katasztrófa alap</t>
  </si>
  <si>
    <t>Ceglédi Termálfürdő Üzemeltető Kft. - felhalmozási célú támogatás (écs)</t>
  </si>
  <si>
    <t>Ceglédi Termálfürdő Üzemeltető Kft. - termálfürdő fejlesztések</t>
  </si>
  <si>
    <t>Ceglédi TV Közhasznú Nonprofit Kft. - archiválási rendszer</t>
  </si>
  <si>
    <t>Malomtó sz."birkozócs." felúj.-245/2017.(VII.26.)Ök.h.</t>
  </si>
  <si>
    <t>Cegléd-Felszegi Református Egyházközség - Településképi követelmények alkalmazása - 2018. évi nyertes</t>
  </si>
  <si>
    <t>Cs. F. A. - Településképi követelmények alkalmazása - 2018. évi nyertes</t>
  </si>
  <si>
    <t>Településképi követelmények alkalmazása - 2019. évi keret</t>
  </si>
  <si>
    <t>Toldy Ferenc kórház fejlesztési támogatása</t>
  </si>
  <si>
    <t xml:space="preserve">Egyéb felhalmozási célú kiadások államháztartáson kívülre </t>
  </si>
  <si>
    <t>2017/2 hrsz sportcsarnok és 2241 hrsz közterület Ceglédi Gál József Sportcsarnok bővítése és felújítása TAO - Ceglédi Kosárlabda Egyesület - (berendezések, felszerelések) - 116/2018. (IV. 19.) Ök.hat.</t>
  </si>
  <si>
    <t>Háztartásoknak egyéb felhalmozási célú támogatása</t>
  </si>
  <si>
    <t>Innovációs és Technológiai Minisztérium fel nem használt támogatás visszafizetése</t>
  </si>
  <si>
    <t>PM_ONKORMUT_2016 fel nem használt támogatás visszafizetése</t>
  </si>
  <si>
    <t>Bajcsy-Zsilinszky út 1. tetőfelújítás</t>
  </si>
  <si>
    <t>BMÖFT/7-1/2018 - Összekötő út felújítása</t>
  </si>
  <si>
    <t>VP6-7.2.1-7.4.1.2-16 - külterületi utak fejlesztése</t>
  </si>
  <si>
    <t>Helyi piacok fejlesztése Pest megye területén PM_PIAC_2018 (C., berlterület 275/6 hrsz)</t>
  </si>
  <si>
    <t xml:space="preserve">Jászberényi út 11. szám alatti rendelő átalakítása </t>
  </si>
  <si>
    <t>Művelődési Ház - színházterem székek cseréje</t>
  </si>
  <si>
    <t>PM_EUALAPELLATAS_2017/40</t>
  </si>
  <si>
    <t>PM_ONKORMUT_2018</t>
  </si>
  <si>
    <t>PM_OVODAFEJLESZTES_2017</t>
  </si>
  <si>
    <t>Közterületek felújítása, rendezése (Szabadság tér, Kölcsey tér, stb.)</t>
  </si>
  <si>
    <t>Városháza épületén energetikai felújítások (nyílászáró cserék, elektromos hálózatfelújítás, stb.)</t>
  </si>
  <si>
    <t>Városháza egyéb felújítások (szennyvízcsatorna korszerűsítése, Pesti úti garázs, stb.)</t>
  </si>
  <si>
    <t>VÁRVAG Nonprofit Közhasznú Kft. - önk.bérlakások felújítási költsége</t>
  </si>
  <si>
    <t>VÁRVAG Nonprofit Közhasznú Kft. - önk.épületek és közterületek felújítási költsége</t>
  </si>
  <si>
    <t>"Mozi pinceszint szerkezeteinek megerõsítése"</t>
  </si>
  <si>
    <t xml:space="preserve">Cegléd, Damjanich u. járdafelújítás </t>
  </si>
  <si>
    <t>PM_CSAPVIZGAZD_2017 - mûszaki ellenõri tevékenység</t>
  </si>
  <si>
    <t>Rekonstrukciós munkák a Vadász és Várkonyi utcában (Vízvezet</t>
  </si>
  <si>
    <t>Cegléd, Mezõ utca (1188,1320 hrsz); Nagykátai utca (837,905,</t>
  </si>
  <si>
    <t>Közutak aszfaltozásának tervezése/előkészítése - 323/2018. Ök.hat.</t>
  </si>
  <si>
    <t>Szociális otthon tetőfelújítás Cegléd, BakBajcsy-Zs.  út 1.</t>
  </si>
  <si>
    <t>2019. évi Eredeti előirányzat</t>
  </si>
  <si>
    <t>VP6-7.2.1.4 1.2-16 Orosz dűlő (hrsz0627)</t>
  </si>
  <si>
    <t>Lövész Utcai Óvoda</t>
  </si>
  <si>
    <t>Pesti Úti Óvoda</t>
  </si>
  <si>
    <t>Bölcsödei és Védőnői Igazgatóság</t>
  </si>
  <si>
    <t>Széchenyi Úti Óvoda</t>
  </si>
  <si>
    <t>Intézmények összesen:</t>
  </si>
  <si>
    <t>Egyéb működési célú támogatások államháztartáson belülre</t>
  </si>
  <si>
    <t>Egyéb működési célú támogatások államháztartáson kívülre</t>
  </si>
  <si>
    <t>Működési célú visszatérítendő támogatások államháztartáson kívülre</t>
  </si>
  <si>
    <t>2. melléklet a 25/2020. (VI. 30.) önkormányzati rendelethez</t>
  </si>
  <si>
    <t>3. melléklet a 25/2020. (VI. 30.) önkormányzati rendelethez</t>
  </si>
  <si>
    <t>4. melléklet a 25/2020. (VI. 30.) önkormányzati rendelethez</t>
  </si>
  <si>
    <t>5. melléklet a 25/2020. (VI. 30.) önkormányzati rendelethez</t>
  </si>
  <si>
    <t>6. melléklet a 25/2020. (VI. 30.) önkormányzati rendelethez</t>
  </si>
  <si>
    <t>7. melléklet a 25/2020. (VI. 30.) önkormányzati rendelethez</t>
  </si>
  <si>
    <t>8. melléklet a 25/2020. (VI. 30.) önkormányzati rendelethez</t>
  </si>
  <si>
    <t>9. melléklet a 25/2020. (VI. 30.) önkormányzati rendelethez</t>
  </si>
  <si>
    <t>10. melléklet a 25/2020. (VI. 30.) önkormányzati rendelethez</t>
  </si>
  <si>
    <t>11. melléklet a 25/2020. (VI. 30.) önkormányzati rendelethez</t>
  </si>
  <si>
    <t>12. melléklet a 25/2020. (VI. 30.) önkormányzati rendelethez</t>
  </si>
  <si>
    <t>13. melléklet a 25/2020. (VI. 30.) önkormányzati rendelethez</t>
  </si>
  <si>
    <t>14. melléklet a 25/2020. (VI. 30.) önkormányzati rendelethez</t>
  </si>
  <si>
    <t>15. melléklet a 25/2020. (VI. 30.) önkormányzati rendelethez</t>
  </si>
  <si>
    <t>16. melléklet a 25/2020. (VI. 30.) önkormányzati rendelethez</t>
  </si>
  <si>
    <t>17. melléklet a 25/2020. (VI. 30.) önkormányzati rendelethez</t>
  </si>
  <si>
    <t>18. melléklet a 25/2020. (VI. 30.) önkormányzati rendelethez</t>
  </si>
  <si>
    <t>19. melléklet a 25/2020. (VI. 30.) önkormányzati rendelethez</t>
  </si>
  <si>
    <t>20. melléklet a 25/2020. (VI. 30.) önkormányzati rendelethez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</si>
</sst>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#,##0.0"/>
    <numFmt numFmtId="168" formatCode="0.0%"/>
    <numFmt numFmtId="169" formatCode="#,##0\ &quot;Ft&quot;"/>
    <numFmt numFmtId="170" formatCode="#,##0\ &quot;Ft&quot;;[Red]#,##0\ &quot;Ft&quot;"/>
    <numFmt numFmtId="171" formatCode="#,##0.00\ &quot;Ft&quot;;[Red]#,##0.00\ &quot;Ft&quot;"/>
    <numFmt numFmtId="172" formatCode="0.000"/>
    <numFmt numFmtId="173" formatCode="0.0000"/>
    <numFmt numFmtId="174" formatCode="mmm/yyyy"/>
    <numFmt numFmtId="175" formatCode="0.0"/>
    <numFmt numFmtId="176" formatCode="#&quot; &quot;?/2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\ [$Ft-40E];[Red]#,##0.00\ [$Ft-40E]"/>
    <numFmt numFmtId="186" formatCode="#,##0.00\ &quot;Ft&quot;"/>
    <numFmt numFmtId="187" formatCode="[$-40E]yyyy\.\ mmmm\ d\."/>
    <numFmt numFmtId="188" formatCode="#,##0\ _F_t"/>
    <numFmt numFmtId="189" formatCode="[$-F400]h:mm:ss\ AM/PM"/>
    <numFmt numFmtId="190" formatCode="#,##0&quot;Ft&quot;;\-#,##0&quot;Ft&quot;"/>
    <numFmt numFmtId="191" formatCode="#,##0&quot;Ft&quot;;[Red]\-#,##0&quot;Ft&quot;"/>
    <numFmt numFmtId="192" formatCode="#,##0.00&quot;Ft&quot;;\-#,##0.00&quot;Ft&quot;"/>
    <numFmt numFmtId="193" formatCode="#,##0.00&quot;Ft&quot;;[Red]\-#,##0.00&quot;Ft&quot;"/>
    <numFmt numFmtId="194" formatCode="_-* #,##0&quot;Ft&quot;_-;\-* #,##0&quot;Ft&quot;_-;_-* &quot;-&quot;&quot;Ft&quot;_-;_-@_-"/>
    <numFmt numFmtId="195" formatCode="_-* #,##0_F_t_-;\-* #,##0_F_t_-;_-* &quot;-&quot;_F_t_-;_-@_-"/>
    <numFmt numFmtId="196" formatCode="_-* #,##0.00&quot;Ft&quot;_-;\-* #,##0.00&quot;Ft&quot;_-;_-* &quot;-&quot;??&quot;Ft&quot;_-;_-@_-"/>
    <numFmt numFmtId="197" formatCode="_-* #,##0.00_F_t_-;\-* #,##0.00_F_t_-;_-* &quot;-&quot;??_F_t_-;_-@_-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_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[$€-2]\ #\ ##,000_);[Red]\([$€-2]\ #\ ##,000\)"/>
    <numFmt numFmtId="207" formatCode="00"/>
    <numFmt numFmtId="208" formatCode="\ ##########"/>
    <numFmt numFmtId="209" formatCode="[$¥€-2]\ #\ ##,000_);[Red]\([$€-2]\ #\ ##,000\)"/>
    <numFmt numFmtId="210" formatCode="[$-F800]dddd\,\ mmmm\ dd\,\ yyyy"/>
    <numFmt numFmtId="211" formatCode="[$-40E]yyyy\.\ mmmm\ d\.\,\ dddd"/>
    <numFmt numFmtId="212" formatCode="#,##0_ ;\-#,##0\ "/>
    <numFmt numFmtId="213" formatCode="_-* #,##0\ _F_t_-;\-* #,##0\ _F_t_-;_-* &quot;-&quot;??\ _F_t_-;_-@_-"/>
    <numFmt numFmtId="214" formatCode="_-* #,##0.0\ _F_t_-;\-* #,##0.0\ _F_t_-;_-* &quot;-&quot;??\ _F_t_-;_-@_-"/>
    <numFmt numFmtId="215" formatCode="_-* #,##0_-;\-* #,##0_-;_-* &quot;-&quot;??_-;_-@_-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0"/>
    </font>
    <font>
      <sz val="10"/>
      <color indexed="8"/>
      <name val="MS Sans Serif"/>
      <family val="2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1.5"/>
      <name val="Arial"/>
      <family val="2"/>
    </font>
    <font>
      <sz val="11.5"/>
      <name val="Arial CE"/>
      <family val="0"/>
    </font>
    <font>
      <b/>
      <sz val="11.5"/>
      <name val="Arial CE"/>
      <family val="0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7" borderId="7" applyNumberFormat="0" applyFont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3" fontId="7" fillId="32" borderId="10" xfId="70" applyNumberFormat="1" applyFont="1" applyFill="1" applyBorder="1" applyAlignment="1">
      <alignment wrapText="1"/>
      <protection/>
    </xf>
    <xf numFmtId="0" fontId="7" fillId="0" borderId="0" xfId="70" applyFont="1" applyAlignment="1">
      <alignment horizontal="center"/>
      <protection/>
    </xf>
    <xf numFmtId="0" fontId="6" fillId="0" borderId="0" xfId="70" applyFont="1">
      <alignment/>
      <protection/>
    </xf>
    <xf numFmtId="0" fontId="6" fillId="0" borderId="0" xfId="70" applyFont="1" applyAlignment="1">
      <alignment horizontal="center"/>
      <protection/>
    </xf>
    <xf numFmtId="3" fontId="6" fillId="0" borderId="0" xfId="70" applyNumberFormat="1" applyFont="1">
      <alignment/>
      <protection/>
    </xf>
    <xf numFmtId="3" fontId="6" fillId="0" borderId="0" xfId="70" applyNumberFormat="1" applyFont="1" applyAlignment="1">
      <alignment horizontal="right"/>
      <protection/>
    </xf>
    <xf numFmtId="3" fontId="7" fillId="0" borderId="11" xfId="70" applyNumberFormat="1" applyFont="1" applyBorder="1" applyAlignment="1">
      <alignment wrapText="1"/>
      <protection/>
    </xf>
    <xf numFmtId="0" fontId="6" fillId="0" borderId="0" xfId="70" applyFont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0" xfId="70" applyFont="1">
      <alignment/>
      <protection/>
    </xf>
    <xf numFmtId="3" fontId="7" fillId="0" borderId="11" xfId="67" applyNumberFormat="1" applyFont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wrapText="1"/>
    </xf>
    <xf numFmtId="0" fontId="7" fillId="0" borderId="0" xfId="70" applyFont="1" applyAlignment="1">
      <alignment horizontal="center" vertical="center" wrapText="1"/>
      <protection/>
    </xf>
    <xf numFmtId="3" fontId="6" fillId="0" borderId="11" xfId="70" applyNumberFormat="1" applyFont="1" applyBorder="1" applyAlignment="1">
      <alignment wrapText="1"/>
      <protection/>
    </xf>
    <xf numFmtId="3" fontId="7" fillId="0" borderId="11" xfId="0" applyNumberFormat="1" applyFont="1" applyBorder="1" applyAlignment="1">
      <alignment wrapText="1"/>
    </xf>
    <xf numFmtId="0" fontId="7" fillId="0" borderId="0" xfId="70" applyFont="1" applyAlignment="1">
      <alignment wrapText="1"/>
      <protection/>
    </xf>
    <xf numFmtId="3" fontId="7" fillId="0" borderId="12" xfId="70" applyNumberFormat="1" applyFont="1" applyBorder="1" applyAlignment="1">
      <alignment wrapText="1"/>
      <protection/>
    </xf>
    <xf numFmtId="3" fontId="6" fillId="0" borderId="11" xfId="69" applyNumberFormat="1" applyFont="1" applyBorder="1">
      <alignment/>
      <protection/>
    </xf>
    <xf numFmtId="3" fontId="7" fillId="0" borderId="11" xfId="70" applyNumberFormat="1" applyFont="1" applyBorder="1" applyAlignment="1">
      <alignment horizontal="right" wrapText="1"/>
      <protection/>
    </xf>
    <xf numFmtId="0" fontId="7" fillId="0" borderId="11" xfId="69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3" fontId="7" fillId="0" borderId="10" xfId="70" applyNumberFormat="1" applyFont="1" applyBorder="1" applyAlignment="1">
      <alignment wrapText="1"/>
      <protection/>
    </xf>
    <xf numFmtId="3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0" xfId="69" applyFont="1" applyAlignment="1">
      <alignment horizontal="center"/>
      <protection/>
    </xf>
    <xf numFmtId="0" fontId="7" fillId="0" borderId="14" xfId="69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3" fontId="6" fillId="0" borderId="11" xfId="0" applyNumberFormat="1" applyFont="1" applyBorder="1" applyAlignment="1">
      <alignment wrapText="1"/>
    </xf>
    <xf numFmtId="0" fontId="7" fillId="0" borderId="11" xfId="70" applyFont="1" applyBorder="1" applyAlignment="1">
      <alignment horizontal="center" vertical="center" wrapText="1"/>
      <protection/>
    </xf>
    <xf numFmtId="3" fontId="7" fillId="32" borderId="11" xfId="70" applyNumberFormat="1" applyFont="1" applyFill="1" applyBorder="1" applyAlignment="1">
      <alignment wrapText="1"/>
      <protection/>
    </xf>
    <xf numFmtId="0" fontId="12" fillId="0" borderId="11" xfId="0" applyFont="1" applyBorder="1" applyAlignment="1">
      <alignment wrapText="1"/>
    </xf>
    <xf numFmtId="0" fontId="7" fillId="0" borderId="15" xfId="70" applyFont="1" applyBorder="1" applyAlignment="1">
      <alignment wrapText="1"/>
      <protection/>
    </xf>
    <xf numFmtId="3" fontId="7" fillId="0" borderId="15" xfId="70" applyNumberFormat="1" applyFont="1" applyBorder="1" applyAlignment="1">
      <alignment wrapText="1"/>
      <protection/>
    </xf>
    <xf numFmtId="3" fontId="7" fillId="0" borderId="16" xfId="70" applyNumberFormat="1" applyFont="1" applyBorder="1" applyAlignment="1">
      <alignment wrapText="1"/>
      <protection/>
    </xf>
    <xf numFmtId="0" fontId="7" fillId="0" borderId="13" xfId="70" applyFont="1" applyBorder="1" applyAlignment="1">
      <alignment wrapText="1"/>
      <protection/>
    </xf>
    <xf numFmtId="3" fontId="7" fillId="0" borderId="14" xfId="67" applyNumberFormat="1" applyFont="1" applyBorder="1" applyAlignment="1">
      <alignment horizontal="center" vertical="center" wrapText="1"/>
      <protection/>
    </xf>
    <xf numFmtId="0" fontId="9" fillId="0" borderId="0" xfId="70" applyFont="1" applyAlignment="1">
      <alignment vertical="center"/>
      <protection/>
    </xf>
    <xf numFmtId="3" fontId="15" fillId="0" borderId="11" xfId="59" applyNumberFormat="1" applyFont="1" applyBorder="1" applyAlignment="1">
      <alignment horizontal="center" vertical="center"/>
      <protection/>
    </xf>
    <xf numFmtId="0" fontId="16" fillId="0" borderId="11" xfId="59" applyFont="1" applyBorder="1" applyAlignment="1">
      <alignment wrapText="1"/>
      <protection/>
    </xf>
    <xf numFmtId="3" fontId="16" fillId="0" borderId="11" xfId="59" applyNumberFormat="1" applyFont="1" applyBorder="1" applyAlignment="1">
      <alignment wrapText="1"/>
      <protection/>
    </xf>
    <xf numFmtId="3" fontId="17" fillId="0" borderId="11" xfId="69" applyNumberFormat="1" applyFont="1" applyBorder="1">
      <alignment/>
      <protection/>
    </xf>
    <xf numFmtId="3" fontId="17" fillId="0" borderId="11" xfId="59" applyNumberFormat="1" applyFont="1" applyBorder="1">
      <alignment/>
      <protection/>
    </xf>
    <xf numFmtId="0" fontId="15" fillId="0" borderId="11" xfId="69" applyFont="1" applyBorder="1" applyAlignment="1">
      <alignment wrapText="1"/>
      <protection/>
    </xf>
    <xf numFmtId="3" fontId="15" fillId="0" borderId="11" xfId="69" applyNumberFormat="1" applyFont="1" applyBorder="1">
      <alignment/>
      <protection/>
    </xf>
    <xf numFmtId="0" fontId="15" fillId="0" borderId="17" xfId="59" applyFont="1" applyBorder="1" applyAlignment="1">
      <alignment horizontal="left" vertical="center"/>
      <protection/>
    </xf>
    <xf numFmtId="0" fontId="15" fillId="0" borderId="11" xfId="69" applyFont="1" applyBorder="1">
      <alignment/>
      <protection/>
    </xf>
    <xf numFmtId="0" fontId="7" fillId="0" borderId="15" xfId="70" applyFont="1" applyBorder="1" applyAlignment="1">
      <alignment horizontal="center"/>
      <protection/>
    </xf>
    <xf numFmtId="0" fontId="9" fillId="0" borderId="0" xfId="70" applyFont="1" applyAlignment="1">
      <alignment horizontal="center" vertical="center"/>
      <protection/>
    </xf>
    <xf numFmtId="3" fontId="7" fillId="0" borderId="16" xfId="67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0" fontId="7" fillId="0" borderId="11" xfId="81" applyNumberFormat="1" applyFont="1" applyBorder="1" applyAlignment="1">
      <alignment wrapText="1"/>
    </xf>
    <xf numFmtId="10" fontId="7" fillId="32" borderId="11" xfId="81" applyNumberFormat="1" applyFont="1" applyFill="1" applyBorder="1" applyAlignment="1">
      <alignment wrapText="1"/>
    </xf>
    <xf numFmtId="0" fontId="24" fillId="0" borderId="17" xfId="59" applyFont="1" applyBorder="1" applyAlignment="1">
      <alignment wrapText="1"/>
      <protection/>
    </xf>
    <xf numFmtId="0" fontId="7" fillId="0" borderId="11" xfId="69" applyFont="1" applyBorder="1">
      <alignment/>
      <protection/>
    </xf>
    <xf numFmtId="0" fontId="24" fillId="0" borderId="11" xfId="59" applyFont="1" applyBorder="1" applyAlignment="1">
      <alignment wrapText="1"/>
      <protection/>
    </xf>
    <xf numFmtId="0" fontId="9" fillId="33" borderId="0" xfId="70" applyFont="1" applyFill="1" applyAlignment="1">
      <alignment horizontal="center" vertical="center"/>
      <protection/>
    </xf>
    <xf numFmtId="0" fontId="9" fillId="33" borderId="0" xfId="70" applyFont="1" applyFill="1" applyAlignment="1">
      <alignment vertical="center"/>
      <protection/>
    </xf>
    <xf numFmtId="0" fontId="6" fillId="33" borderId="0" xfId="70" applyFont="1" applyFill="1">
      <alignment/>
      <protection/>
    </xf>
    <xf numFmtId="0" fontId="9" fillId="33" borderId="0" xfId="0" applyFont="1" applyFill="1" applyAlignment="1">
      <alignment/>
    </xf>
    <xf numFmtId="0" fontId="7" fillId="33" borderId="0" xfId="70" applyFont="1" applyFill="1" applyAlignment="1">
      <alignment horizontal="center"/>
      <protection/>
    </xf>
    <xf numFmtId="3" fontId="6" fillId="33" borderId="0" xfId="70" applyNumberFormat="1" applyFont="1" applyFill="1">
      <alignment/>
      <protection/>
    </xf>
    <xf numFmtId="0" fontId="6" fillId="33" borderId="0" xfId="69" applyFont="1" applyFill="1" applyAlignment="1">
      <alignment horizontal="right"/>
      <protection/>
    </xf>
    <xf numFmtId="3" fontId="6" fillId="33" borderId="0" xfId="70" applyNumberFormat="1" applyFont="1" applyFill="1" applyAlignment="1">
      <alignment horizontal="right"/>
      <protection/>
    </xf>
    <xf numFmtId="0" fontId="6" fillId="33" borderId="0" xfId="0" applyFont="1" applyFill="1" applyAlignment="1">
      <alignment horizontal="right"/>
    </xf>
    <xf numFmtId="0" fontId="7" fillId="33" borderId="11" xfId="70" applyFont="1" applyFill="1" applyBorder="1" applyAlignment="1">
      <alignment horizontal="center" vertical="center" wrapText="1"/>
      <protection/>
    </xf>
    <xf numFmtId="3" fontId="7" fillId="33" borderId="16" xfId="67" applyNumberFormat="1" applyFont="1" applyFill="1" applyBorder="1" applyAlignment="1">
      <alignment horizontal="center" vertical="center" wrapText="1"/>
      <protection/>
    </xf>
    <xf numFmtId="0" fontId="7" fillId="33" borderId="0" xfId="70" applyFont="1" applyFill="1" applyAlignment="1">
      <alignment horizontal="center" vertical="center" wrapText="1"/>
      <protection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1" xfId="67" applyNumberFormat="1" applyFont="1" applyFill="1" applyBorder="1" applyAlignment="1">
      <alignment horizontal="center" vertical="center" wrapText="1"/>
      <protection/>
    </xf>
    <xf numFmtId="0" fontId="7" fillId="33" borderId="11" xfId="69" applyFont="1" applyFill="1" applyBorder="1" applyAlignment="1">
      <alignment horizontal="center" vertical="center" wrapText="1"/>
      <protection/>
    </xf>
    <xf numFmtId="3" fontId="7" fillId="33" borderId="16" xfId="0" applyNumberFormat="1" applyFont="1" applyFill="1" applyBorder="1" applyAlignment="1">
      <alignment horizontal="center" vertical="center"/>
    </xf>
    <xf numFmtId="0" fontId="7" fillId="33" borderId="14" xfId="69" applyFont="1" applyFill="1" applyBorder="1" applyAlignment="1">
      <alignment horizontal="center" vertical="center" wrapText="1"/>
      <protection/>
    </xf>
    <xf numFmtId="0" fontId="7" fillId="33" borderId="18" xfId="69" applyFont="1" applyFill="1" applyBorder="1" applyAlignment="1">
      <alignment horizontal="center" vertical="center" wrapText="1"/>
      <protection/>
    </xf>
    <xf numFmtId="3" fontId="7" fillId="33" borderId="11" xfId="0" applyNumberFormat="1" applyFont="1" applyFill="1" applyBorder="1" applyAlignment="1">
      <alignment horizontal="left" wrapText="1"/>
    </xf>
    <xf numFmtId="3" fontId="7" fillId="33" borderId="10" xfId="70" applyNumberFormat="1" applyFont="1" applyFill="1" applyBorder="1" applyAlignment="1">
      <alignment wrapText="1"/>
      <protection/>
    </xf>
    <xf numFmtId="10" fontId="7" fillId="33" borderId="10" xfId="81" applyNumberFormat="1" applyFont="1" applyFill="1" applyBorder="1" applyAlignment="1">
      <alignment wrapText="1"/>
    </xf>
    <xf numFmtId="0" fontId="12" fillId="33" borderId="15" xfId="0" applyFont="1" applyFill="1" applyBorder="1" applyAlignment="1">
      <alignment wrapText="1"/>
    </xf>
    <xf numFmtId="3" fontId="7" fillId="33" borderId="11" xfId="70" applyNumberFormat="1" applyFont="1" applyFill="1" applyBorder="1" applyAlignment="1">
      <alignment wrapText="1"/>
      <protection/>
    </xf>
    <xf numFmtId="3" fontId="60" fillId="33" borderId="11" xfId="70" applyNumberFormat="1" applyFont="1" applyFill="1" applyBorder="1" applyAlignment="1">
      <alignment wrapText="1"/>
      <protection/>
    </xf>
    <xf numFmtId="3" fontId="60" fillId="33" borderId="13" xfId="70" applyNumberFormat="1" applyFont="1" applyFill="1" applyBorder="1" applyAlignment="1">
      <alignment wrapText="1"/>
      <protection/>
    </xf>
    <xf numFmtId="10" fontId="7" fillId="33" borderId="11" xfId="81" applyNumberFormat="1" applyFont="1" applyFill="1" applyBorder="1" applyAlignment="1">
      <alignment wrapText="1"/>
    </xf>
    <xf numFmtId="0" fontId="6" fillId="33" borderId="0" xfId="70" applyFont="1" applyFill="1" applyAlignment="1">
      <alignment wrapText="1"/>
      <protection/>
    </xf>
    <xf numFmtId="0" fontId="6" fillId="33" borderId="11" xfId="70" applyFont="1" applyFill="1" applyBorder="1" applyAlignment="1">
      <alignment wrapText="1"/>
      <protection/>
    </xf>
    <xf numFmtId="3" fontId="6" fillId="33" borderId="11" xfId="70" applyNumberFormat="1" applyFont="1" applyFill="1" applyBorder="1" applyAlignment="1">
      <alignment wrapText="1"/>
      <protection/>
    </xf>
    <xf numFmtId="10" fontId="6" fillId="33" borderId="10" xfId="81" applyNumberFormat="1" applyFont="1" applyFill="1" applyBorder="1" applyAlignment="1">
      <alignment wrapText="1"/>
    </xf>
    <xf numFmtId="0" fontId="6" fillId="33" borderId="16" xfId="70" applyFont="1" applyFill="1" applyBorder="1" applyAlignment="1">
      <alignment wrapText="1"/>
      <protection/>
    </xf>
    <xf numFmtId="3" fontId="61" fillId="33" borderId="11" xfId="70" applyNumberFormat="1" applyFont="1" applyFill="1" applyBorder="1" applyAlignment="1">
      <alignment wrapText="1"/>
      <protection/>
    </xf>
    <xf numFmtId="3" fontId="61" fillId="33" borderId="13" xfId="70" applyNumberFormat="1" applyFont="1" applyFill="1" applyBorder="1" applyAlignment="1">
      <alignment wrapText="1"/>
      <protection/>
    </xf>
    <xf numFmtId="10" fontId="6" fillId="33" borderId="11" xfId="81" applyNumberFormat="1" applyFont="1" applyFill="1" applyBorder="1" applyAlignment="1">
      <alignment wrapText="1"/>
    </xf>
    <xf numFmtId="3" fontId="6" fillId="33" borderId="10" xfId="70" applyNumberFormat="1" applyFont="1" applyFill="1" applyBorder="1" applyAlignment="1">
      <alignment wrapText="1"/>
      <protection/>
    </xf>
    <xf numFmtId="3" fontId="7" fillId="33" borderId="11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wrapText="1"/>
    </xf>
    <xf numFmtId="3" fontId="6" fillId="33" borderId="13" xfId="70" applyNumberFormat="1" applyFont="1" applyFill="1" applyBorder="1" applyAlignment="1">
      <alignment wrapText="1"/>
      <protection/>
    </xf>
    <xf numFmtId="0" fontId="61" fillId="33" borderId="16" xfId="70" applyFont="1" applyFill="1" applyBorder="1" applyAlignment="1">
      <alignment wrapText="1"/>
      <protection/>
    </xf>
    <xf numFmtId="3" fontId="61" fillId="33" borderId="11" xfId="0" applyNumberFormat="1" applyFont="1" applyFill="1" applyBorder="1" applyAlignment="1">
      <alignment wrapText="1"/>
    </xf>
    <xf numFmtId="0" fontId="7" fillId="33" borderId="11" xfId="70" applyFont="1" applyFill="1" applyBorder="1" applyAlignment="1">
      <alignment wrapText="1"/>
      <protection/>
    </xf>
    <xf numFmtId="0" fontId="60" fillId="33" borderId="16" xfId="70" applyFont="1" applyFill="1" applyBorder="1" applyAlignment="1">
      <alignment wrapText="1"/>
      <protection/>
    </xf>
    <xf numFmtId="0" fontId="7" fillId="33" borderId="0" xfId="70" applyFont="1" applyFill="1" applyAlignment="1">
      <alignment wrapText="1"/>
      <protection/>
    </xf>
    <xf numFmtId="0" fontId="7" fillId="33" borderId="13" xfId="70" applyFont="1" applyFill="1" applyBorder="1" applyAlignment="1">
      <alignment wrapText="1"/>
      <protection/>
    </xf>
    <xf numFmtId="3" fontId="7" fillId="33" borderId="15" xfId="70" applyNumberFormat="1" applyFont="1" applyFill="1" applyBorder="1" applyAlignment="1">
      <alignment wrapText="1"/>
      <protection/>
    </xf>
    <xf numFmtId="3" fontId="7" fillId="33" borderId="16" xfId="70" applyNumberFormat="1" applyFont="1" applyFill="1" applyBorder="1" applyAlignment="1">
      <alignment wrapText="1"/>
      <protection/>
    </xf>
    <xf numFmtId="0" fontId="60" fillId="33" borderId="15" xfId="70" applyFont="1" applyFill="1" applyBorder="1" applyAlignment="1">
      <alignment wrapText="1"/>
      <protection/>
    </xf>
    <xf numFmtId="3" fontId="60" fillId="33" borderId="15" xfId="70" applyNumberFormat="1" applyFont="1" applyFill="1" applyBorder="1" applyAlignment="1">
      <alignment wrapText="1"/>
      <protection/>
    </xf>
    <xf numFmtId="3" fontId="60" fillId="33" borderId="16" xfId="70" applyNumberFormat="1" applyFont="1" applyFill="1" applyBorder="1" applyAlignment="1">
      <alignment wrapText="1"/>
      <protection/>
    </xf>
    <xf numFmtId="0" fontId="7" fillId="33" borderId="16" xfId="70" applyFont="1" applyFill="1" applyBorder="1" applyAlignment="1">
      <alignment horizontal="center"/>
      <protection/>
    </xf>
    <xf numFmtId="0" fontId="60" fillId="33" borderId="19" xfId="0" applyFont="1" applyFill="1" applyBorder="1" applyAlignment="1">
      <alignment/>
    </xf>
    <xf numFmtId="3" fontId="60" fillId="33" borderId="10" xfId="70" applyNumberFormat="1" applyFont="1" applyFill="1" applyBorder="1" applyAlignment="1">
      <alignment wrapText="1"/>
      <protection/>
    </xf>
    <xf numFmtId="3" fontId="60" fillId="33" borderId="17" xfId="70" applyNumberFormat="1" applyFont="1" applyFill="1" applyBorder="1" applyAlignment="1">
      <alignment wrapText="1"/>
      <protection/>
    </xf>
    <xf numFmtId="0" fontId="60" fillId="33" borderId="16" xfId="0" applyFont="1" applyFill="1" applyBorder="1" applyAlignment="1">
      <alignment wrapText="1"/>
    </xf>
    <xf numFmtId="3" fontId="60" fillId="33" borderId="12" xfId="70" applyNumberFormat="1" applyFont="1" applyFill="1" applyBorder="1" applyAlignment="1">
      <alignment wrapText="1"/>
      <protection/>
    </xf>
    <xf numFmtId="3" fontId="60" fillId="33" borderId="0" xfId="70" applyNumberFormat="1" applyFont="1" applyFill="1" applyBorder="1" applyAlignment="1">
      <alignment wrapText="1"/>
      <protection/>
    </xf>
    <xf numFmtId="0" fontId="60" fillId="33" borderId="15" xfId="0" applyFont="1" applyFill="1" applyBorder="1" applyAlignment="1">
      <alignment wrapText="1"/>
    </xf>
    <xf numFmtId="0" fontId="7" fillId="33" borderId="16" xfId="70" applyFont="1" applyFill="1" applyBorder="1" applyAlignment="1">
      <alignment wrapText="1"/>
      <protection/>
    </xf>
    <xf numFmtId="3" fontId="7" fillId="33" borderId="14" xfId="0" applyNumberFormat="1" applyFont="1" applyFill="1" applyBorder="1" applyAlignment="1">
      <alignment wrapText="1"/>
    </xf>
    <xf numFmtId="3" fontId="7" fillId="33" borderId="18" xfId="0" applyNumberFormat="1" applyFont="1" applyFill="1" applyBorder="1" applyAlignment="1">
      <alignment wrapText="1"/>
    </xf>
    <xf numFmtId="0" fontId="7" fillId="33" borderId="15" xfId="70" applyFont="1" applyFill="1" applyBorder="1" applyAlignment="1">
      <alignment wrapText="1"/>
      <protection/>
    </xf>
    <xf numFmtId="3" fontId="7" fillId="33" borderId="13" xfId="0" applyNumberFormat="1" applyFont="1" applyFill="1" applyBorder="1" applyAlignment="1">
      <alignment wrapText="1"/>
    </xf>
    <xf numFmtId="3" fontId="7" fillId="33" borderId="15" xfId="0" applyNumberFormat="1" applyFont="1" applyFill="1" applyBorder="1" applyAlignment="1">
      <alignment wrapText="1"/>
    </xf>
    <xf numFmtId="3" fontId="7" fillId="33" borderId="16" xfId="0" applyNumberFormat="1" applyFont="1" applyFill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3" fontId="7" fillId="33" borderId="17" xfId="70" applyNumberFormat="1" applyFont="1" applyFill="1" applyBorder="1" applyAlignment="1">
      <alignment wrapText="1"/>
      <protection/>
    </xf>
    <xf numFmtId="0" fontId="7" fillId="33" borderId="11" xfId="0" applyFont="1" applyFill="1" applyBorder="1" applyAlignment="1">
      <alignment wrapText="1"/>
    </xf>
    <xf numFmtId="3" fontId="7" fillId="33" borderId="11" xfId="70" applyNumberFormat="1" applyFont="1" applyFill="1" applyBorder="1" applyAlignment="1">
      <alignment horizontal="right" wrapText="1"/>
      <protection/>
    </xf>
    <xf numFmtId="3" fontId="7" fillId="33" borderId="13" xfId="70" applyNumberFormat="1" applyFont="1" applyFill="1" applyBorder="1" applyAlignment="1">
      <alignment horizontal="right" wrapText="1"/>
      <protection/>
    </xf>
    <xf numFmtId="3" fontId="6" fillId="33" borderId="11" xfId="70" applyNumberFormat="1" applyFont="1" applyFill="1" applyBorder="1" applyAlignment="1">
      <alignment horizontal="right" wrapText="1"/>
      <protection/>
    </xf>
    <xf numFmtId="0" fontId="7" fillId="33" borderId="0" xfId="70" applyFont="1" applyFill="1">
      <alignment/>
      <protection/>
    </xf>
    <xf numFmtId="3" fontId="7" fillId="33" borderId="0" xfId="70" applyNumberFormat="1" applyFont="1" applyFill="1">
      <alignment/>
      <protection/>
    </xf>
    <xf numFmtId="0" fontId="6" fillId="33" borderId="0" xfId="70" applyFont="1" applyFill="1" applyAlignment="1">
      <alignment horizontal="center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6" fillId="33" borderId="0" xfId="69" applyFont="1" applyFill="1" applyAlignment="1">
      <alignment wrapText="1"/>
      <protection/>
    </xf>
    <xf numFmtId="0" fontId="6" fillId="33" borderId="0" xfId="69" applyFont="1" applyFill="1">
      <alignment/>
      <protection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left" wrapText="1"/>
    </xf>
    <xf numFmtId="3" fontId="6" fillId="33" borderId="11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right" wrapText="1"/>
    </xf>
    <xf numFmtId="3" fontId="12" fillId="33" borderId="11" xfId="57" applyNumberFormat="1" applyFont="1" applyFill="1" applyBorder="1">
      <alignment/>
      <protection/>
    </xf>
    <xf numFmtId="3" fontId="7" fillId="33" borderId="11" xfId="0" applyNumberFormat="1" applyFont="1" applyFill="1" applyBorder="1" applyAlignment="1">
      <alignment/>
    </xf>
    <xf numFmtId="3" fontId="6" fillId="33" borderId="11" xfId="67" applyNumberFormat="1" applyFont="1" applyFill="1" applyBorder="1" applyAlignment="1">
      <alignment horizontal="right" wrapText="1"/>
      <protection/>
    </xf>
    <xf numFmtId="3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11" xfId="0" applyFont="1" applyFill="1" applyBorder="1" applyAlignment="1">
      <alignment horizontal="left" wrapText="1"/>
    </xf>
    <xf numFmtId="3" fontId="6" fillId="33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wrapText="1"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0" fontId="6" fillId="33" borderId="0" xfId="59" applyFont="1" applyFill="1">
      <alignment/>
      <protection/>
    </xf>
    <xf numFmtId="3" fontId="7" fillId="33" borderId="11" xfId="59" applyNumberFormat="1" applyFont="1" applyFill="1" applyBorder="1" applyAlignment="1">
      <alignment horizontal="center" vertical="center"/>
      <protection/>
    </xf>
    <xf numFmtId="49" fontId="7" fillId="33" borderId="11" xfId="59" applyNumberFormat="1" applyFont="1" applyFill="1" applyBorder="1" applyAlignment="1">
      <alignment horizontal="center"/>
      <protection/>
    </xf>
    <xf numFmtId="0" fontId="7" fillId="33" borderId="17" xfId="59" applyFont="1" applyFill="1" applyBorder="1" applyAlignment="1">
      <alignment horizontal="left" vertical="center" wrapText="1"/>
      <protection/>
    </xf>
    <xf numFmtId="0" fontId="7" fillId="33" borderId="11" xfId="59" applyFont="1" applyFill="1" applyBorder="1" applyAlignment="1">
      <alignment vertical="center"/>
      <protection/>
    </xf>
    <xf numFmtId="0" fontId="6" fillId="33" borderId="11" xfId="59" applyFont="1" applyFill="1" applyBorder="1">
      <alignment/>
      <protection/>
    </xf>
    <xf numFmtId="0" fontId="10" fillId="33" borderId="13" xfId="59" applyFont="1" applyFill="1" applyBorder="1" applyAlignment="1">
      <alignment wrapText="1"/>
      <protection/>
    </xf>
    <xf numFmtId="3" fontId="10" fillId="33" borderId="11" xfId="59" applyNumberFormat="1" applyFont="1" applyFill="1" applyBorder="1">
      <alignment/>
      <protection/>
    </xf>
    <xf numFmtId="0" fontId="10" fillId="33" borderId="11" xfId="59" applyFont="1" applyFill="1" applyBorder="1">
      <alignment/>
      <protection/>
    </xf>
    <xf numFmtId="3" fontId="7" fillId="33" borderId="11" xfId="59" applyNumberFormat="1" applyFont="1" applyFill="1" applyBorder="1">
      <alignment/>
      <protection/>
    </xf>
    <xf numFmtId="49" fontId="6" fillId="33" borderId="11" xfId="59" applyNumberFormat="1" applyFont="1" applyFill="1" applyBorder="1" applyAlignment="1">
      <alignment horizontal="center"/>
      <protection/>
    </xf>
    <xf numFmtId="0" fontId="6" fillId="33" borderId="11" xfId="59" applyFont="1" applyFill="1" applyBorder="1" applyAlignment="1">
      <alignment wrapText="1"/>
      <protection/>
    </xf>
    <xf numFmtId="3" fontId="6" fillId="33" borderId="11" xfId="59" applyNumberFormat="1" applyFont="1" applyFill="1" applyBorder="1">
      <alignment/>
      <protection/>
    </xf>
    <xf numFmtId="3" fontId="7" fillId="33" borderId="11" xfId="59" applyNumberFormat="1" applyFont="1" applyFill="1" applyBorder="1" applyAlignment="1">
      <alignment horizontal="left" vertical="center" wrapText="1"/>
      <protection/>
    </xf>
    <xf numFmtId="0" fontId="11" fillId="33" borderId="13" xfId="59" applyFont="1" applyFill="1" applyBorder="1" applyAlignment="1">
      <alignment wrapText="1"/>
      <protection/>
    </xf>
    <xf numFmtId="0" fontId="12" fillId="33" borderId="13" xfId="59" applyFont="1" applyFill="1" applyBorder="1" applyAlignment="1">
      <alignment wrapText="1"/>
      <protection/>
    </xf>
    <xf numFmtId="3" fontId="62" fillId="33" borderId="11" xfId="59" applyNumberFormat="1" applyFont="1" applyFill="1" applyBorder="1">
      <alignment/>
      <protection/>
    </xf>
    <xf numFmtId="0" fontId="9" fillId="33" borderId="11" xfId="59" applyFont="1" applyFill="1" applyBorder="1" applyAlignment="1">
      <alignment horizontal="left" wrapText="1"/>
      <protection/>
    </xf>
    <xf numFmtId="3" fontId="9" fillId="33" borderId="11" xfId="59" applyNumberFormat="1" applyFont="1" applyFill="1" applyBorder="1">
      <alignment/>
      <protection/>
    </xf>
    <xf numFmtId="0" fontId="6" fillId="33" borderId="13" xfId="59" applyFont="1" applyFill="1" applyBorder="1" applyAlignment="1">
      <alignment vertical="center" wrapText="1"/>
      <protection/>
    </xf>
    <xf numFmtId="0" fontId="7" fillId="33" borderId="13" xfId="59" applyFont="1" applyFill="1" applyBorder="1" applyAlignment="1">
      <alignment vertical="center" wrapText="1"/>
      <protection/>
    </xf>
    <xf numFmtId="0" fontId="12" fillId="33" borderId="13" xfId="59" applyFont="1" applyFill="1" applyBorder="1" applyAlignment="1">
      <alignment vertical="center" wrapText="1"/>
      <protection/>
    </xf>
    <xf numFmtId="0" fontId="7" fillId="33" borderId="13" xfId="59" applyFont="1" applyFill="1" applyBorder="1" applyAlignment="1">
      <alignment wrapText="1"/>
      <protection/>
    </xf>
    <xf numFmtId="3" fontId="7" fillId="33" borderId="11" xfId="59" applyNumberFormat="1" applyFont="1" applyFill="1" applyBorder="1" applyAlignment="1">
      <alignment horizontal="left" wrapText="1"/>
      <protection/>
    </xf>
    <xf numFmtId="3" fontId="6" fillId="33" borderId="13" xfId="59" applyNumberFormat="1" applyFont="1" applyFill="1" applyBorder="1" applyAlignment="1">
      <alignment horizontal="left" vertical="center" wrapText="1"/>
      <protection/>
    </xf>
    <xf numFmtId="3" fontId="7" fillId="33" borderId="13" xfId="59" applyNumberFormat="1" applyFont="1" applyFill="1" applyBorder="1" applyAlignment="1">
      <alignment horizontal="left" vertical="center" wrapText="1"/>
      <protection/>
    </xf>
    <xf numFmtId="0" fontId="7" fillId="33" borderId="17" xfId="59" applyFont="1" applyFill="1" applyBorder="1" applyAlignment="1">
      <alignment wrapText="1"/>
      <protection/>
    </xf>
    <xf numFmtId="0" fontId="7" fillId="33" borderId="11" xfId="59" applyFont="1" applyFill="1" applyBorder="1">
      <alignment/>
      <protection/>
    </xf>
    <xf numFmtId="0" fontId="7" fillId="33" borderId="11" xfId="0" applyFont="1" applyFill="1" applyBorder="1" applyAlignment="1">
      <alignment horizontal="left" vertical="center" wrapText="1"/>
    </xf>
    <xf numFmtId="3" fontId="61" fillId="33" borderId="11" xfId="59" applyNumberFormat="1" applyFont="1" applyFill="1" applyBorder="1">
      <alignment/>
      <protection/>
    </xf>
    <xf numFmtId="0" fontId="9" fillId="33" borderId="0" xfId="0" applyFont="1" applyFill="1" applyAlignment="1">
      <alignment horizontal="center"/>
    </xf>
    <xf numFmtId="3" fontId="7" fillId="33" borderId="11" xfId="59" applyNumberFormat="1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left" vertical="center"/>
      <protection/>
    </xf>
    <xf numFmtId="0" fontId="11" fillId="33" borderId="11" xfId="59" applyFont="1" applyFill="1" applyBorder="1" applyAlignment="1">
      <alignment wrapText="1"/>
      <protection/>
    </xf>
    <xf numFmtId="0" fontId="11" fillId="33" borderId="11" xfId="59" applyFont="1" applyFill="1" applyBorder="1">
      <alignment/>
      <protection/>
    </xf>
    <xf numFmtId="3" fontId="6" fillId="33" borderId="11" xfId="59" applyNumberFormat="1" applyFont="1" applyFill="1" applyBorder="1" applyAlignment="1">
      <alignment horizontal="center"/>
      <protection/>
    </xf>
    <xf numFmtId="0" fontId="12" fillId="33" borderId="11" xfId="59" applyFont="1" applyFill="1" applyBorder="1" applyAlignment="1">
      <alignment wrapText="1"/>
      <protection/>
    </xf>
    <xf numFmtId="0" fontId="7" fillId="33" borderId="11" xfId="59" applyFont="1" applyFill="1" applyBorder="1" applyAlignment="1">
      <alignment wrapText="1"/>
      <protection/>
    </xf>
    <xf numFmtId="0" fontId="12" fillId="33" borderId="11" xfId="59" applyFont="1" applyFill="1" applyBorder="1">
      <alignment/>
      <protection/>
    </xf>
    <xf numFmtId="0" fontId="6" fillId="33" borderId="0" xfId="73" applyFont="1" applyFill="1">
      <alignment/>
      <protection/>
    </xf>
    <xf numFmtId="3" fontId="6" fillId="33" borderId="0" xfId="73" applyNumberFormat="1" applyFont="1" applyFill="1" applyAlignment="1">
      <alignment horizontal="right"/>
      <protection/>
    </xf>
    <xf numFmtId="0" fontId="7" fillId="33" borderId="0" xfId="73" applyFont="1" applyFill="1" applyAlignment="1">
      <alignment horizontal="center"/>
      <protection/>
    </xf>
    <xf numFmtId="3" fontId="7" fillId="33" borderId="20" xfId="59" applyNumberFormat="1" applyFont="1" applyFill="1" applyBorder="1" applyAlignment="1">
      <alignment horizontal="center" vertical="center"/>
      <protection/>
    </xf>
    <xf numFmtId="3" fontId="7" fillId="33" borderId="21" xfId="59" applyNumberFormat="1" applyFont="1" applyFill="1" applyBorder="1" applyAlignment="1">
      <alignment horizontal="center" vertical="center"/>
      <protection/>
    </xf>
    <xf numFmtId="0" fontId="7" fillId="33" borderId="22" xfId="6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wrapText="1"/>
      <protection/>
    </xf>
    <xf numFmtId="3" fontId="6" fillId="33" borderId="23" xfId="59" applyNumberFormat="1" applyFont="1" applyFill="1" applyBorder="1">
      <alignment/>
      <protection/>
    </xf>
    <xf numFmtId="3" fontId="6" fillId="33" borderId="24" xfId="59" applyNumberFormat="1" applyFont="1" applyFill="1" applyBorder="1" applyAlignment="1">
      <alignment wrapText="1"/>
      <protection/>
    </xf>
    <xf numFmtId="3" fontId="6" fillId="33" borderId="14" xfId="59" applyNumberFormat="1" applyFont="1" applyFill="1" applyBorder="1">
      <alignment/>
      <protection/>
    </xf>
    <xf numFmtId="3" fontId="6" fillId="33" borderId="25" xfId="67" applyNumberFormat="1" applyFont="1" applyFill="1" applyBorder="1">
      <alignment/>
      <protection/>
    </xf>
    <xf numFmtId="0" fontId="7" fillId="33" borderId="26" xfId="67" applyFont="1" applyFill="1" applyBorder="1" applyAlignment="1">
      <alignment wrapText="1"/>
      <protection/>
    </xf>
    <xf numFmtId="3" fontId="7" fillId="33" borderId="27" xfId="67" applyNumberFormat="1" applyFont="1" applyFill="1" applyBorder="1">
      <alignment/>
      <protection/>
    </xf>
    <xf numFmtId="3" fontId="7" fillId="33" borderId="28" xfId="67" applyNumberFormat="1" applyFont="1" applyFill="1" applyBorder="1">
      <alignment/>
      <protection/>
    </xf>
    <xf numFmtId="3" fontId="7" fillId="33" borderId="29" xfId="67" applyNumberFormat="1" applyFont="1" applyFill="1" applyBorder="1">
      <alignment/>
      <protection/>
    </xf>
    <xf numFmtId="0" fontId="7" fillId="33" borderId="0" xfId="69" applyFont="1" applyFill="1" applyAlignment="1">
      <alignment horizontal="center"/>
      <protection/>
    </xf>
    <xf numFmtId="3" fontId="15" fillId="33" borderId="11" xfId="59" applyNumberFormat="1" applyFont="1" applyFill="1" applyBorder="1" applyAlignment="1">
      <alignment horizontal="center" vertical="center"/>
      <protection/>
    </xf>
    <xf numFmtId="3" fontId="15" fillId="33" borderId="14" xfId="67" applyNumberFormat="1" applyFont="1" applyFill="1" applyBorder="1" applyAlignment="1">
      <alignment horizontal="center" vertical="center" wrapText="1"/>
      <protection/>
    </xf>
    <xf numFmtId="0" fontId="15" fillId="33" borderId="14" xfId="69" applyFont="1" applyFill="1" applyBorder="1" applyAlignment="1">
      <alignment horizontal="center" vertical="center" wrapText="1"/>
      <protection/>
    </xf>
    <xf numFmtId="0" fontId="15" fillId="33" borderId="11" xfId="69" applyFont="1" applyFill="1" applyBorder="1" applyAlignment="1">
      <alignment horizontal="center" vertical="center" wrapText="1"/>
      <protection/>
    </xf>
    <xf numFmtId="0" fontId="61" fillId="33" borderId="11" xfId="59" applyFont="1" applyFill="1" applyBorder="1" applyAlignment="1">
      <alignment wrapText="1"/>
      <protection/>
    </xf>
    <xf numFmtId="3" fontId="61" fillId="33" borderId="11" xfId="69" applyNumberFormat="1" applyFont="1" applyFill="1" applyBorder="1">
      <alignment/>
      <protection/>
    </xf>
    <xf numFmtId="213" fontId="61" fillId="33" borderId="11" xfId="46" applyNumberFormat="1" applyFont="1" applyFill="1" applyBorder="1" applyAlignment="1">
      <alignment wrapText="1"/>
    </xf>
    <xf numFmtId="3" fontId="6" fillId="33" borderId="11" xfId="69" applyNumberFormat="1" applyFont="1" applyFill="1" applyBorder="1">
      <alignment/>
      <protection/>
    </xf>
    <xf numFmtId="0" fontId="15" fillId="33" borderId="11" xfId="69" applyFont="1" applyFill="1" applyBorder="1" applyAlignment="1">
      <alignment wrapText="1"/>
      <protection/>
    </xf>
    <xf numFmtId="3" fontId="15" fillId="33" borderId="11" xfId="69" applyNumberFormat="1" applyFont="1" applyFill="1" applyBorder="1">
      <alignment/>
      <protection/>
    </xf>
    <xf numFmtId="213" fontId="6" fillId="33" borderId="0" xfId="46" applyNumberFormat="1" applyFont="1" applyFill="1" applyAlignment="1">
      <alignment/>
    </xf>
    <xf numFmtId="213" fontId="6" fillId="33" borderId="0" xfId="69" applyNumberFormat="1" applyFont="1" applyFill="1">
      <alignment/>
      <protection/>
    </xf>
    <xf numFmtId="0" fontId="0" fillId="33" borderId="0" xfId="0" applyFill="1" applyAlignment="1" applyProtection="1">
      <alignment/>
      <protection locked="0"/>
    </xf>
    <xf numFmtId="0" fontId="7" fillId="33" borderId="0" xfId="69" applyFont="1" applyFill="1" applyAlignment="1">
      <alignment horizontal="center" wrapText="1"/>
      <protection/>
    </xf>
    <xf numFmtId="3" fontId="11" fillId="33" borderId="11" xfId="59" applyNumberFormat="1" applyFont="1" applyFill="1" applyBorder="1" applyAlignment="1">
      <alignment wrapText="1"/>
      <protection/>
    </xf>
    <xf numFmtId="0" fontId="7" fillId="33" borderId="11" xfId="69" applyFont="1" applyFill="1" applyBorder="1" applyAlignment="1">
      <alignment wrapText="1"/>
      <protection/>
    </xf>
    <xf numFmtId="3" fontId="7" fillId="33" borderId="11" xfId="67" applyNumberFormat="1" applyFont="1" applyFill="1" applyBorder="1" applyAlignment="1">
      <alignment horizontal="right" wrapText="1"/>
      <protection/>
    </xf>
    <xf numFmtId="0" fontId="9" fillId="33" borderId="0" xfId="71" applyFont="1" applyFill="1" applyAlignment="1">
      <alignment/>
      <protection/>
    </xf>
    <xf numFmtId="0" fontId="6" fillId="33" borderId="0" xfId="68" applyFont="1" applyFill="1">
      <alignment/>
      <protection/>
    </xf>
    <xf numFmtId="0" fontId="7" fillId="33" borderId="0" xfId="68" applyFont="1" applyFill="1" applyAlignment="1">
      <alignment horizontal="center"/>
      <protection/>
    </xf>
    <xf numFmtId="0" fontId="7" fillId="33" borderId="14" xfId="68" applyFont="1" applyFill="1" applyBorder="1" applyAlignment="1">
      <alignment horizontal="center" vertical="center" wrapText="1"/>
      <protection/>
    </xf>
    <xf numFmtId="0" fontId="6" fillId="33" borderId="11" xfId="68" applyFont="1" applyFill="1" applyBorder="1" applyAlignment="1">
      <alignment horizontal="center" wrapText="1"/>
      <protection/>
    </xf>
    <xf numFmtId="3" fontId="6" fillId="33" borderId="11" xfId="68" applyNumberFormat="1" applyFont="1" applyFill="1" applyBorder="1" applyAlignment="1">
      <alignment horizontal="right"/>
      <protection/>
    </xf>
    <xf numFmtId="0" fontId="7" fillId="33" borderId="11" xfId="68" applyFont="1" applyFill="1" applyBorder="1">
      <alignment/>
      <protection/>
    </xf>
    <xf numFmtId="3" fontId="7" fillId="33" borderId="11" xfId="68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9" fillId="33" borderId="0" xfId="71" applyFont="1" applyFill="1" applyAlignment="1">
      <alignment horizontal="center"/>
      <protection/>
    </xf>
    <xf numFmtId="3" fontId="6" fillId="33" borderId="19" xfId="0" applyNumberFormat="1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left" wrapText="1"/>
    </xf>
    <xf numFmtId="0" fontId="17" fillId="33" borderId="0" xfId="0" applyFont="1" applyFill="1" applyAlignment="1">
      <alignment/>
    </xf>
    <xf numFmtId="3" fontId="17" fillId="33" borderId="0" xfId="0" applyNumberFormat="1" applyFont="1" applyFill="1" applyBorder="1" applyAlignment="1">
      <alignment horizontal="right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 vertical="top" wrapText="1"/>
    </xf>
    <xf numFmtId="0" fontId="17" fillId="33" borderId="2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left" wrapText="1"/>
    </xf>
    <xf numFmtId="3" fontId="17" fillId="33" borderId="11" xfId="0" applyNumberFormat="1" applyFont="1" applyFill="1" applyBorder="1" applyAlignment="1">
      <alignment horizontal="right" wrapText="1"/>
    </xf>
    <xf numFmtId="3" fontId="17" fillId="33" borderId="23" xfId="0" applyNumberFormat="1" applyFont="1" applyFill="1" applyBorder="1" applyAlignment="1">
      <alignment horizontal="right" wrapText="1"/>
    </xf>
    <xf numFmtId="0" fontId="15" fillId="33" borderId="2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left" wrapText="1"/>
    </xf>
    <xf numFmtId="3" fontId="15" fillId="33" borderId="11" xfId="0" applyNumberFormat="1" applyFont="1" applyFill="1" applyBorder="1" applyAlignment="1">
      <alignment horizontal="right" wrapText="1"/>
    </xf>
    <xf numFmtId="3" fontId="15" fillId="33" borderId="23" xfId="0" applyNumberFormat="1" applyFont="1" applyFill="1" applyBorder="1" applyAlignment="1">
      <alignment horizontal="right" wrapText="1"/>
    </xf>
    <xf numFmtId="0" fontId="15" fillId="33" borderId="33" xfId="0" applyFont="1" applyFill="1" applyBorder="1" applyAlignment="1">
      <alignment horizontal="center" wrapText="1"/>
    </xf>
    <xf numFmtId="0" fontId="15" fillId="33" borderId="34" xfId="0" applyFont="1" applyFill="1" applyBorder="1" applyAlignment="1">
      <alignment horizontal="left" wrapText="1"/>
    </xf>
    <xf numFmtId="3" fontId="15" fillId="33" borderId="34" xfId="0" applyNumberFormat="1" applyFont="1" applyFill="1" applyBorder="1" applyAlignment="1">
      <alignment horizontal="right" wrapText="1"/>
    </xf>
    <xf numFmtId="3" fontId="15" fillId="33" borderId="35" xfId="0" applyNumberFormat="1" applyFont="1" applyFill="1" applyBorder="1" applyAlignment="1">
      <alignment horizontal="right" wrapText="1"/>
    </xf>
    <xf numFmtId="14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175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2" fontId="6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wrapText="1"/>
    </xf>
    <xf numFmtId="3" fontId="3" fillId="33" borderId="0" xfId="74" applyNumberFormat="1" applyFill="1">
      <alignment/>
      <protection/>
    </xf>
    <xf numFmtId="0" fontId="3" fillId="33" borderId="0" xfId="74" applyFill="1">
      <alignment/>
      <protection/>
    </xf>
    <xf numFmtId="0" fontId="7" fillId="33" borderId="0" xfId="0" applyFont="1" applyFill="1" applyAlignment="1">
      <alignment/>
    </xf>
    <xf numFmtId="0" fontId="3" fillId="33" borderId="0" xfId="74" applyFill="1" applyAlignment="1">
      <alignment/>
      <protection/>
    </xf>
    <xf numFmtId="0" fontId="6" fillId="33" borderId="0" xfId="74" applyFont="1" applyFill="1">
      <alignment/>
      <protection/>
    </xf>
    <xf numFmtId="3" fontId="7" fillId="33" borderId="0" xfId="74" applyNumberFormat="1" applyFont="1" applyFill="1">
      <alignment/>
      <protection/>
    </xf>
    <xf numFmtId="3" fontId="6" fillId="33" borderId="0" xfId="74" applyNumberFormat="1" applyFont="1" applyFill="1">
      <alignment/>
      <protection/>
    </xf>
    <xf numFmtId="0" fontId="6" fillId="33" borderId="0" xfId="74" applyFont="1" applyFill="1" applyAlignment="1">
      <alignment horizontal="center"/>
      <protection/>
    </xf>
    <xf numFmtId="3" fontId="6" fillId="33" borderId="0" xfId="74" applyNumberFormat="1" applyFont="1" applyFill="1" applyAlignment="1">
      <alignment horizontal="center"/>
      <protection/>
    </xf>
    <xf numFmtId="3" fontId="6" fillId="33" borderId="0" xfId="74" applyNumberFormat="1" applyFont="1" applyFill="1" applyAlignment="1">
      <alignment horizontal="right"/>
      <protection/>
    </xf>
    <xf numFmtId="0" fontId="7" fillId="33" borderId="11" xfId="74" applyFont="1" applyFill="1" applyBorder="1" applyAlignment="1">
      <alignment horizontal="center"/>
      <protection/>
    </xf>
    <xf numFmtId="3" fontId="7" fillId="33" borderId="11" xfId="74" applyNumberFormat="1" applyFont="1" applyFill="1" applyBorder="1" applyAlignment="1">
      <alignment horizontal="center"/>
      <protection/>
    </xf>
    <xf numFmtId="3" fontId="19" fillId="33" borderId="0" xfId="74" applyNumberFormat="1" applyFont="1" applyFill="1">
      <alignment/>
      <protection/>
    </xf>
    <xf numFmtId="0" fontId="19" fillId="33" borderId="0" xfId="74" applyFont="1" applyFill="1">
      <alignment/>
      <protection/>
    </xf>
    <xf numFmtId="0" fontId="6" fillId="33" borderId="11" xfId="74" applyFont="1" applyFill="1" applyBorder="1">
      <alignment/>
      <protection/>
    </xf>
    <xf numFmtId="3" fontId="6" fillId="33" borderId="11" xfId="74" applyNumberFormat="1" applyFont="1" applyFill="1" applyBorder="1">
      <alignment/>
      <protection/>
    </xf>
    <xf numFmtId="0" fontId="7" fillId="33" borderId="11" xfId="74" applyFont="1" applyFill="1" applyBorder="1">
      <alignment/>
      <protection/>
    </xf>
    <xf numFmtId="3" fontId="7" fillId="33" borderId="11" xfId="74" applyNumberFormat="1" applyFont="1" applyFill="1" applyBorder="1">
      <alignment/>
      <protection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 vertical="top" wrapText="1"/>
    </xf>
    <xf numFmtId="0" fontId="22" fillId="33" borderId="0" xfId="0" applyFont="1" applyFill="1" applyAlignment="1">
      <alignment/>
    </xf>
    <xf numFmtId="3" fontId="17" fillId="33" borderId="0" xfId="74" applyNumberFormat="1" applyFont="1" applyFill="1" applyAlignment="1">
      <alignment horizontal="right"/>
      <protection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0" xfId="0" applyNumberFormat="1" applyFont="1" applyFill="1" applyBorder="1" applyAlignment="1">
      <alignment horizontal="center" wrapText="1"/>
    </xf>
    <xf numFmtId="0" fontId="17" fillId="33" borderId="31" xfId="0" applyNumberFormat="1" applyFont="1" applyFill="1" applyBorder="1" applyAlignment="1">
      <alignment horizontal="left" wrapText="1"/>
    </xf>
    <xf numFmtId="3" fontId="17" fillId="33" borderId="31" xfId="0" applyNumberFormat="1" applyFont="1" applyFill="1" applyBorder="1" applyAlignment="1">
      <alignment horizontal="right" wrapText="1"/>
    </xf>
    <xf numFmtId="3" fontId="17" fillId="33" borderId="32" xfId="0" applyNumberFormat="1" applyFont="1" applyFill="1" applyBorder="1" applyAlignment="1">
      <alignment horizontal="right" wrapText="1"/>
    </xf>
    <xf numFmtId="0" fontId="17" fillId="33" borderId="21" xfId="0" applyNumberFormat="1" applyFont="1" applyFill="1" applyBorder="1" applyAlignment="1">
      <alignment horizontal="center" wrapText="1"/>
    </xf>
    <xf numFmtId="0" fontId="17" fillId="33" borderId="11" xfId="0" applyNumberFormat="1" applyFont="1" applyFill="1" applyBorder="1" applyAlignment="1">
      <alignment horizontal="left" wrapText="1"/>
    </xf>
    <xf numFmtId="0" fontId="15" fillId="33" borderId="21" xfId="0" applyNumberFormat="1" applyFont="1" applyFill="1" applyBorder="1" applyAlignment="1">
      <alignment horizontal="center" wrapText="1"/>
    </xf>
    <xf numFmtId="0" fontId="15" fillId="33" borderId="11" xfId="0" applyNumberFormat="1" applyFont="1" applyFill="1" applyBorder="1" applyAlignment="1">
      <alignment horizontal="left" wrapText="1"/>
    </xf>
    <xf numFmtId="0" fontId="15" fillId="33" borderId="24" xfId="0" applyNumberFormat="1" applyFont="1" applyFill="1" applyBorder="1" applyAlignment="1">
      <alignment horizontal="center" wrapText="1"/>
    </xf>
    <xf numFmtId="0" fontId="15" fillId="33" borderId="14" xfId="0" applyNumberFormat="1" applyFont="1" applyFill="1" applyBorder="1" applyAlignment="1">
      <alignment horizontal="left" wrapText="1"/>
    </xf>
    <xf numFmtId="3" fontId="15" fillId="33" borderId="14" xfId="0" applyNumberFormat="1" applyFont="1" applyFill="1" applyBorder="1" applyAlignment="1">
      <alignment horizontal="right" wrapText="1"/>
    </xf>
    <xf numFmtId="3" fontId="15" fillId="33" borderId="22" xfId="0" applyNumberFormat="1" applyFont="1" applyFill="1" applyBorder="1" applyAlignment="1">
      <alignment horizontal="right" wrapText="1"/>
    </xf>
    <xf numFmtId="0" fontId="15" fillId="33" borderId="26" xfId="0" applyNumberFormat="1" applyFont="1" applyFill="1" applyBorder="1" applyAlignment="1">
      <alignment horizontal="center" wrapText="1"/>
    </xf>
    <xf numFmtId="0" fontId="15" fillId="33" borderId="27" xfId="0" applyNumberFormat="1" applyFont="1" applyFill="1" applyBorder="1" applyAlignment="1">
      <alignment horizontal="left" wrapText="1"/>
    </xf>
    <xf numFmtId="3" fontId="15" fillId="33" borderId="27" xfId="0" applyNumberFormat="1" applyFont="1" applyFill="1" applyBorder="1" applyAlignment="1">
      <alignment horizontal="right" wrapText="1"/>
    </xf>
    <xf numFmtId="3" fontId="15" fillId="33" borderId="36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22" fillId="33" borderId="0" xfId="0" applyFont="1" applyFill="1" applyAlignment="1">
      <alignment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/>
    </xf>
    <xf numFmtId="3" fontId="17" fillId="33" borderId="31" xfId="0" applyNumberFormat="1" applyFont="1" applyFill="1" applyBorder="1" applyAlignment="1">
      <alignment/>
    </xf>
    <xf numFmtId="3" fontId="17" fillId="33" borderId="3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3" fontId="17" fillId="33" borderId="23" xfId="0" applyNumberFormat="1" applyFont="1" applyFill="1" applyBorder="1" applyAlignment="1">
      <alignment/>
    </xf>
    <xf numFmtId="3" fontId="17" fillId="33" borderId="30" xfId="0" applyNumberFormat="1" applyFont="1" applyFill="1" applyBorder="1" applyAlignment="1">
      <alignment/>
    </xf>
    <xf numFmtId="3" fontId="17" fillId="33" borderId="38" xfId="0" applyNumberFormat="1" applyFont="1" applyFill="1" applyBorder="1" applyAlignment="1">
      <alignment/>
    </xf>
    <xf numFmtId="3" fontId="15" fillId="33" borderId="27" xfId="0" applyNumberFormat="1" applyFont="1" applyFill="1" applyBorder="1" applyAlignment="1">
      <alignment/>
    </xf>
    <xf numFmtId="3" fontId="15" fillId="33" borderId="36" xfId="0" applyNumberFormat="1" applyFont="1" applyFill="1" applyBorder="1" applyAlignment="1">
      <alignment/>
    </xf>
    <xf numFmtId="213" fontId="9" fillId="33" borderId="0" xfId="46" applyNumberFormat="1" applyFont="1" applyFill="1" applyAlignment="1">
      <alignment/>
    </xf>
    <xf numFmtId="0" fontId="7" fillId="33" borderId="0" xfId="59" applyFont="1" applyFill="1" applyAlignment="1">
      <alignment horizontal="center" wrapText="1"/>
      <protection/>
    </xf>
    <xf numFmtId="213" fontId="6" fillId="33" borderId="0" xfId="46" applyNumberFormat="1" applyFont="1" applyFill="1" applyAlignment="1">
      <alignment horizontal="center"/>
    </xf>
    <xf numFmtId="3" fontId="6" fillId="33" borderId="11" xfId="59" applyNumberFormat="1" applyFont="1" applyFill="1" applyBorder="1" applyAlignment="1">
      <alignment horizontal="left" wrapText="1"/>
      <protection/>
    </xf>
    <xf numFmtId="3" fontId="7" fillId="33" borderId="14" xfId="67" applyNumberFormat="1" applyFont="1" applyFill="1" applyBorder="1" applyAlignment="1">
      <alignment horizontal="right" wrapText="1"/>
      <protection/>
    </xf>
    <xf numFmtId="0" fontId="6" fillId="33" borderId="11" xfId="59" applyFont="1" applyFill="1" applyBorder="1" applyAlignment="1">
      <alignment horizontal="left" wrapText="1"/>
      <protection/>
    </xf>
    <xf numFmtId="3" fontId="12" fillId="33" borderId="11" xfId="59" applyNumberFormat="1" applyFont="1" applyFill="1" applyBorder="1" applyAlignment="1">
      <alignment wrapText="1"/>
      <protection/>
    </xf>
    <xf numFmtId="0" fontId="6" fillId="33" borderId="0" xfId="0" applyFont="1" applyFill="1" applyAlignment="1">
      <alignment horizontal="right" wrapText="1"/>
    </xf>
    <xf numFmtId="210" fontId="6" fillId="33" borderId="0" xfId="0" applyNumberFormat="1" applyFont="1" applyFill="1" applyAlignment="1">
      <alignment/>
    </xf>
    <xf numFmtId="0" fontId="6" fillId="33" borderId="0" xfId="70" applyFont="1" applyFill="1" applyBorder="1">
      <alignment/>
      <protection/>
    </xf>
    <xf numFmtId="3" fontId="7" fillId="33" borderId="0" xfId="70" applyNumberFormat="1" applyFont="1" applyFill="1" applyBorder="1" applyAlignment="1">
      <alignment wrapText="1"/>
      <protection/>
    </xf>
    <xf numFmtId="3" fontId="7" fillId="33" borderId="14" xfId="70" applyNumberFormat="1" applyFont="1" applyFill="1" applyBorder="1" applyAlignment="1">
      <alignment wrapText="1"/>
      <protection/>
    </xf>
    <xf numFmtId="3" fontId="7" fillId="33" borderId="18" xfId="70" applyNumberFormat="1" applyFont="1" applyFill="1" applyBorder="1" applyAlignment="1">
      <alignment wrapText="1"/>
      <protection/>
    </xf>
    <xf numFmtId="10" fontId="7" fillId="33" borderId="14" xfId="81" applyNumberFormat="1" applyFont="1" applyFill="1" applyBorder="1" applyAlignment="1">
      <alignment wrapText="1"/>
    </xf>
    <xf numFmtId="3" fontId="6" fillId="33" borderId="0" xfId="70" applyNumberFormat="1" applyFont="1" applyFill="1" applyBorder="1">
      <alignment/>
      <protection/>
    </xf>
    <xf numFmtId="3" fontId="7" fillId="33" borderId="0" xfId="70" applyNumberFormat="1" applyFont="1" applyFill="1" applyBorder="1">
      <alignment/>
      <protection/>
    </xf>
    <xf numFmtId="3" fontId="7" fillId="33" borderId="11" xfId="0" applyNumberFormat="1" applyFont="1" applyFill="1" applyBorder="1" applyAlignment="1">
      <alignment wrapText="1"/>
    </xf>
    <xf numFmtId="3" fontId="7" fillId="33" borderId="11" xfId="69" applyNumberFormat="1" applyFont="1" applyFill="1" applyBorder="1">
      <alignment/>
      <protection/>
    </xf>
    <xf numFmtId="0" fontId="6" fillId="33" borderId="0" xfId="69" applyFont="1" applyFill="1" applyBorder="1">
      <alignment/>
      <protection/>
    </xf>
    <xf numFmtId="3" fontId="15" fillId="33" borderId="0" xfId="69" applyNumberFormat="1" applyFont="1" applyFill="1" applyBorder="1">
      <alignment/>
      <protection/>
    </xf>
    <xf numFmtId="213" fontId="6" fillId="33" borderId="0" xfId="46" applyNumberFormat="1" applyFont="1" applyFill="1" applyBorder="1" applyAlignment="1">
      <alignment/>
    </xf>
    <xf numFmtId="3" fontId="7" fillId="33" borderId="13" xfId="67" applyNumberFormat="1" applyFont="1" applyFill="1" applyBorder="1" applyAlignment="1">
      <alignment horizontal="center" vertical="center" wrapText="1"/>
      <protection/>
    </xf>
    <xf numFmtId="3" fontId="7" fillId="33" borderId="15" xfId="67" applyNumberFormat="1" applyFont="1" applyFill="1" applyBorder="1" applyAlignment="1">
      <alignment horizontal="center" vertical="center" wrapText="1"/>
      <protection/>
    </xf>
    <xf numFmtId="3" fontId="7" fillId="33" borderId="16" xfId="67" applyNumberFormat="1" applyFont="1" applyFill="1" applyBorder="1" applyAlignment="1">
      <alignment horizontal="center" vertical="center" wrapText="1"/>
      <protection/>
    </xf>
    <xf numFmtId="0" fontId="7" fillId="33" borderId="11" xfId="70" applyFont="1" applyFill="1" applyBorder="1" applyAlignment="1">
      <alignment horizontal="center"/>
      <protection/>
    </xf>
    <xf numFmtId="0" fontId="7" fillId="33" borderId="0" xfId="70" applyFont="1" applyFill="1" applyAlignment="1">
      <alignment horizontal="center"/>
      <protection/>
    </xf>
    <xf numFmtId="0" fontId="9" fillId="33" borderId="0" xfId="70" applyFont="1" applyFill="1" applyAlignment="1">
      <alignment horizontal="center" vertical="center"/>
      <protection/>
    </xf>
    <xf numFmtId="0" fontId="7" fillId="33" borderId="13" xfId="70" applyFont="1" applyFill="1" applyBorder="1" applyAlignment="1">
      <alignment horizontal="center"/>
      <protection/>
    </xf>
    <xf numFmtId="0" fontId="7" fillId="33" borderId="15" xfId="70" applyFont="1" applyFill="1" applyBorder="1" applyAlignment="1">
      <alignment horizontal="center"/>
      <protection/>
    </xf>
    <xf numFmtId="0" fontId="7" fillId="33" borderId="16" xfId="70" applyFont="1" applyFill="1" applyBorder="1" applyAlignment="1">
      <alignment horizontal="center"/>
      <protection/>
    </xf>
    <xf numFmtId="0" fontId="7" fillId="33" borderId="0" xfId="70" applyFont="1" applyFill="1" applyBorder="1" applyAlignment="1">
      <alignment horizontal="center"/>
      <protection/>
    </xf>
    <xf numFmtId="3" fontId="7" fillId="33" borderId="11" xfId="67" applyNumberFormat="1" applyFont="1" applyFill="1" applyBorder="1" applyAlignment="1">
      <alignment horizontal="center" vertical="center" wrapText="1"/>
      <protection/>
    </xf>
    <xf numFmtId="0" fontId="60" fillId="33" borderId="16" xfId="70" applyFont="1" applyFill="1" applyBorder="1" applyAlignment="1">
      <alignment horizontal="center"/>
      <protection/>
    </xf>
    <xf numFmtId="0" fontId="60" fillId="33" borderId="11" xfId="70" applyFont="1" applyFill="1" applyBorder="1" applyAlignment="1">
      <alignment horizontal="center"/>
      <protection/>
    </xf>
    <xf numFmtId="0" fontId="60" fillId="33" borderId="13" xfId="70" applyFont="1" applyFill="1" applyBorder="1" applyAlignment="1">
      <alignment horizontal="center"/>
      <protection/>
    </xf>
    <xf numFmtId="3" fontId="7" fillId="0" borderId="13" xfId="67" applyNumberFormat="1" applyFont="1" applyBorder="1" applyAlignment="1">
      <alignment horizontal="center" vertical="center" wrapText="1"/>
      <protection/>
    </xf>
    <xf numFmtId="3" fontId="7" fillId="0" borderId="15" xfId="67" applyNumberFormat="1" applyFont="1" applyBorder="1" applyAlignment="1">
      <alignment horizontal="center" vertical="center" wrapText="1"/>
      <protection/>
    </xf>
    <xf numFmtId="3" fontId="7" fillId="0" borderId="16" xfId="67" applyNumberFormat="1" applyFont="1" applyBorder="1" applyAlignment="1">
      <alignment horizontal="center" vertical="center" wrapText="1"/>
      <protection/>
    </xf>
    <xf numFmtId="0" fontId="7" fillId="0" borderId="11" xfId="70" applyFont="1" applyBorder="1" applyAlignment="1">
      <alignment horizontal="center"/>
      <protection/>
    </xf>
    <xf numFmtId="0" fontId="7" fillId="0" borderId="13" xfId="70" applyFont="1" applyBorder="1" applyAlignment="1">
      <alignment horizontal="center"/>
      <protection/>
    </xf>
    <xf numFmtId="0" fontId="7" fillId="0" borderId="15" xfId="70" applyFont="1" applyBorder="1" applyAlignment="1">
      <alignment horizontal="center"/>
      <protection/>
    </xf>
    <xf numFmtId="0" fontId="9" fillId="0" borderId="0" xfId="70" applyFont="1" applyAlignment="1">
      <alignment horizontal="center" vertical="center"/>
      <protection/>
    </xf>
    <xf numFmtId="0" fontId="7" fillId="0" borderId="0" xfId="70" applyFont="1" applyAlignment="1">
      <alignment horizontal="center"/>
      <protection/>
    </xf>
    <xf numFmtId="0" fontId="9" fillId="33" borderId="0" xfId="0" applyFont="1" applyFill="1" applyAlignment="1">
      <alignment horizont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4" xfId="59" applyNumberFormat="1" applyFont="1" applyFill="1" applyBorder="1" applyAlignment="1">
      <alignment horizontal="center" vertical="center" wrapText="1"/>
      <protection/>
    </xf>
    <xf numFmtId="3" fontId="7" fillId="33" borderId="10" xfId="59" applyNumberFormat="1" applyFont="1" applyFill="1" applyBorder="1" applyAlignment="1">
      <alignment horizontal="center" vertical="center" wrapText="1"/>
      <protection/>
    </xf>
    <xf numFmtId="3" fontId="7" fillId="33" borderId="11" xfId="59" applyNumberFormat="1" applyFont="1" applyFill="1" applyBorder="1" applyAlignment="1">
      <alignment horizontal="center" vertical="center" wrapText="1"/>
      <protection/>
    </xf>
    <xf numFmtId="3" fontId="7" fillId="33" borderId="39" xfId="67" applyNumberFormat="1" applyFont="1" applyFill="1" applyBorder="1" applyAlignment="1">
      <alignment horizontal="center" vertical="center" wrapText="1"/>
      <protection/>
    </xf>
    <xf numFmtId="3" fontId="7" fillId="33" borderId="40" xfId="67" applyNumberFormat="1" applyFont="1" applyFill="1" applyBorder="1" applyAlignment="1">
      <alignment horizontal="center" vertical="center" wrapText="1"/>
      <protection/>
    </xf>
    <xf numFmtId="3" fontId="7" fillId="33" borderId="41" xfId="67" applyNumberFormat="1" applyFont="1" applyFill="1" applyBorder="1" applyAlignment="1">
      <alignment horizontal="center" vertical="center" wrapText="1"/>
      <protection/>
    </xf>
    <xf numFmtId="0" fontId="7" fillId="33" borderId="0" xfId="73" applyFont="1" applyFill="1" applyAlignment="1">
      <alignment horizontal="center"/>
      <protection/>
    </xf>
    <xf numFmtId="3" fontId="7" fillId="33" borderId="42" xfId="67" applyNumberFormat="1" applyFont="1" applyFill="1" applyBorder="1" applyAlignment="1">
      <alignment horizontal="center" vertical="center" wrapText="1"/>
      <protection/>
    </xf>
    <xf numFmtId="0" fontId="7" fillId="0" borderId="0" xfId="69" applyFont="1" applyAlignment="1">
      <alignment horizontal="center"/>
      <protection/>
    </xf>
    <xf numFmtId="0" fontId="9" fillId="0" borderId="0" xfId="0" applyFont="1" applyAlignment="1">
      <alignment horizontal="center"/>
    </xf>
    <xf numFmtId="3" fontId="15" fillId="33" borderId="13" xfId="67" applyNumberFormat="1" applyFont="1" applyFill="1" applyBorder="1" applyAlignment="1">
      <alignment horizontal="center" vertical="center" wrapText="1"/>
      <protection/>
    </xf>
    <xf numFmtId="3" fontId="15" fillId="33" borderId="15" xfId="67" applyNumberFormat="1" applyFont="1" applyFill="1" applyBorder="1" applyAlignment="1">
      <alignment horizontal="center" vertical="center" wrapText="1"/>
      <protection/>
    </xf>
    <xf numFmtId="3" fontId="15" fillId="33" borderId="16" xfId="67" applyNumberFormat="1" applyFont="1" applyFill="1" applyBorder="1" applyAlignment="1">
      <alignment horizontal="center" vertical="center" wrapText="1"/>
      <protection/>
    </xf>
    <xf numFmtId="0" fontId="7" fillId="33" borderId="0" xfId="69" applyFont="1" applyFill="1" applyAlignment="1">
      <alignment horizontal="center"/>
      <protection/>
    </xf>
    <xf numFmtId="0" fontId="7" fillId="33" borderId="0" xfId="69" applyFont="1" applyFill="1" applyAlignment="1">
      <alignment horizontal="center" wrapText="1"/>
      <protection/>
    </xf>
    <xf numFmtId="0" fontId="7" fillId="33" borderId="0" xfId="59" applyFont="1" applyFill="1" applyAlignment="1">
      <alignment horizontal="center"/>
      <protection/>
    </xf>
    <xf numFmtId="0" fontId="9" fillId="33" borderId="0" xfId="71" applyFont="1" applyFill="1" applyAlignment="1">
      <alignment horizontal="center"/>
      <protection/>
    </xf>
    <xf numFmtId="0" fontId="7" fillId="33" borderId="0" xfId="68" applyFont="1" applyFill="1" applyAlignment="1">
      <alignment horizont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18" fillId="33" borderId="0" xfId="71" applyFont="1" applyFill="1" applyAlignment="1">
      <alignment horizontal="center"/>
      <protection/>
    </xf>
    <xf numFmtId="0" fontId="15" fillId="33" borderId="0" xfId="68" applyFont="1" applyFill="1" applyAlignment="1">
      <alignment horizontal="center"/>
      <protection/>
    </xf>
    <xf numFmtId="0" fontId="15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3" fontId="7" fillId="33" borderId="0" xfId="74" applyNumberFormat="1" applyFont="1" applyFill="1" applyAlignment="1">
      <alignment horizontal="center"/>
      <protection/>
    </xf>
    <xf numFmtId="0" fontId="17" fillId="33" borderId="43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left"/>
    </xf>
    <xf numFmtId="0" fontId="17" fillId="33" borderId="44" xfId="0" applyFont="1" applyFill="1" applyBorder="1" applyAlignment="1">
      <alignment horizontal="left"/>
    </xf>
    <xf numFmtId="0" fontId="17" fillId="33" borderId="45" xfId="0" applyFont="1" applyFill="1" applyBorder="1" applyAlignment="1">
      <alignment horizontal="left"/>
    </xf>
    <xf numFmtId="0" fontId="17" fillId="33" borderId="46" xfId="0" applyFont="1" applyFill="1" applyBorder="1" applyAlignment="1">
      <alignment horizontal="left"/>
    </xf>
    <xf numFmtId="0" fontId="15" fillId="33" borderId="47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left"/>
    </xf>
    <xf numFmtId="0" fontId="17" fillId="33" borderId="19" xfId="0" applyFont="1" applyFill="1" applyBorder="1" applyAlignment="1">
      <alignment horizontal="left"/>
    </xf>
    <xf numFmtId="0" fontId="17" fillId="33" borderId="50" xfId="0" applyFont="1" applyFill="1" applyBorder="1" applyAlignment="1">
      <alignment horizontal="left"/>
    </xf>
    <xf numFmtId="0" fontId="17" fillId="33" borderId="43" xfId="0" applyFont="1" applyFill="1" applyBorder="1" applyAlignment="1">
      <alignment horizontal="left" wrapText="1"/>
    </xf>
    <xf numFmtId="0" fontId="17" fillId="33" borderId="15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0" fontId="17" fillId="33" borderId="51" xfId="0" applyFont="1" applyFill="1" applyBorder="1" applyAlignment="1">
      <alignment horizontal="left"/>
    </xf>
    <xf numFmtId="0" fontId="17" fillId="33" borderId="52" xfId="0" applyFont="1" applyFill="1" applyBorder="1" applyAlignment="1">
      <alignment horizontal="left"/>
    </xf>
    <xf numFmtId="0" fontId="15" fillId="33" borderId="29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horizontal="left"/>
    </xf>
    <xf numFmtId="0" fontId="17" fillId="33" borderId="40" xfId="0" applyFont="1" applyFill="1" applyBorder="1" applyAlignment="1">
      <alignment horizontal="left"/>
    </xf>
    <xf numFmtId="0" fontId="17" fillId="33" borderId="42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</cellXfs>
  <cellStyles count="6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3" xfId="59"/>
    <cellStyle name="Normál 2 4" xfId="60"/>
    <cellStyle name="Normál 3" xfId="61"/>
    <cellStyle name="Normál 4" xfId="62"/>
    <cellStyle name="Normál 4 2" xfId="63"/>
    <cellStyle name="Normál 5" xfId="64"/>
    <cellStyle name="Normál 6" xfId="65"/>
    <cellStyle name="Normál 7" xfId="66"/>
    <cellStyle name="Normál_1-22.ktgv.táblák" xfId="67"/>
    <cellStyle name="Normál_17. garancia, kez.váll." xfId="68"/>
    <cellStyle name="Normál_2010Költségvetés" xfId="69"/>
    <cellStyle name="Normál_3 évi mérleg" xfId="70"/>
    <cellStyle name="Normál_adatlap" xfId="71"/>
    <cellStyle name="Normal_KTRSZJ" xfId="72"/>
    <cellStyle name="Normál_tartalék" xfId="73"/>
    <cellStyle name="Normál_várvag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3"/>
  <sheetViews>
    <sheetView zoomScalePageLayoutView="0" workbookViewId="0" topLeftCell="H1">
      <selection activeCell="N4" sqref="N4"/>
    </sheetView>
  </sheetViews>
  <sheetFormatPr defaultColWidth="8.00390625" defaultRowHeight="12.75"/>
  <cols>
    <col min="1" max="1" width="42.125" style="67" customWidth="1"/>
    <col min="2" max="2" width="15.00390625" style="70" customWidth="1"/>
    <col min="3" max="3" width="13.875" style="70" customWidth="1"/>
    <col min="4" max="4" width="12.25390625" style="70" customWidth="1"/>
    <col min="5" max="5" width="15.375" style="70" customWidth="1"/>
    <col min="6" max="6" width="15.375" style="70" bestFit="1" customWidth="1"/>
    <col min="7" max="7" width="12.375" style="70" bestFit="1" customWidth="1"/>
    <col min="8" max="8" width="10.375" style="70" bestFit="1" customWidth="1"/>
    <col min="9" max="9" width="15.375" style="70" bestFit="1" customWidth="1"/>
    <col min="10" max="10" width="14.25390625" style="70" bestFit="1" customWidth="1"/>
    <col min="11" max="11" width="11.25390625" style="70" customWidth="1"/>
    <col min="12" max="12" width="10.375" style="70" bestFit="1" customWidth="1"/>
    <col min="13" max="13" width="15.25390625" style="70" bestFit="1" customWidth="1"/>
    <col min="14" max="14" width="14.75390625" style="70" customWidth="1"/>
    <col min="15" max="15" width="38.75390625" style="67" customWidth="1"/>
    <col min="16" max="16" width="15.625" style="67" customWidth="1"/>
    <col min="17" max="17" width="12.375" style="67" bestFit="1" customWidth="1"/>
    <col min="18" max="18" width="10.375" style="67" customWidth="1"/>
    <col min="19" max="19" width="15.625" style="67" customWidth="1"/>
    <col min="20" max="20" width="16.25390625" style="67" customWidth="1"/>
    <col min="21" max="21" width="13.125" style="67" customWidth="1"/>
    <col min="22" max="22" width="11.625" style="67" customWidth="1"/>
    <col min="23" max="23" width="16.125" style="67" customWidth="1"/>
    <col min="24" max="24" width="15.00390625" style="67" customWidth="1"/>
    <col min="25" max="25" width="12.875" style="67" customWidth="1"/>
    <col min="26" max="26" width="10.375" style="67" customWidth="1"/>
    <col min="27" max="27" width="15.25390625" style="67" bestFit="1" customWidth="1"/>
    <col min="28" max="28" width="16.00390625" style="67" bestFit="1" customWidth="1"/>
    <col min="29" max="16384" width="8.00390625" style="67" customWidth="1"/>
  </cols>
  <sheetData>
    <row r="1" spans="1:19" ht="15.75">
      <c r="A1" s="387" t="s">
        <v>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65"/>
      <c r="O1" s="66"/>
      <c r="P1" s="66"/>
      <c r="Q1" s="66"/>
      <c r="R1" s="66"/>
      <c r="S1" s="66"/>
    </row>
    <row r="2" spans="1:19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6"/>
      <c r="P2" s="66"/>
      <c r="Q2" s="66"/>
      <c r="R2" s="66"/>
      <c r="S2" s="66"/>
    </row>
    <row r="3" spans="1:19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7" ht="15" customHeight="1">
      <c r="A4" s="386" t="s">
        <v>27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69"/>
      <c r="O4" s="386" t="s">
        <v>27</v>
      </c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</row>
    <row r="5" spans="1:27" ht="15.75">
      <c r="A5" s="386" t="s">
        <v>634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69"/>
      <c r="O5" s="386" t="s">
        <v>634</v>
      </c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19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3:28" ht="13.5" customHeight="1">
      <c r="M7" s="71"/>
      <c r="N7" s="71" t="s">
        <v>308</v>
      </c>
      <c r="O7" s="72"/>
      <c r="P7" s="73"/>
      <c r="Q7" s="70"/>
      <c r="S7" s="71"/>
      <c r="AA7" s="71"/>
      <c r="AB7" s="71" t="s">
        <v>308</v>
      </c>
    </row>
    <row r="8" spans="1:28" ht="15.75">
      <c r="A8" s="388" t="s">
        <v>24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  <c r="O8" s="385" t="s">
        <v>14</v>
      </c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</row>
    <row r="9" spans="1:28" ht="15.75">
      <c r="A9" s="388" t="s">
        <v>25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90"/>
      <c r="O9" s="385" t="s">
        <v>25</v>
      </c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</row>
    <row r="10" spans="1:28" s="76" customFormat="1" ht="33.75" customHeight="1">
      <c r="A10" s="74" t="s">
        <v>15</v>
      </c>
      <c r="B10" s="392" t="s">
        <v>740</v>
      </c>
      <c r="C10" s="392"/>
      <c r="D10" s="392"/>
      <c r="E10" s="392"/>
      <c r="F10" s="382" t="s">
        <v>356</v>
      </c>
      <c r="G10" s="383"/>
      <c r="H10" s="383"/>
      <c r="I10" s="384"/>
      <c r="J10" s="382" t="s">
        <v>584</v>
      </c>
      <c r="K10" s="383"/>
      <c r="L10" s="383"/>
      <c r="M10" s="384"/>
      <c r="N10" s="75" t="s">
        <v>632</v>
      </c>
      <c r="O10" s="74" t="s">
        <v>15</v>
      </c>
      <c r="P10" s="382" t="s">
        <v>32</v>
      </c>
      <c r="Q10" s="383"/>
      <c r="R10" s="383"/>
      <c r="S10" s="384"/>
      <c r="T10" s="382" t="s">
        <v>356</v>
      </c>
      <c r="U10" s="383"/>
      <c r="V10" s="383"/>
      <c r="W10" s="384"/>
      <c r="X10" s="382" t="s">
        <v>584</v>
      </c>
      <c r="Y10" s="383"/>
      <c r="Z10" s="383"/>
      <c r="AA10" s="383"/>
      <c r="AB10" s="75" t="s">
        <v>632</v>
      </c>
    </row>
    <row r="11" spans="1:28" s="76" customFormat="1" ht="31.5">
      <c r="A11" s="77" t="s">
        <v>35</v>
      </c>
      <c r="B11" s="78" t="s">
        <v>33</v>
      </c>
      <c r="C11" s="79" t="s">
        <v>34</v>
      </c>
      <c r="D11" s="79" t="s">
        <v>156</v>
      </c>
      <c r="E11" s="79" t="s">
        <v>16</v>
      </c>
      <c r="F11" s="78" t="s">
        <v>33</v>
      </c>
      <c r="G11" s="79" t="s">
        <v>34</v>
      </c>
      <c r="H11" s="79" t="s">
        <v>156</v>
      </c>
      <c r="I11" s="79" t="s">
        <v>16</v>
      </c>
      <c r="J11" s="78" t="s">
        <v>33</v>
      </c>
      <c r="K11" s="79" t="s">
        <v>34</v>
      </c>
      <c r="L11" s="79" t="s">
        <v>156</v>
      </c>
      <c r="M11" s="79" t="s">
        <v>16</v>
      </c>
      <c r="N11" s="79" t="s">
        <v>631</v>
      </c>
      <c r="O11" s="80" t="s">
        <v>35</v>
      </c>
      <c r="P11" s="78" t="s">
        <v>33</v>
      </c>
      <c r="Q11" s="79" t="s">
        <v>34</v>
      </c>
      <c r="R11" s="79" t="s">
        <v>156</v>
      </c>
      <c r="S11" s="81" t="s">
        <v>16</v>
      </c>
      <c r="T11" s="78" t="s">
        <v>33</v>
      </c>
      <c r="U11" s="79" t="s">
        <v>34</v>
      </c>
      <c r="V11" s="79" t="s">
        <v>156</v>
      </c>
      <c r="W11" s="81" t="s">
        <v>16</v>
      </c>
      <c r="X11" s="78" t="s">
        <v>33</v>
      </c>
      <c r="Y11" s="79" t="s">
        <v>34</v>
      </c>
      <c r="Z11" s="79" t="s">
        <v>156</v>
      </c>
      <c r="AA11" s="82" t="s">
        <v>16</v>
      </c>
      <c r="AB11" s="79" t="s">
        <v>631</v>
      </c>
    </row>
    <row r="12" spans="1:28" s="91" customFormat="1" ht="15.75" customHeight="1">
      <c r="A12" s="83" t="s">
        <v>53</v>
      </c>
      <c r="B12" s="84">
        <f aca="true" t="shared" si="0" ref="B12:I12">SUM(B13:B14)</f>
        <v>2033877161</v>
      </c>
      <c r="C12" s="84">
        <f t="shared" si="0"/>
        <v>0</v>
      </c>
      <c r="D12" s="84">
        <f t="shared" si="0"/>
        <v>0</v>
      </c>
      <c r="E12" s="84">
        <f t="shared" si="0"/>
        <v>2033877161</v>
      </c>
      <c r="F12" s="84">
        <f t="shared" si="0"/>
        <v>2272333464</v>
      </c>
      <c r="G12" s="84">
        <f t="shared" si="0"/>
        <v>0</v>
      </c>
      <c r="H12" s="84">
        <f t="shared" si="0"/>
        <v>0</v>
      </c>
      <c r="I12" s="84">
        <f t="shared" si="0"/>
        <v>2272333464</v>
      </c>
      <c r="J12" s="84">
        <f>SUM(J13:J14)</f>
        <v>2272333464</v>
      </c>
      <c r="K12" s="84">
        <f>SUM(K13:K14)</f>
        <v>0</v>
      </c>
      <c r="L12" s="84">
        <f>SUM(L13:L14)</f>
        <v>0</v>
      </c>
      <c r="M12" s="84">
        <f>SUM(M13:M14)</f>
        <v>2272333464</v>
      </c>
      <c r="N12" s="85">
        <f>M12/I12</f>
        <v>1</v>
      </c>
      <c r="O12" s="86" t="s">
        <v>109</v>
      </c>
      <c r="P12" s="87">
        <f aca="true" t="shared" si="1" ref="P12:W12">SUM(P13:P14)</f>
        <v>1452777201</v>
      </c>
      <c r="Q12" s="87">
        <f t="shared" si="1"/>
        <v>1800000</v>
      </c>
      <c r="R12" s="87">
        <f t="shared" si="1"/>
        <v>0</v>
      </c>
      <c r="S12" s="87">
        <f t="shared" si="1"/>
        <v>1454577201</v>
      </c>
      <c r="T12" s="87">
        <f t="shared" si="1"/>
        <v>1515557174</v>
      </c>
      <c r="U12" s="87">
        <f t="shared" si="1"/>
        <v>1800000</v>
      </c>
      <c r="V12" s="87">
        <f t="shared" si="1"/>
        <v>0</v>
      </c>
      <c r="W12" s="87">
        <f t="shared" si="1"/>
        <v>1517357174</v>
      </c>
      <c r="X12" s="87">
        <f>SUM(X13:X14)</f>
        <v>1443957649</v>
      </c>
      <c r="Y12" s="87">
        <f>SUM(Y13:Y14)</f>
        <v>1973333</v>
      </c>
      <c r="Z12" s="88">
        <f>SUM(Z13:Z14)</f>
        <v>0</v>
      </c>
      <c r="AA12" s="89">
        <f>SUM(AA13:AA14)</f>
        <v>1445930982</v>
      </c>
      <c r="AB12" s="90">
        <f>AA12/W12</f>
        <v>0.9529272387385832</v>
      </c>
    </row>
    <row r="13" spans="1:28" s="91" customFormat="1" ht="15.75">
      <c r="A13" s="92" t="s">
        <v>82</v>
      </c>
      <c r="B13" s="93">
        <f>4!B11</f>
        <v>2033877161</v>
      </c>
      <c r="C13" s="93">
        <f>4!C11</f>
        <v>0</v>
      </c>
      <c r="D13" s="93">
        <f>4!D11</f>
        <v>0</v>
      </c>
      <c r="E13" s="93">
        <f>4!E11</f>
        <v>2033877161</v>
      </c>
      <c r="F13" s="93">
        <f>4!F11</f>
        <v>2272333464</v>
      </c>
      <c r="G13" s="93">
        <f>4!G11</f>
        <v>0</v>
      </c>
      <c r="H13" s="93">
        <f>4!H11</f>
        <v>0</v>
      </c>
      <c r="I13" s="93">
        <f>4!I11</f>
        <v>2272333464</v>
      </c>
      <c r="J13" s="93">
        <f>4!J11</f>
        <v>2272333464</v>
      </c>
      <c r="K13" s="93">
        <f>4!K11</f>
        <v>0</v>
      </c>
      <c r="L13" s="93">
        <f>4!L11</f>
        <v>0</v>
      </c>
      <c r="M13" s="93">
        <f>4!M11</f>
        <v>2272333464</v>
      </c>
      <c r="N13" s="94">
        <f aca="true" t="shared" si="2" ref="N13:N30">M13/I13</f>
        <v>1</v>
      </c>
      <c r="O13" s="95" t="s">
        <v>82</v>
      </c>
      <c r="P13" s="93">
        <f>5!B18</f>
        <v>93909694</v>
      </c>
      <c r="Q13" s="93">
        <f>5!C18</f>
        <v>1800000</v>
      </c>
      <c r="R13" s="93">
        <f>5!D18</f>
        <v>0</v>
      </c>
      <c r="S13" s="93">
        <f>SUM(P13:R13)</f>
        <v>95709694</v>
      </c>
      <c r="T13" s="93">
        <f>5!F18</f>
        <v>112984529</v>
      </c>
      <c r="U13" s="93">
        <f>5!G18</f>
        <v>1800000</v>
      </c>
      <c r="V13" s="93">
        <f>5!H18</f>
        <v>0</v>
      </c>
      <c r="W13" s="93">
        <f>SUM(T13:V13)</f>
        <v>114784529</v>
      </c>
      <c r="X13" s="93">
        <f>5!J18</f>
        <v>99477016</v>
      </c>
      <c r="Y13" s="93">
        <f>5!K18</f>
        <v>1973333</v>
      </c>
      <c r="Z13" s="96">
        <f>5!L18</f>
        <v>0</v>
      </c>
      <c r="AA13" s="97">
        <f>SUM(X13:Z13)</f>
        <v>101450349</v>
      </c>
      <c r="AB13" s="98">
        <f aca="true" t="shared" si="3" ref="AB13:AB30">AA13/W13</f>
        <v>0.8838329510416861</v>
      </c>
    </row>
    <row r="14" spans="1:28" s="91" customFormat="1" ht="15.75">
      <c r="A14" s="92" t="s">
        <v>83</v>
      </c>
      <c r="B14" s="93">
        <v>0</v>
      </c>
      <c r="C14" s="93">
        <v>0</v>
      </c>
      <c r="D14" s="93">
        <v>0</v>
      </c>
      <c r="E14" s="99">
        <f>SUM(B14:D14)</f>
        <v>0</v>
      </c>
      <c r="F14" s="93">
        <v>0</v>
      </c>
      <c r="G14" s="93">
        <v>0</v>
      </c>
      <c r="H14" s="93">
        <v>0</v>
      </c>
      <c r="I14" s="99">
        <f>SUM(F14:H14)</f>
        <v>0</v>
      </c>
      <c r="J14" s="93">
        <v>0</v>
      </c>
      <c r="K14" s="93">
        <v>0</v>
      </c>
      <c r="L14" s="93">
        <v>0</v>
      </c>
      <c r="M14" s="99">
        <f>SUM(J14:L14)</f>
        <v>0</v>
      </c>
      <c r="N14" s="94">
        <v>0</v>
      </c>
      <c r="O14" s="95" t="s">
        <v>83</v>
      </c>
      <c r="P14" s="93">
        <f>7!C90</f>
        <v>1358867507</v>
      </c>
      <c r="Q14" s="93">
        <f>7!D90</f>
        <v>0</v>
      </c>
      <c r="R14" s="93">
        <f>7!E90</f>
        <v>0</v>
      </c>
      <c r="S14" s="93">
        <f>7!F90</f>
        <v>1358867507</v>
      </c>
      <c r="T14" s="93">
        <f>7!G90</f>
        <v>1402572645</v>
      </c>
      <c r="U14" s="93">
        <f>7!H90</f>
        <v>0</v>
      </c>
      <c r="V14" s="93">
        <f>7!I90</f>
        <v>0</v>
      </c>
      <c r="W14" s="93">
        <f>7!J90</f>
        <v>1402572645</v>
      </c>
      <c r="X14" s="93">
        <f>7!K90</f>
        <v>1344480633</v>
      </c>
      <c r="Y14" s="93">
        <f>7!L90</f>
        <v>0</v>
      </c>
      <c r="Z14" s="96">
        <f>7!M90</f>
        <v>0</v>
      </c>
      <c r="AA14" s="97">
        <f>7!N90</f>
        <v>1344480633</v>
      </c>
      <c r="AB14" s="98">
        <f t="shared" si="3"/>
        <v>0.9585818159172782</v>
      </c>
    </row>
    <row r="15" spans="1:28" s="91" customFormat="1" ht="31.5">
      <c r="A15" s="100" t="s">
        <v>71</v>
      </c>
      <c r="B15" s="87">
        <f aca="true" t="shared" si="4" ref="B15:I15">SUM(B16:B17)</f>
        <v>2286455641</v>
      </c>
      <c r="C15" s="87">
        <f t="shared" si="4"/>
        <v>11249439</v>
      </c>
      <c r="D15" s="87">
        <f t="shared" si="4"/>
        <v>0</v>
      </c>
      <c r="E15" s="87">
        <f t="shared" si="4"/>
        <v>2297705080</v>
      </c>
      <c r="F15" s="87">
        <f t="shared" si="4"/>
        <v>2445728597</v>
      </c>
      <c r="G15" s="87">
        <f t="shared" si="4"/>
        <v>158464737</v>
      </c>
      <c r="H15" s="87">
        <f t="shared" si="4"/>
        <v>0</v>
      </c>
      <c r="I15" s="87">
        <f t="shared" si="4"/>
        <v>2604193334</v>
      </c>
      <c r="J15" s="87">
        <f>SUM(J16:J17)</f>
        <v>2591813156</v>
      </c>
      <c r="K15" s="87">
        <f>SUM(K16:K17)</f>
        <v>10481353</v>
      </c>
      <c r="L15" s="87">
        <f>SUM(L16:L17)</f>
        <v>0</v>
      </c>
      <c r="M15" s="87">
        <f>SUM(M16:M17)</f>
        <v>2602294509</v>
      </c>
      <c r="N15" s="85">
        <f t="shared" si="2"/>
        <v>0.9992708586665939</v>
      </c>
      <c r="O15" s="86" t="s">
        <v>84</v>
      </c>
      <c r="P15" s="87">
        <f aca="true" t="shared" si="5" ref="P15:W15">SUM(P16:P17)</f>
        <v>289296128</v>
      </c>
      <c r="Q15" s="87">
        <f t="shared" si="5"/>
        <v>351000</v>
      </c>
      <c r="R15" s="87">
        <f t="shared" si="5"/>
        <v>0</v>
      </c>
      <c r="S15" s="87">
        <f t="shared" si="5"/>
        <v>289647128</v>
      </c>
      <c r="T15" s="87">
        <f t="shared" si="5"/>
        <v>296885945</v>
      </c>
      <c r="U15" s="87">
        <f t="shared" si="5"/>
        <v>351000</v>
      </c>
      <c r="V15" s="87">
        <f t="shared" si="5"/>
        <v>0</v>
      </c>
      <c r="W15" s="87">
        <f t="shared" si="5"/>
        <v>297236945</v>
      </c>
      <c r="X15" s="87">
        <f>SUM(X16:X17)</f>
        <v>279580147</v>
      </c>
      <c r="Y15" s="87">
        <f>SUM(Y16:Y17)</f>
        <v>274320</v>
      </c>
      <c r="Z15" s="88">
        <f>SUM(Z16:Z17)</f>
        <v>0</v>
      </c>
      <c r="AA15" s="89">
        <f>SUM(AA16:AA17)</f>
        <v>279854467</v>
      </c>
      <c r="AB15" s="90">
        <f t="shared" si="3"/>
        <v>0.9415197932410455</v>
      </c>
    </row>
    <row r="16" spans="1:28" s="91" customFormat="1" ht="15.75">
      <c r="A16" s="92" t="s">
        <v>82</v>
      </c>
      <c r="B16" s="93">
        <f>4!B25</f>
        <v>2176443981</v>
      </c>
      <c r="C16" s="93">
        <f>4!C25</f>
        <v>11249439</v>
      </c>
      <c r="D16" s="93">
        <f>4!D25</f>
        <v>0</v>
      </c>
      <c r="E16" s="99">
        <f>SUM(B16:D16)</f>
        <v>2187693420</v>
      </c>
      <c r="F16" s="93">
        <f>4!F25</f>
        <v>2301945901</v>
      </c>
      <c r="G16" s="93">
        <f>4!G25</f>
        <v>158464737</v>
      </c>
      <c r="H16" s="93">
        <f>4!H25</f>
        <v>0</v>
      </c>
      <c r="I16" s="99">
        <f>SUM(F16:H16)</f>
        <v>2460410638</v>
      </c>
      <c r="J16" s="93">
        <f>4!J25</f>
        <v>2448872573</v>
      </c>
      <c r="K16" s="93">
        <f>4!K25</f>
        <v>10481353</v>
      </c>
      <c r="L16" s="93">
        <f>4!L25</f>
        <v>0</v>
      </c>
      <c r="M16" s="99">
        <f>SUM(J16:L16)</f>
        <v>2459353926</v>
      </c>
      <c r="N16" s="94">
        <f t="shared" si="2"/>
        <v>0.999570513968815</v>
      </c>
      <c r="O16" s="95" t="s">
        <v>82</v>
      </c>
      <c r="P16" s="93">
        <f>5!B23</f>
        <v>17353260</v>
      </c>
      <c r="Q16" s="93">
        <f>5!C23</f>
        <v>351000</v>
      </c>
      <c r="R16" s="93">
        <f>5!D23</f>
        <v>0</v>
      </c>
      <c r="S16" s="93">
        <f>SUM(P16:R16)</f>
        <v>17704260</v>
      </c>
      <c r="T16" s="93">
        <f>5!F23</f>
        <v>18778103</v>
      </c>
      <c r="U16" s="93">
        <f>5!G23</f>
        <v>351000</v>
      </c>
      <c r="V16" s="93">
        <f>5!H23</f>
        <v>0</v>
      </c>
      <c r="W16" s="93">
        <f>SUM(T16:V16)</f>
        <v>19129103</v>
      </c>
      <c r="X16" s="93">
        <f>5!J23</f>
        <v>17076534</v>
      </c>
      <c r="Y16" s="93">
        <f>5!K23</f>
        <v>274320</v>
      </c>
      <c r="Z16" s="96">
        <f>5!L23</f>
        <v>0</v>
      </c>
      <c r="AA16" s="97">
        <f>SUM(X16:Z16)</f>
        <v>17350854</v>
      </c>
      <c r="AB16" s="98">
        <f t="shared" si="3"/>
        <v>0.9070396034774867</v>
      </c>
    </row>
    <row r="17" spans="1:28" s="91" customFormat="1" ht="15" customHeight="1">
      <c r="A17" s="92" t="s">
        <v>83</v>
      </c>
      <c r="B17" s="93">
        <f>6!C258</f>
        <v>110011660</v>
      </c>
      <c r="C17" s="93">
        <f>6!D258</f>
        <v>0</v>
      </c>
      <c r="D17" s="93">
        <f>6!E258</f>
        <v>0</v>
      </c>
      <c r="E17" s="93">
        <f>6!F258</f>
        <v>110011660</v>
      </c>
      <c r="F17" s="93">
        <f>6!G258</f>
        <v>143782696</v>
      </c>
      <c r="G17" s="93">
        <f>6!H258</f>
        <v>0</v>
      </c>
      <c r="H17" s="93">
        <f>6!I258</f>
        <v>0</v>
      </c>
      <c r="I17" s="93">
        <f>6!J258</f>
        <v>143782696</v>
      </c>
      <c r="J17" s="93">
        <f>6!K258</f>
        <v>142940583</v>
      </c>
      <c r="K17" s="93">
        <f>6!L258</f>
        <v>0</v>
      </c>
      <c r="L17" s="93">
        <f>6!M258</f>
        <v>0</v>
      </c>
      <c r="M17" s="93">
        <f>6!N258</f>
        <v>142940583</v>
      </c>
      <c r="N17" s="94">
        <f t="shared" si="2"/>
        <v>0.994143154750694</v>
      </c>
      <c r="O17" s="95" t="s">
        <v>83</v>
      </c>
      <c r="P17" s="93">
        <f>7!C91</f>
        <v>271942868</v>
      </c>
      <c r="Q17" s="93">
        <f>7!D91</f>
        <v>0</v>
      </c>
      <c r="R17" s="93">
        <f>7!E91</f>
        <v>0</v>
      </c>
      <c r="S17" s="93">
        <f>7!F91</f>
        <v>271942868</v>
      </c>
      <c r="T17" s="93">
        <f>7!G91</f>
        <v>278107842</v>
      </c>
      <c r="U17" s="93">
        <f>7!H91</f>
        <v>0</v>
      </c>
      <c r="V17" s="93">
        <f>7!I91</f>
        <v>0</v>
      </c>
      <c r="W17" s="93">
        <f>7!J91</f>
        <v>278107842</v>
      </c>
      <c r="X17" s="93">
        <f>7!K91</f>
        <v>262503613</v>
      </c>
      <c r="Y17" s="93">
        <f>7!L91</f>
        <v>0</v>
      </c>
      <c r="Z17" s="96">
        <f>7!M91</f>
        <v>0</v>
      </c>
      <c r="AA17" s="97">
        <f>SUM(X17:Z17)</f>
        <v>262503613</v>
      </c>
      <c r="AB17" s="98">
        <f t="shared" si="3"/>
        <v>0.9438914455350023</v>
      </c>
    </row>
    <row r="18" spans="1:28" s="91" customFormat="1" ht="15.75">
      <c r="A18" s="101" t="s">
        <v>72</v>
      </c>
      <c r="B18" s="87">
        <f aca="true" t="shared" si="6" ref="B18:I18">SUM(B19:B20)</f>
        <v>2150000000</v>
      </c>
      <c r="C18" s="87">
        <f t="shared" si="6"/>
        <v>0</v>
      </c>
      <c r="D18" s="87">
        <f t="shared" si="6"/>
        <v>0</v>
      </c>
      <c r="E18" s="87">
        <f t="shared" si="6"/>
        <v>2150000000</v>
      </c>
      <c r="F18" s="87">
        <f t="shared" si="6"/>
        <v>2845980434</v>
      </c>
      <c r="G18" s="87">
        <f t="shared" si="6"/>
        <v>0</v>
      </c>
      <c r="H18" s="87">
        <f t="shared" si="6"/>
        <v>0</v>
      </c>
      <c r="I18" s="87">
        <f t="shared" si="6"/>
        <v>2845980434</v>
      </c>
      <c r="J18" s="87">
        <f>SUM(J19:J20)</f>
        <v>2552739670</v>
      </c>
      <c r="K18" s="87">
        <f>SUM(K19:K20)</f>
        <v>0</v>
      </c>
      <c r="L18" s="87">
        <f>SUM(L19:L20)</f>
        <v>0</v>
      </c>
      <c r="M18" s="87">
        <f>SUM(M19:M20)</f>
        <v>2552739670</v>
      </c>
      <c r="N18" s="85">
        <f t="shared" si="2"/>
        <v>0.8969631834088709</v>
      </c>
      <c r="O18" s="86" t="s">
        <v>85</v>
      </c>
      <c r="P18" s="87">
        <f aca="true" t="shared" si="7" ref="P18:W18">SUM(P19:P20)</f>
        <v>1979288066</v>
      </c>
      <c r="Q18" s="87">
        <f t="shared" si="7"/>
        <v>46010146</v>
      </c>
      <c r="R18" s="87">
        <f t="shared" si="7"/>
        <v>0</v>
      </c>
      <c r="S18" s="87">
        <f t="shared" si="7"/>
        <v>2025298212</v>
      </c>
      <c r="T18" s="87">
        <f t="shared" si="7"/>
        <v>2092356548</v>
      </c>
      <c r="U18" s="87">
        <f t="shared" si="7"/>
        <v>20818146</v>
      </c>
      <c r="V18" s="87">
        <f t="shared" si="7"/>
        <v>0</v>
      </c>
      <c r="W18" s="87">
        <f t="shared" si="7"/>
        <v>2113174694</v>
      </c>
      <c r="X18" s="87">
        <f>SUM(X19:X20)</f>
        <v>1709084063</v>
      </c>
      <c r="Y18" s="87">
        <f>SUM(Y19:Y20)</f>
        <v>0</v>
      </c>
      <c r="Z18" s="88">
        <f>SUM(Z19:Z20)</f>
        <v>0</v>
      </c>
      <c r="AA18" s="89">
        <f>SUM(AA19:AA20)</f>
        <v>1709084063</v>
      </c>
      <c r="AB18" s="90">
        <f t="shared" si="3"/>
        <v>0.8087755677997912</v>
      </c>
    </row>
    <row r="19" spans="1:28" s="91" customFormat="1" ht="15.75">
      <c r="A19" s="92" t="s">
        <v>82</v>
      </c>
      <c r="B19" s="93">
        <f>4!B38</f>
        <v>2150000000</v>
      </c>
      <c r="C19" s="93">
        <f>4!C38</f>
        <v>0</v>
      </c>
      <c r="D19" s="93">
        <f>4!D38</f>
        <v>0</v>
      </c>
      <c r="E19" s="93">
        <f>SUM(B19:D19)</f>
        <v>2150000000</v>
      </c>
      <c r="F19" s="93">
        <f>4!F38</f>
        <v>2845980434</v>
      </c>
      <c r="G19" s="93">
        <f>4!G38</f>
        <v>0</v>
      </c>
      <c r="H19" s="93">
        <f>4!H38</f>
        <v>0</v>
      </c>
      <c r="I19" s="93">
        <f>SUM(F19:H19)</f>
        <v>2845980434</v>
      </c>
      <c r="J19" s="93">
        <f>4!J38</f>
        <v>2552739670</v>
      </c>
      <c r="K19" s="93">
        <f>4!K38</f>
        <v>0</v>
      </c>
      <c r="L19" s="93">
        <f>4!L38</f>
        <v>0</v>
      </c>
      <c r="M19" s="93">
        <f>SUM(J19:L19)</f>
        <v>2552739670</v>
      </c>
      <c r="N19" s="94">
        <f t="shared" si="2"/>
        <v>0.8969631834088709</v>
      </c>
      <c r="O19" s="95" t="s">
        <v>82</v>
      </c>
      <c r="P19" s="93">
        <f>5!B47</f>
        <v>1110267572</v>
      </c>
      <c r="Q19" s="93">
        <f>5!C47</f>
        <v>46010146</v>
      </c>
      <c r="R19" s="93">
        <f>5!D47</f>
        <v>0</v>
      </c>
      <c r="S19" s="93">
        <f>SUM(P19:R19)</f>
        <v>1156277718</v>
      </c>
      <c r="T19" s="93">
        <f>5!F47</f>
        <v>1242802812</v>
      </c>
      <c r="U19" s="93">
        <f>5!G47</f>
        <v>20818146</v>
      </c>
      <c r="V19" s="93">
        <f>5!H47</f>
        <v>0</v>
      </c>
      <c r="W19" s="93">
        <f>SUM(T19:V19)</f>
        <v>1263620958</v>
      </c>
      <c r="X19" s="93">
        <f>5!J47</f>
        <v>1013756496</v>
      </c>
      <c r="Y19" s="93">
        <f>5!K47</f>
        <v>0</v>
      </c>
      <c r="Z19" s="96">
        <f>5!L47</f>
        <v>0</v>
      </c>
      <c r="AA19" s="97">
        <f>SUM(X19:Z19)</f>
        <v>1013756496</v>
      </c>
      <c r="AB19" s="98">
        <f t="shared" si="3"/>
        <v>0.8022631229577945</v>
      </c>
    </row>
    <row r="20" spans="1:28" s="91" customFormat="1" ht="15.75">
      <c r="A20" s="92" t="s">
        <v>83</v>
      </c>
      <c r="B20" s="93">
        <v>0</v>
      </c>
      <c r="C20" s="93">
        <v>0</v>
      </c>
      <c r="D20" s="93">
        <v>0</v>
      </c>
      <c r="E20" s="93">
        <f>SUM(B20:D20)</f>
        <v>0</v>
      </c>
      <c r="F20" s="93">
        <v>0</v>
      </c>
      <c r="G20" s="93">
        <v>0</v>
      </c>
      <c r="H20" s="93">
        <v>0</v>
      </c>
      <c r="I20" s="93">
        <f>SUM(F20:H20)</f>
        <v>0</v>
      </c>
      <c r="J20" s="93">
        <v>0</v>
      </c>
      <c r="K20" s="93">
        <v>0</v>
      </c>
      <c r="L20" s="93">
        <v>0</v>
      </c>
      <c r="M20" s="93">
        <f>SUM(J20:L20)</f>
        <v>0</v>
      </c>
      <c r="N20" s="94">
        <v>0</v>
      </c>
      <c r="O20" s="95" t="s">
        <v>83</v>
      </c>
      <c r="P20" s="93">
        <f>7!C92</f>
        <v>869020494</v>
      </c>
      <c r="Q20" s="93">
        <f>7!D92</f>
        <v>0</v>
      </c>
      <c r="R20" s="93">
        <f>7!E92</f>
        <v>0</v>
      </c>
      <c r="S20" s="93">
        <f>7!F92</f>
        <v>869020494</v>
      </c>
      <c r="T20" s="93">
        <f>7!G92</f>
        <v>849553736</v>
      </c>
      <c r="U20" s="93">
        <f>7!H92</f>
        <v>0</v>
      </c>
      <c r="V20" s="93">
        <f>7!I92</f>
        <v>0</v>
      </c>
      <c r="W20" s="93">
        <f>7!J92</f>
        <v>849553736</v>
      </c>
      <c r="X20" s="93">
        <f>7!K92</f>
        <v>695327567</v>
      </c>
      <c r="Y20" s="93">
        <f>7!L92</f>
        <v>0</v>
      </c>
      <c r="Z20" s="96">
        <f>7!M92</f>
        <v>0</v>
      </c>
      <c r="AA20" s="97">
        <f>7!N92</f>
        <v>695327567</v>
      </c>
      <c r="AB20" s="98">
        <f t="shared" si="3"/>
        <v>0.8184621378676392</v>
      </c>
    </row>
    <row r="21" spans="1:28" s="91" customFormat="1" ht="15.75">
      <c r="A21" s="102" t="s">
        <v>73</v>
      </c>
      <c r="B21" s="87">
        <f aca="true" t="shared" si="8" ref="B21:I21">SUM(B22:B23)</f>
        <v>2517750000</v>
      </c>
      <c r="C21" s="87">
        <f t="shared" si="8"/>
        <v>9500000</v>
      </c>
      <c r="D21" s="87">
        <f t="shared" si="8"/>
        <v>0</v>
      </c>
      <c r="E21" s="87">
        <f t="shared" si="8"/>
        <v>2527250000</v>
      </c>
      <c r="F21" s="87">
        <f t="shared" si="8"/>
        <v>2940707120</v>
      </c>
      <c r="G21" s="87">
        <f t="shared" si="8"/>
        <v>0</v>
      </c>
      <c r="H21" s="87">
        <f t="shared" si="8"/>
        <v>0</v>
      </c>
      <c r="I21" s="87">
        <f t="shared" si="8"/>
        <v>2940707120</v>
      </c>
      <c r="J21" s="87">
        <f>SUM(J22:J23)</f>
        <v>2575302734</v>
      </c>
      <c r="K21" s="87">
        <f>SUM(K22:K23)</f>
        <v>11482958</v>
      </c>
      <c r="L21" s="87">
        <f>SUM(L22:L23)</f>
        <v>0</v>
      </c>
      <c r="M21" s="87">
        <f>SUM(M22:M23)</f>
        <v>2586785692</v>
      </c>
      <c r="N21" s="85">
        <f t="shared" si="2"/>
        <v>0.8796475087257244</v>
      </c>
      <c r="O21" s="103" t="s">
        <v>86</v>
      </c>
      <c r="P21" s="87">
        <f aca="true" t="shared" si="9" ref="P21:W21">SUM(P22:P23)</f>
        <v>43341560</v>
      </c>
      <c r="Q21" s="87">
        <f t="shared" si="9"/>
        <v>16000000</v>
      </c>
      <c r="R21" s="87">
        <f t="shared" si="9"/>
        <v>0</v>
      </c>
      <c r="S21" s="87">
        <f t="shared" si="9"/>
        <v>59341560</v>
      </c>
      <c r="T21" s="87">
        <f t="shared" si="9"/>
        <v>48937327</v>
      </c>
      <c r="U21" s="87">
        <f t="shared" si="9"/>
        <v>16000000</v>
      </c>
      <c r="V21" s="87">
        <f t="shared" si="9"/>
        <v>0</v>
      </c>
      <c r="W21" s="87">
        <f t="shared" si="9"/>
        <v>64937327</v>
      </c>
      <c r="X21" s="87">
        <f>SUM(X22:X23)</f>
        <v>38661567</v>
      </c>
      <c r="Y21" s="87">
        <f>SUM(Y22:Y23)</f>
        <v>0</v>
      </c>
      <c r="Z21" s="88">
        <f>SUM(Z22:Z23)</f>
        <v>0</v>
      </c>
      <c r="AA21" s="89">
        <f>SUM(AA22:AA23)</f>
        <v>38661567</v>
      </c>
      <c r="AB21" s="90">
        <f t="shared" si="3"/>
        <v>0.5953673917006161</v>
      </c>
    </row>
    <row r="22" spans="1:28" s="91" customFormat="1" ht="15.75">
      <c r="A22" s="92" t="s">
        <v>82</v>
      </c>
      <c r="B22" s="93">
        <f>4!B44</f>
        <v>2516800000</v>
      </c>
      <c r="C22" s="93">
        <f>4!C44</f>
        <v>9500000</v>
      </c>
      <c r="D22" s="93">
        <f>4!D44</f>
        <v>0</v>
      </c>
      <c r="E22" s="99">
        <f>SUM(B22:D22)</f>
        <v>2526300000</v>
      </c>
      <c r="F22" s="93">
        <f>4!F44</f>
        <v>2939757120</v>
      </c>
      <c r="G22" s="93">
        <f>4!G44</f>
        <v>0</v>
      </c>
      <c r="H22" s="93">
        <f>4!H44</f>
        <v>0</v>
      </c>
      <c r="I22" s="99">
        <f>SUM(F22:H22)</f>
        <v>2939757120</v>
      </c>
      <c r="J22" s="93">
        <f>4!J44</f>
        <v>2575302734</v>
      </c>
      <c r="K22" s="93">
        <f>4!K44</f>
        <v>11482958</v>
      </c>
      <c r="L22" s="93">
        <f>4!L44</f>
        <v>0</v>
      </c>
      <c r="M22" s="99">
        <f>SUM(J22:L22)</f>
        <v>2586785692</v>
      </c>
      <c r="N22" s="94">
        <f t="shared" si="2"/>
        <v>0.8799317720506108</v>
      </c>
      <c r="O22" s="95" t="s">
        <v>82</v>
      </c>
      <c r="P22" s="93">
        <f>5!B51</f>
        <v>43341560</v>
      </c>
      <c r="Q22" s="93">
        <f>5!C51</f>
        <v>16000000</v>
      </c>
      <c r="R22" s="93">
        <f>5!D51</f>
        <v>0</v>
      </c>
      <c r="S22" s="93">
        <f>SUM(P22:R22)</f>
        <v>59341560</v>
      </c>
      <c r="T22" s="93">
        <f>5!F51</f>
        <v>48937327</v>
      </c>
      <c r="U22" s="93">
        <f>5!G51</f>
        <v>16000000</v>
      </c>
      <c r="V22" s="93">
        <f>5!H51</f>
        <v>0</v>
      </c>
      <c r="W22" s="93">
        <f>SUM(T22:V22)</f>
        <v>64937327</v>
      </c>
      <c r="X22" s="93">
        <f>5!J51</f>
        <v>38661567</v>
      </c>
      <c r="Y22" s="93">
        <f>5!K51</f>
        <v>0</v>
      </c>
      <c r="Z22" s="96">
        <f>5!L51</f>
        <v>0</v>
      </c>
      <c r="AA22" s="97">
        <f>SUM(X22:Z22)</f>
        <v>38661567</v>
      </c>
      <c r="AB22" s="98">
        <f t="shared" si="3"/>
        <v>0.5953673917006161</v>
      </c>
    </row>
    <row r="23" spans="1:28" s="91" customFormat="1" ht="15.75">
      <c r="A23" s="92" t="s">
        <v>83</v>
      </c>
      <c r="B23" s="93">
        <f>6!C260</f>
        <v>950000</v>
      </c>
      <c r="C23" s="93">
        <f>6!D260</f>
        <v>0</v>
      </c>
      <c r="D23" s="93">
        <f>6!E260</f>
        <v>0</v>
      </c>
      <c r="E23" s="93">
        <f>6!F260</f>
        <v>950000</v>
      </c>
      <c r="F23" s="93">
        <f>6!G260</f>
        <v>950000</v>
      </c>
      <c r="G23" s="93">
        <f>6!H260</f>
        <v>0</v>
      </c>
      <c r="H23" s="93">
        <f>6!I260</f>
        <v>0</v>
      </c>
      <c r="I23" s="93">
        <f>6!J260</f>
        <v>950000</v>
      </c>
      <c r="J23" s="93">
        <f>6!K260</f>
        <v>0</v>
      </c>
      <c r="K23" s="93">
        <f>6!L260</f>
        <v>0</v>
      </c>
      <c r="L23" s="93">
        <f>6!M260</f>
        <v>0</v>
      </c>
      <c r="M23" s="93">
        <f>6!N260</f>
        <v>0</v>
      </c>
      <c r="N23" s="94">
        <f t="shared" si="2"/>
        <v>0</v>
      </c>
      <c r="O23" s="95" t="s">
        <v>83</v>
      </c>
      <c r="P23" s="93">
        <f>7!C93</f>
        <v>0</v>
      </c>
      <c r="Q23" s="93">
        <f>7!D93</f>
        <v>0</v>
      </c>
      <c r="R23" s="93">
        <f>7!E93</f>
        <v>0</v>
      </c>
      <c r="S23" s="93">
        <f>SUM(P23:R23)</f>
        <v>0</v>
      </c>
      <c r="T23" s="93">
        <f>7!G93</f>
        <v>0</v>
      </c>
      <c r="U23" s="93">
        <f>7!H93</f>
        <v>0</v>
      </c>
      <c r="V23" s="93">
        <f>7!I93</f>
        <v>0</v>
      </c>
      <c r="W23" s="93">
        <f>SUM(T23:V23)</f>
        <v>0</v>
      </c>
      <c r="X23" s="93">
        <f>7!K93</f>
        <v>0</v>
      </c>
      <c r="Y23" s="93">
        <f>7!L93</f>
        <v>0</v>
      </c>
      <c r="Z23" s="96">
        <f>7!M93</f>
        <v>0</v>
      </c>
      <c r="AA23" s="97">
        <f>SUM(X23:Z23)</f>
        <v>0</v>
      </c>
      <c r="AB23" s="98">
        <v>0</v>
      </c>
    </row>
    <row r="24" spans="1:28" s="91" customFormat="1" ht="15.75">
      <c r="A24" s="104" t="s">
        <v>74</v>
      </c>
      <c r="B24" s="87">
        <f aca="true" t="shared" si="10" ref="B24:I24">SUM(B25:B26)</f>
        <v>705459243</v>
      </c>
      <c r="C24" s="87">
        <f t="shared" si="10"/>
        <v>14638469</v>
      </c>
      <c r="D24" s="87">
        <f t="shared" si="10"/>
        <v>0</v>
      </c>
      <c r="E24" s="87">
        <f t="shared" si="10"/>
        <v>720097712</v>
      </c>
      <c r="F24" s="87">
        <f t="shared" si="10"/>
        <v>841039652</v>
      </c>
      <c r="G24" s="87">
        <f t="shared" si="10"/>
        <v>17884179</v>
      </c>
      <c r="H24" s="87">
        <f t="shared" si="10"/>
        <v>0</v>
      </c>
      <c r="I24" s="87">
        <f t="shared" si="10"/>
        <v>858923831</v>
      </c>
      <c r="J24" s="87">
        <f>SUM(J25:J26)</f>
        <v>475066489</v>
      </c>
      <c r="K24" s="87">
        <f>SUM(K25:K26)</f>
        <v>14646760</v>
      </c>
      <c r="L24" s="87">
        <f>SUM(L25:L26)</f>
        <v>0</v>
      </c>
      <c r="M24" s="87">
        <f>SUM(M25:M26)</f>
        <v>489713249</v>
      </c>
      <c r="N24" s="85">
        <f t="shared" si="2"/>
        <v>0.5701474698051544</v>
      </c>
      <c r="O24" s="103" t="s">
        <v>87</v>
      </c>
      <c r="P24" s="87">
        <f aca="true" t="shared" si="11" ref="P24:W24">SUM(P25:P26)</f>
        <v>1415944198</v>
      </c>
      <c r="Q24" s="87">
        <f t="shared" si="11"/>
        <v>78762000</v>
      </c>
      <c r="R24" s="87">
        <f t="shared" si="11"/>
        <v>0</v>
      </c>
      <c r="S24" s="87">
        <f t="shared" si="11"/>
        <v>1494706198</v>
      </c>
      <c r="T24" s="87">
        <f t="shared" si="11"/>
        <v>1500746671</v>
      </c>
      <c r="U24" s="87">
        <f t="shared" si="11"/>
        <v>54112000</v>
      </c>
      <c r="V24" s="87">
        <f t="shared" si="11"/>
        <v>0</v>
      </c>
      <c r="W24" s="87">
        <f t="shared" si="11"/>
        <v>1554858671</v>
      </c>
      <c r="X24" s="87">
        <f>SUM(X25:X26)</f>
        <v>1317347440</v>
      </c>
      <c r="Y24" s="87">
        <f>SUM(Y25:Y26)</f>
        <v>54112000</v>
      </c>
      <c r="Z24" s="88">
        <f>SUM(Z25:Z26)</f>
        <v>0</v>
      </c>
      <c r="AA24" s="89">
        <f>SUM(AA25:AA26)</f>
        <v>1371459440</v>
      </c>
      <c r="AB24" s="90">
        <f t="shared" si="3"/>
        <v>0.8820476520338355</v>
      </c>
    </row>
    <row r="25" spans="1:28" s="91" customFormat="1" ht="15.75">
      <c r="A25" s="92" t="s">
        <v>82</v>
      </c>
      <c r="B25" s="93">
        <f>4!B62</f>
        <v>446233744</v>
      </c>
      <c r="C25" s="93">
        <f>4!C62</f>
        <v>14638469</v>
      </c>
      <c r="D25" s="93">
        <f>4!D62</f>
        <v>0</v>
      </c>
      <c r="E25" s="93">
        <f>SUM(B25:D25)</f>
        <v>460872213</v>
      </c>
      <c r="F25" s="93">
        <f>4!F62</f>
        <v>584215694</v>
      </c>
      <c r="G25" s="93">
        <f>4!G62</f>
        <v>17884179</v>
      </c>
      <c r="H25" s="93">
        <f>4!H62</f>
        <v>0</v>
      </c>
      <c r="I25" s="93">
        <f>SUM(F25:H25)</f>
        <v>602099873</v>
      </c>
      <c r="J25" s="93">
        <f>4!J62</f>
        <v>295502448</v>
      </c>
      <c r="K25" s="93">
        <f>4!K62</f>
        <v>14646760</v>
      </c>
      <c r="L25" s="93">
        <f>4!L62</f>
        <v>0</v>
      </c>
      <c r="M25" s="93">
        <f>SUM(J25:L25)</f>
        <v>310149208</v>
      </c>
      <c r="N25" s="94">
        <f t="shared" si="2"/>
        <v>0.5151125617327609</v>
      </c>
      <c r="O25" s="95" t="s">
        <v>82</v>
      </c>
      <c r="P25" s="93">
        <f>5!B63</f>
        <v>1415944198</v>
      </c>
      <c r="Q25" s="93">
        <f>5!C63</f>
        <v>78762000</v>
      </c>
      <c r="R25" s="93">
        <f>5!D63</f>
        <v>0</v>
      </c>
      <c r="S25" s="93">
        <f>5!E63</f>
        <v>1494706198</v>
      </c>
      <c r="T25" s="93">
        <f>5!F63</f>
        <v>1437894647</v>
      </c>
      <c r="U25" s="93">
        <f>5!G63</f>
        <v>54112000</v>
      </c>
      <c r="V25" s="93">
        <f>5!H63</f>
        <v>0</v>
      </c>
      <c r="W25" s="93">
        <f>5!I63</f>
        <v>1492006647</v>
      </c>
      <c r="X25" s="93">
        <f>5!J63</f>
        <v>1317347440</v>
      </c>
      <c r="Y25" s="93">
        <f>5!K63</f>
        <v>54112000</v>
      </c>
      <c r="Z25" s="96">
        <f>5!L63</f>
        <v>0</v>
      </c>
      <c r="AA25" s="97">
        <f>5!M63</f>
        <v>1371459440</v>
      </c>
      <c r="AB25" s="98">
        <f t="shared" si="3"/>
        <v>0.9192046448034357</v>
      </c>
    </row>
    <row r="26" spans="1:28" s="91" customFormat="1" ht="15.75">
      <c r="A26" s="92" t="s">
        <v>83</v>
      </c>
      <c r="B26" s="93">
        <f>6!C276</f>
        <v>259225499</v>
      </c>
      <c r="C26" s="93">
        <f>6!D276</f>
        <v>0</v>
      </c>
      <c r="D26" s="93">
        <f>6!E276</f>
        <v>0</v>
      </c>
      <c r="E26" s="93">
        <f>6!F276</f>
        <v>259225499</v>
      </c>
      <c r="F26" s="93">
        <f>6!G276</f>
        <v>256823958</v>
      </c>
      <c r="G26" s="93">
        <f>6!H276</f>
        <v>0</v>
      </c>
      <c r="H26" s="93">
        <f>6!I276</f>
        <v>0</v>
      </c>
      <c r="I26" s="93">
        <f>6!J276</f>
        <v>256823958</v>
      </c>
      <c r="J26" s="93">
        <f>6!K276</f>
        <v>179564041</v>
      </c>
      <c r="K26" s="93">
        <f>6!L276</f>
        <v>0</v>
      </c>
      <c r="L26" s="93">
        <f>6!M276</f>
        <v>0</v>
      </c>
      <c r="M26" s="93">
        <f>6!N276</f>
        <v>179564041</v>
      </c>
      <c r="N26" s="94">
        <f t="shared" si="2"/>
        <v>0.6991716909837516</v>
      </c>
      <c r="O26" s="95" t="s">
        <v>83</v>
      </c>
      <c r="P26" s="93">
        <f>7!C94</f>
        <v>0</v>
      </c>
      <c r="Q26" s="93">
        <f>7!D94</f>
        <v>0</v>
      </c>
      <c r="R26" s="93">
        <f>7!E94</f>
        <v>0</v>
      </c>
      <c r="S26" s="93">
        <f>SUM(P26:R26)</f>
        <v>0</v>
      </c>
      <c r="T26" s="93">
        <f>7!G94</f>
        <v>62852024</v>
      </c>
      <c r="U26" s="93">
        <f>7!H94</f>
        <v>0</v>
      </c>
      <c r="V26" s="93">
        <f>7!I94</f>
        <v>0</v>
      </c>
      <c r="W26" s="93">
        <f>SUM(T26:V26)</f>
        <v>62852024</v>
      </c>
      <c r="X26" s="93">
        <f>7!K94</f>
        <v>0</v>
      </c>
      <c r="Y26" s="93">
        <f>7!L94</f>
        <v>0</v>
      </c>
      <c r="Z26" s="96">
        <f>7!M94</f>
        <v>0</v>
      </c>
      <c r="AA26" s="97">
        <f>SUM(X26:Z26)</f>
        <v>0</v>
      </c>
      <c r="AB26" s="98">
        <f t="shared" si="3"/>
        <v>0</v>
      </c>
    </row>
    <row r="27" spans="1:28" s="91" customFormat="1" ht="15.75">
      <c r="A27" s="101" t="s">
        <v>75</v>
      </c>
      <c r="B27" s="87">
        <f aca="true" t="shared" si="12" ref="B27:I27">SUM(B28:B29)</f>
        <v>0</v>
      </c>
      <c r="C27" s="87">
        <f t="shared" si="12"/>
        <v>79680000</v>
      </c>
      <c r="D27" s="87">
        <f t="shared" si="12"/>
        <v>0</v>
      </c>
      <c r="E27" s="87">
        <f t="shared" si="12"/>
        <v>79680000</v>
      </c>
      <c r="F27" s="87">
        <f t="shared" si="12"/>
        <v>48291</v>
      </c>
      <c r="G27" s="87">
        <f t="shared" si="12"/>
        <v>94526258</v>
      </c>
      <c r="H27" s="87">
        <f t="shared" si="12"/>
        <v>0</v>
      </c>
      <c r="I27" s="87">
        <f t="shared" si="12"/>
        <v>94574549</v>
      </c>
      <c r="J27" s="87">
        <f>SUM(J28:J29)</f>
        <v>48291</v>
      </c>
      <c r="K27" s="87">
        <f>SUM(K28:K29)</f>
        <v>13297185</v>
      </c>
      <c r="L27" s="87">
        <f>SUM(L28:L29)</f>
        <v>0</v>
      </c>
      <c r="M27" s="87">
        <f>SUM(M28:M29)</f>
        <v>13345476</v>
      </c>
      <c r="N27" s="85">
        <f t="shared" si="2"/>
        <v>0.1411106491240048</v>
      </c>
      <c r="O27" s="95" t="s">
        <v>140</v>
      </c>
      <c r="P27" s="93">
        <f aca="true" t="shared" si="13" ref="P27:Z27">SUM(P28:P29)</f>
        <v>266000000</v>
      </c>
      <c r="Q27" s="93">
        <f t="shared" si="13"/>
        <v>0</v>
      </c>
      <c r="R27" s="93">
        <f t="shared" si="13"/>
        <v>0</v>
      </c>
      <c r="S27" s="93">
        <f t="shared" si="13"/>
        <v>266000000</v>
      </c>
      <c r="T27" s="93">
        <f t="shared" si="13"/>
        <v>40533885</v>
      </c>
      <c r="U27" s="93">
        <f t="shared" si="13"/>
        <v>0</v>
      </c>
      <c r="V27" s="93">
        <f t="shared" si="13"/>
        <v>0</v>
      </c>
      <c r="W27" s="93">
        <f t="shared" si="13"/>
        <v>40533885</v>
      </c>
      <c r="X27" s="93">
        <f t="shared" si="13"/>
        <v>0</v>
      </c>
      <c r="Y27" s="93">
        <f t="shared" si="13"/>
        <v>0</v>
      </c>
      <c r="Z27" s="93">
        <f t="shared" si="13"/>
        <v>0</v>
      </c>
      <c r="AA27" s="97">
        <f>SUM(AA28:AA29)</f>
        <v>0</v>
      </c>
      <c r="AB27" s="98">
        <f t="shared" si="3"/>
        <v>0</v>
      </c>
    </row>
    <row r="28" spans="1:28" s="91" customFormat="1" ht="15.75">
      <c r="A28" s="92" t="s">
        <v>82</v>
      </c>
      <c r="B28" s="93">
        <f>4!B69</f>
        <v>0</v>
      </c>
      <c r="C28" s="93">
        <f>4!C69</f>
        <v>79680000</v>
      </c>
      <c r="D28" s="93">
        <f>4!D69</f>
        <v>0</v>
      </c>
      <c r="E28" s="93">
        <f>SUM(B28:D28)</f>
        <v>79680000</v>
      </c>
      <c r="F28" s="93">
        <f>4!F69</f>
        <v>0</v>
      </c>
      <c r="G28" s="93">
        <f>4!G69</f>
        <v>94526258</v>
      </c>
      <c r="H28" s="93">
        <f>4!H69</f>
        <v>0</v>
      </c>
      <c r="I28" s="93">
        <f>SUM(F28:H28)</f>
        <v>94526258</v>
      </c>
      <c r="J28" s="93">
        <f>4!J69</f>
        <v>0</v>
      </c>
      <c r="K28" s="93">
        <f>4!K69</f>
        <v>13297185</v>
      </c>
      <c r="L28" s="93">
        <f>4!L69</f>
        <v>0</v>
      </c>
      <c r="M28" s="93">
        <f>SUM(J28:L28)</f>
        <v>13297185</v>
      </c>
      <c r="N28" s="94">
        <f t="shared" si="2"/>
        <v>0.14067186495418024</v>
      </c>
      <c r="O28" s="95" t="s">
        <v>89</v>
      </c>
      <c r="P28" s="105">
        <f>8!B17-8!B10</f>
        <v>156000000</v>
      </c>
      <c r="Q28" s="105">
        <f>8!C17-8!C10</f>
        <v>0</v>
      </c>
      <c r="R28" s="105">
        <f>8!D17-8!D10</f>
        <v>0</v>
      </c>
      <c r="S28" s="105">
        <f>8!E17-8!E10</f>
        <v>156000000</v>
      </c>
      <c r="T28" s="105">
        <f>8!F17-8!F10</f>
        <v>40464663</v>
      </c>
      <c r="U28" s="105">
        <f>8!G17-8!G10</f>
        <v>0</v>
      </c>
      <c r="V28" s="105">
        <f>8!H17-8!H10</f>
        <v>0</v>
      </c>
      <c r="W28" s="105">
        <f>8!I17-8!I10</f>
        <v>40464663</v>
      </c>
      <c r="X28" s="105">
        <f>8!J17-8!J10</f>
        <v>0</v>
      </c>
      <c r="Y28" s="105">
        <f>8!K17-8!K10</f>
        <v>0</v>
      </c>
      <c r="Z28" s="105">
        <f>8!L17-8!L10</f>
        <v>0</v>
      </c>
      <c r="AA28" s="106">
        <f>SUM(X28:Z28)</f>
        <v>0</v>
      </c>
      <c r="AB28" s="98">
        <f t="shared" si="3"/>
        <v>0</v>
      </c>
    </row>
    <row r="29" spans="1:28" s="91" customFormat="1" ht="15.75">
      <c r="A29" s="92" t="s">
        <v>83</v>
      </c>
      <c r="B29" s="93">
        <f>6!C278</f>
        <v>0</v>
      </c>
      <c r="C29" s="93">
        <f>6!D278</f>
        <v>0</v>
      </c>
      <c r="D29" s="93">
        <f>6!E278</f>
        <v>0</v>
      </c>
      <c r="E29" s="93">
        <f>SUM(B29:D29)</f>
        <v>0</v>
      </c>
      <c r="F29" s="93">
        <f>6!G278</f>
        <v>48291</v>
      </c>
      <c r="G29" s="93">
        <f>6!H278</f>
        <v>0</v>
      </c>
      <c r="H29" s="93">
        <f>6!I278</f>
        <v>0</v>
      </c>
      <c r="I29" s="93">
        <f>SUM(F29:H29)</f>
        <v>48291</v>
      </c>
      <c r="J29" s="93">
        <f>6!K278</f>
        <v>48291</v>
      </c>
      <c r="K29" s="93">
        <f>6!L278</f>
        <v>0</v>
      </c>
      <c r="L29" s="93">
        <f>6!M278</f>
        <v>0</v>
      </c>
      <c r="M29" s="93">
        <f>SUM(J29:L29)</f>
        <v>48291</v>
      </c>
      <c r="N29" s="94">
        <f t="shared" si="2"/>
        <v>1</v>
      </c>
      <c r="O29" s="107" t="s">
        <v>88</v>
      </c>
      <c r="P29" s="108">
        <f>8!B10</f>
        <v>110000000</v>
      </c>
      <c r="Q29" s="108">
        <f>8!C10</f>
        <v>0</v>
      </c>
      <c r="R29" s="108">
        <f>8!D10</f>
        <v>0</v>
      </c>
      <c r="S29" s="108">
        <f>8!E10</f>
        <v>110000000</v>
      </c>
      <c r="T29" s="108">
        <f>8!F10</f>
        <v>69222</v>
      </c>
      <c r="U29" s="108">
        <f>8!G10</f>
        <v>0</v>
      </c>
      <c r="V29" s="108">
        <f>8!H10</f>
        <v>0</v>
      </c>
      <c r="W29" s="108">
        <f>8!I10</f>
        <v>69222</v>
      </c>
      <c r="X29" s="108">
        <f>8!J10</f>
        <v>0</v>
      </c>
      <c r="Y29" s="108">
        <f>8!K10</f>
        <v>0</v>
      </c>
      <c r="Z29" s="108">
        <f>8!L10</f>
        <v>0</v>
      </c>
      <c r="AA29" s="108">
        <f>8!M10</f>
        <v>0</v>
      </c>
      <c r="AB29" s="98">
        <f t="shared" si="3"/>
        <v>0</v>
      </c>
    </row>
    <row r="30" spans="1:28" s="111" customFormat="1" ht="31.5">
      <c r="A30" s="109" t="s">
        <v>149</v>
      </c>
      <c r="B30" s="87">
        <f aca="true" t="shared" si="14" ref="B30:I30">B15+B21+B24+B27</f>
        <v>5509664884</v>
      </c>
      <c r="C30" s="87">
        <f t="shared" si="14"/>
        <v>115067908</v>
      </c>
      <c r="D30" s="87">
        <f t="shared" si="14"/>
        <v>0</v>
      </c>
      <c r="E30" s="87">
        <f t="shared" si="14"/>
        <v>5624732792</v>
      </c>
      <c r="F30" s="87">
        <f t="shared" si="14"/>
        <v>6227523660</v>
      </c>
      <c r="G30" s="87">
        <f t="shared" si="14"/>
        <v>270875174</v>
      </c>
      <c r="H30" s="87">
        <f t="shared" si="14"/>
        <v>0</v>
      </c>
      <c r="I30" s="87">
        <f t="shared" si="14"/>
        <v>6498398834</v>
      </c>
      <c r="J30" s="87">
        <f>J15+J21+J24+J27</f>
        <v>5642230670</v>
      </c>
      <c r="K30" s="87">
        <f>K15+K21+K24+K27</f>
        <v>49908256</v>
      </c>
      <c r="L30" s="87">
        <f>L15+L21+L24+L27</f>
        <v>0</v>
      </c>
      <c r="M30" s="87">
        <f>M15+M21+M24+M27</f>
        <v>5692138926</v>
      </c>
      <c r="N30" s="85">
        <f t="shared" si="2"/>
        <v>0.8759294514547797</v>
      </c>
      <c r="O30" s="110" t="s">
        <v>90</v>
      </c>
      <c r="P30" s="88">
        <f aca="true" t="shared" si="15" ref="P30:AA30">P12+P15+P18+P21+P24</f>
        <v>5180647153</v>
      </c>
      <c r="Q30" s="88">
        <f t="shared" si="15"/>
        <v>142923146</v>
      </c>
      <c r="R30" s="88">
        <f t="shared" si="15"/>
        <v>0</v>
      </c>
      <c r="S30" s="88">
        <f t="shared" si="15"/>
        <v>5323570299</v>
      </c>
      <c r="T30" s="88">
        <f t="shared" si="15"/>
        <v>5454483665</v>
      </c>
      <c r="U30" s="88">
        <f t="shared" si="15"/>
        <v>93081146</v>
      </c>
      <c r="V30" s="88">
        <f t="shared" si="15"/>
        <v>0</v>
      </c>
      <c r="W30" s="88">
        <f t="shared" si="15"/>
        <v>5547564811</v>
      </c>
      <c r="X30" s="88">
        <f>X12+X15+X18+X21+X24</f>
        <v>4788630866</v>
      </c>
      <c r="Y30" s="88">
        <f t="shared" si="15"/>
        <v>56359653</v>
      </c>
      <c r="Z30" s="88">
        <f t="shared" si="15"/>
        <v>0</v>
      </c>
      <c r="AA30" s="89">
        <f t="shared" si="15"/>
        <v>4844990519</v>
      </c>
      <c r="AB30" s="90">
        <f t="shared" si="3"/>
        <v>0.8733544688640863</v>
      </c>
    </row>
    <row r="31" spans="1:28" s="111" customFormat="1" ht="32.25" customHeight="1">
      <c r="A31" s="112" t="s">
        <v>143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5"/>
      <c r="P31" s="89"/>
      <c r="Q31" s="116"/>
      <c r="R31" s="116"/>
      <c r="S31" s="117">
        <f>E30-S30</f>
        <v>301162493</v>
      </c>
      <c r="T31" s="89"/>
      <c r="U31" s="116"/>
      <c r="V31" s="116"/>
      <c r="W31" s="117">
        <f>I30-W30</f>
        <v>950834023</v>
      </c>
      <c r="X31" s="116"/>
      <c r="Y31" s="116"/>
      <c r="Z31" s="116"/>
      <c r="AA31" s="116"/>
      <c r="AB31" s="109"/>
    </row>
    <row r="32" spans="1:28" s="111" customFormat="1" ht="15.75">
      <c r="A32" s="388" t="s">
        <v>26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118"/>
      <c r="O32" s="393" t="s">
        <v>26</v>
      </c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5"/>
      <c r="AB32" s="109"/>
    </row>
    <row r="33" spans="1:28" s="91" customFormat="1" ht="31.5">
      <c r="A33" s="100" t="s">
        <v>76</v>
      </c>
      <c r="B33" s="84">
        <f aca="true" t="shared" si="16" ref="B33:M33">SUM(B34:B35)</f>
        <v>1155927253</v>
      </c>
      <c r="C33" s="84">
        <f t="shared" si="16"/>
        <v>0</v>
      </c>
      <c r="D33" s="84">
        <f t="shared" si="16"/>
        <v>0</v>
      </c>
      <c r="E33" s="84">
        <f t="shared" si="16"/>
        <v>1155927253</v>
      </c>
      <c r="F33" s="84">
        <f t="shared" si="16"/>
        <v>808277655</v>
      </c>
      <c r="G33" s="84">
        <f t="shared" si="16"/>
        <v>0</v>
      </c>
      <c r="H33" s="84">
        <f t="shared" si="16"/>
        <v>0</v>
      </c>
      <c r="I33" s="84">
        <f t="shared" si="16"/>
        <v>808277655</v>
      </c>
      <c r="J33" s="84">
        <f t="shared" si="16"/>
        <v>317741439</v>
      </c>
      <c r="K33" s="84">
        <f t="shared" si="16"/>
        <v>0</v>
      </c>
      <c r="L33" s="84">
        <f t="shared" si="16"/>
        <v>0</v>
      </c>
      <c r="M33" s="84">
        <f t="shared" si="16"/>
        <v>317741439</v>
      </c>
      <c r="N33" s="85">
        <f aca="true" t="shared" si="17" ref="N33:N48">M33/I33</f>
        <v>0.3931092701059514</v>
      </c>
      <c r="O33" s="119" t="s">
        <v>91</v>
      </c>
      <c r="P33" s="120">
        <f aca="true" t="shared" si="18" ref="P33:W33">SUM(P34:P35)</f>
        <v>1789601426</v>
      </c>
      <c r="Q33" s="120">
        <f t="shared" si="18"/>
        <v>254000</v>
      </c>
      <c r="R33" s="120">
        <f t="shared" si="18"/>
        <v>0</v>
      </c>
      <c r="S33" s="120">
        <f t="shared" si="18"/>
        <v>1789855426</v>
      </c>
      <c r="T33" s="120">
        <f t="shared" si="18"/>
        <v>1900026033</v>
      </c>
      <c r="U33" s="120">
        <f t="shared" si="18"/>
        <v>254000</v>
      </c>
      <c r="V33" s="120">
        <f t="shared" si="18"/>
        <v>0</v>
      </c>
      <c r="W33" s="120">
        <f t="shared" si="18"/>
        <v>1900280033</v>
      </c>
      <c r="X33" s="120">
        <f>SUM(X34:X35)</f>
        <v>397036192</v>
      </c>
      <c r="Y33" s="120">
        <f>SUM(Y34:Y35)</f>
        <v>0</v>
      </c>
      <c r="Z33" s="120">
        <f>SUM(Z34:Z35)</f>
        <v>0</v>
      </c>
      <c r="AA33" s="121">
        <f>SUM(AA34:AA35)</f>
        <v>397036192</v>
      </c>
      <c r="AB33" s="90">
        <f aca="true" t="shared" si="19" ref="AB33:AB48">AA33/W33</f>
        <v>0.2089356227004044</v>
      </c>
    </row>
    <row r="34" spans="1:28" s="91" customFormat="1" ht="15.75">
      <c r="A34" s="92" t="s">
        <v>82</v>
      </c>
      <c r="B34" s="93">
        <f>4!B36</f>
        <v>1155927253</v>
      </c>
      <c r="C34" s="93">
        <f>4!C36</f>
        <v>0</v>
      </c>
      <c r="D34" s="93">
        <f>4!D36</f>
        <v>0</v>
      </c>
      <c r="E34" s="93">
        <f>SUM(B34:D34)</f>
        <v>1155927253</v>
      </c>
      <c r="F34" s="93">
        <f>4!F36</f>
        <v>808277655</v>
      </c>
      <c r="G34" s="93">
        <f>4!G36</f>
        <v>0</v>
      </c>
      <c r="H34" s="93">
        <f>4!H36</f>
        <v>0</v>
      </c>
      <c r="I34" s="93">
        <f>SUM(F34:H34)</f>
        <v>808277655</v>
      </c>
      <c r="J34" s="93">
        <f>4!J36</f>
        <v>317741439</v>
      </c>
      <c r="K34" s="93">
        <f>4!K36</f>
        <v>0</v>
      </c>
      <c r="L34" s="93">
        <f>4!L36</f>
        <v>0</v>
      </c>
      <c r="M34" s="93">
        <f>SUM(J34:L34)</f>
        <v>317741439</v>
      </c>
      <c r="N34" s="94">
        <f t="shared" si="17"/>
        <v>0.3931092701059514</v>
      </c>
      <c r="O34" s="107" t="s">
        <v>82</v>
      </c>
      <c r="P34" s="96">
        <f>5!B79</f>
        <v>1778269926</v>
      </c>
      <c r="Q34" s="96">
        <f>5!C79</f>
        <v>254000</v>
      </c>
      <c r="R34" s="96">
        <f>5!D79</f>
        <v>0</v>
      </c>
      <c r="S34" s="96">
        <f>SUM(P34:R34)</f>
        <v>1778523926</v>
      </c>
      <c r="T34" s="96">
        <f>5!F79</f>
        <v>1875188775</v>
      </c>
      <c r="U34" s="96">
        <f>5!G79</f>
        <v>254000</v>
      </c>
      <c r="V34" s="96">
        <f>5!H79</f>
        <v>0</v>
      </c>
      <c r="W34" s="96">
        <f>SUM(T34:V34)</f>
        <v>1875442775</v>
      </c>
      <c r="X34" s="96">
        <f>5!J79</f>
        <v>374406175</v>
      </c>
      <c r="Y34" s="96">
        <f>5!K79</f>
        <v>0</v>
      </c>
      <c r="Z34" s="96">
        <f>5!L79</f>
        <v>0</v>
      </c>
      <c r="AA34" s="97">
        <f>SUM(X34:Z34)</f>
        <v>374406175</v>
      </c>
      <c r="AB34" s="98">
        <f t="shared" si="19"/>
        <v>0.19963614992198309</v>
      </c>
    </row>
    <row r="35" spans="1:28" s="91" customFormat="1" ht="15.75">
      <c r="A35" s="92" t="s">
        <v>83</v>
      </c>
      <c r="B35" s="93">
        <f>6!C282</f>
        <v>0</v>
      </c>
      <c r="C35" s="93">
        <f>6!D282</f>
        <v>0</v>
      </c>
      <c r="D35" s="93">
        <f>6!E282</f>
        <v>0</v>
      </c>
      <c r="E35" s="93">
        <f>6!F282</f>
        <v>0</v>
      </c>
      <c r="F35" s="93">
        <f>6!G282</f>
        <v>0</v>
      </c>
      <c r="G35" s="93">
        <f>6!H282</f>
        <v>0</v>
      </c>
      <c r="H35" s="93">
        <f>6!I282</f>
        <v>0</v>
      </c>
      <c r="I35" s="93">
        <f>6!J282</f>
        <v>0</v>
      </c>
      <c r="J35" s="93">
        <f>6!K282</f>
        <v>0</v>
      </c>
      <c r="K35" s="93">
        <f>6!L282</f>
        <v>0</v>
      </c>
      <c r="L35" s="93">
        <f>6!M282</f>
        <v>0</v>
      </c>
      <c r="M35" s="93">
        <f>6!N282</f>
        <v>0</v>
      </c>
      <c r="N35" s="94">
        <v>0</v>
      </c>
      <c r="O35" s="107" t="s">
        <v>83</v>
      </c>
      <c r="P35" s="96">
        <f>7!C95</f>
        <v>11331500</v>
      </c>
      <c r="Q35" s="96">
        <f>7!D95</f>
        <v>0</v>
      </c>
      <c r="R35" s="96">
        <f>7!E95</f>
        <v>0</v>
      </c>
      <c r="S35" s="96">
        <f>SUM(P35:R35)</f>
        <v>11331500</v>
      </c>
      <c r="T35" s="96">
        <f>7!G95</f>
        <v>24837258</v>
      </c>
      <c r="U35" s="96">
        <f>7!H95</f>
        <v>0</v>
      </c>
      <c r="V35" s="96">
        <f>7!I95</f>
        <v>0</v>
      </c>
      <c r="W35" s="96">
        <f>SUM(T35:V35)</f>
        <v>24837258</v>
      </c>
      <c r="X35" s="96">
        <f>7!K95</f>
        <v>22630017</v>
      </c>
      <c r="Y35" s="96">
        <f>7!L95</f>
        <v>0</v>
      </c>
      <c r="Z35" s="96">
        <f>7!M95</f>
        <v>0</v>
      </c>
      <c r="AA35" s="97">
        <f>SUM(X35:Z35)</f>
        <v>22630017</v>
      </c>
      <c r="AB35" s="98">
        <f t="shared" si="19"/>
        <v>0.9111318568257414</v>
      </c>
    </row>
    <row r="36" spans="1:28" s="91" customFormat="1" ht="15.75">
      <c r="A36" s="101" t="s">
        <v>77</v>
      </c>
      <c r="B36" s="87">
        <f aca="true" t="shared" si="20" ref="B36:M36">SUM(B37:B38)</f>
        <v>467279960</v>
      </c>
      <c r="C36" s="87">
        <f t="shared" si="20"/>
        <v>0</v>
      </c>
      <c r="D36" s="87">
        <f t="shared" si="20"/>
        <v>0</v>
      </c>
      <c r="E36" s="87">
        <f t="shared" si="20"/>
        <v>467279960</v>
      </c>
      <c r="F36" s="87">
        <f t="shared" si="20"/>
        <v>545732763</v>
      </c>
      <c r="G36" s="87">
        <f t="shared" si="20"/>
        <v>0</v>
      </c>
      <c r="H36" s="87">
        <f t="shared" si="20"/>
        <v>0</v>
      </c>
      <c r="I36" s="87">
        <f t="shared" si="20"/>
        <v>545732763</v>
      </c>
      <c r="J36" s="87">
        <f t="shared" si="20"/>
        <v>93948392</v>
      </c>
      <c r="K36" s="87">
        <f t="shared" si="20"/>
        <v>0</v>
      </c>
      <c r="L36" s="87">
        <f t="shared" si="20"/>
        <v>0</v>
      </c>
      <c r="M36" s="87">
        <f t="shared" si="20"/>
        <v>93948392</v>
      </c>
      <c r="N36" s="85">
        <f t="shared" si="17"/>
        <v>0.17215091042646455</v>
      </c>
      <c r="O36" s="122" t="s">
        <v>92</v>
      </c>
      <c r="P36" s="123">
        <f aca="true" t="shared" si="21" ref="P36:W36">SUM(P37:P38)</f>
        <v>1291694082</v>
      </c>
      <c r="Q36" s="123">
        <f t="shared" si="21"/>
        <v>0</v>
      </c>
      <c r="R36" s="123">
        <f t="shared" si="21"/>
        <v>0</v>
      </c>
      <c r="S36" s="123">
        <f t="shared" si="21"/>
        <v>1291694082</v>
      </c>
      <c r="T36" s="123">
        <f t="shared" si="21"/>
        <v>1324310170</v>
      </c>
      <c r="U36" s="123">
        <f t="shared" si="21"/>
        <v>0</v>
      </c>
      <c r="V36" s="123">
        <f t="shared" si="21"/>
        <v>0</v>
      </c>
      <c r="W36" s="123">
        <f t="shared" si="21"/>
        <v>1324310170</v>
      </c>
      <c r="X36" s="123">
        <f>SUM(X37:X38)</f>
        <v>1060855105</v>
      </c>
      <c r="Y36" s="123">
        <f>SUM(Y37:Y38)</f>
        <v>0</v>
      </c>
      <c r="Z36" s="123">
        <f>SUM(Z37:Z38)</f>
        <v>0</v>
      </c>
      <c r="AA36" s="124">
        <f>SUM(AA37:AA38)</f>
        <v>1060855105</v>
      </c>
      <c r="AB36" s="90">
        <f t="shared" si="19"/>
        <v>0.8010624165183297</v>
      </c>
    </row>
    <row r="37" spans="1:28" s="91" customFormat="1" ht="15.75">
      <c r="A37" s="92" t="s">
        <v>82</v>
      </c>
      <c r="B37" s="93">
        <f>4!B66</f>
        <v>467279960</v>
      </c>
      <c r="C37" s="93">
        <f>4!C66</f>
        <v>0</v>
      </c>
      <c r="D37" s="93">
        <f>4!D66</f>
        <v>0</v>
      </c>
      <c r="E37" s="93">
        <f>SUM(B37:D37)</f>
        <v>467279960</v>
      </c>
      <c r="F37" s="93">
        <f>4!F66</f>
        <v>545728826</v>
      </c>
      <c r="G37" s="93">
        <f>4!G66</f>
        <v>0</v>
      </c>
      <c r="H37" s="93">
        <f>4!H66</f>
        <v>0</v>
      </c>
      <c r="I37" s="93">
        <f>SUM(F37:H37)</f>
        <v>545728826</v>
      </c>
      <c r="J37" s="93">
        <f>4!J66</f>
        <v>93944455</v>
      </c>
      <c r="K37" s="93">
        <f>4!K66</f>
        <v>0</v>
      </c>
      <c r="L37" s="93">
        <f>4!L66</f>
        <v>0</v>
      </c>
      <c r="M37" s="93">
        <f>SUM(J37:L37)</f>
        <v>93944455</v>
      </c>
      <c r="N37" s="94">
        <f t="shared" si="17"/>
        <v>0.1721449381528547</v>
      </c>
      <c r="O37" s="107" t="s">
        <v>82</v>
      </c>
      <c r="P37" s="96">
        <f>5!B87</f>
        <v>1291694082</v>
      </c>
      <c r="Q37" s="96">
        <f>5!C87</f>
        <v>0</v>
      </c>
      <c r="R37" s="96">
        <f>5!D87</f>
        <v>0</v>
      </c>
      <c r="S37" s="96">
        <f>SUM(P37:R37)</f>
        <v>1291694082</v>
      </c>
      <c r="T37" s="96">
        <f>5!F87</f>
        <v>1324310170</v>
      </c>
      <c r="U37" s="96">
        <f>5!G87</f>
        <v>0</v>
      </c>
      <c r="V37" s="96">
        <f>5!H87</f>
        <v>0</v>
      </c>
      <c r="W37" s="96">
        <f>SUM(T37:V37)</f>
        <v>1324310170</v>
      </c>
      <c r="X37" s="96">
        <f>5!J87</f>
        <v>1060855105</v>
      </c>
      <c r="Y37" s="96">
        <f>5!K87</f>
        <v>0</v>
      </c>
      <c r="Z37" s="96">
        <f>5!L87</f>
        <v>0</v>
      </c>
      <c r="AA37" s="97">
        <f>SUM(X37:Z37)</f>
        <v>1060855105</v>
      </c>
      <c r="AB37" s="98">
        <f t="shared" si="19"/>
        <v>0.8010624165183297</v>
      </c>
    </row>
    <row r="38" spans="1:28" s="91" customFormat="1" ht="15.75">
      <c r="A38" s="92" t="s">
        <v>83</v>
      </c>
      <c r="B38" s="93">
        <f>6!C284</f>
        <v>0</v>
      </c>
      <c r="C38" s="93">
        <f>6!D284</f>
        <v>0</v>
      </c>
      <c r="D38" s="93">
        <f>6!E284</f>
        <v>0</v>
      </c>
      <c r="E38" s="93">
        <f>6!F284</f>
        <v>0</v>
      </c>
      <c r="F38" s="93">
        <f>6!G284</f>
        <v>3937</v>
      </c>
      <c r="G38" s="93">
        <f>6!H284</f>
        <v>0</v>
      </c>
      <c r="H38" s="93">
        <f>6!I284</f>
        <v>0</v>
      </c>
      <c r="I38" s="93">
        <f>6!J284</f>
        <v>3937</v>
      </c>
      <c r="J38" s="93">
        <f>6!K284</f>
        <v>3937</v>
      </c>
      <c r="K38" s="93">
        <f>6!L284</f>
        <v>0</v>
      </c>
      <c r="L38" s="93">
        <f>6!M284</f>
        <v>0</v>
      </c>
      <c r="M38" s="93">
        <f>6!N284</f>
        <v>3937</v>
      </c>
      <c r="N38" s="94">
        <f t="shared" si="17"/>
        <v>1</v>
      </c>
      <c r="O38" s="107" t="s">
        <v>83</v>
      </c>
      <c r="P38" s="96">
        <f>7!C96</f>
        <v>0</v>
      </c>
      <c r="Q38" s="96">
        <f>7!D96</f>
        <v>0</v>
      </c>
      <c r="R38" s="96">
        <f>7!E96</f>
        <v>0</v>
      </c>
      <c r="S38" s="96">
        <f>SUM(P38:R38)</f>
        <v>0</v>
      </c>
      <c r="T38" s="96">
        <f>7!G96</f>
        <v>0</v>
      </c>
      <c r="U38" s="96">
        <f>7!H96</f>
        <v>0</v>
      </c>
      <c r="V38" s="96">
        <f>7!I96</f>
        <v>0</v>
      </c>
      <c r="W38" s="96">
        <f>SUM(T38:V38)</f>
        <v>0</v>
      </c>
      <c r="X38" s="96">
        <f>7!K96</f>
        <v>0</v>
      </c>
      <c r="Y38" s="96">
        <f>7!L96</f>
        <v>0</v>
      </c>
      <c r="Z38" s="96">
        <f>7!M96</f>
        <v>0</v>
      </c>
      <c r="AA38" s="97">
        <f>SUM(X38:Z38)</f>
        <v>0</v>
      </c>
      <c r="AB38" s="98">
        <v>0</v>
      </c>
    </row>
    <row r="39" spans="1:28" s="91" customFormat="1" ht="31.5">
      <c r="A39" s="102" t="s">
        <v>67</v>
      </c>
      <c r="B39" s="87">
        <f aca="true" t="shared" si="22" ref="B39:M39">SUM(B40:B41)</f>
        <v>4200020</v>
      </c>
      <c r="C39" s="87">
        <f t="shared" si="22"/>
        <v>15000000</v>
      </c>
      <c r="D39" s="87">
        <f t="shared" si="22"/>
        <v>0</v>
      </c>
      <c r="E39" s="87">
        <f t="shared" si="22"/>
        <v>19200020</v>
      </c>
      <c r="F39" s="87">
        <f t="shared" si="22"/>
        <v>11733324</v>
      </c>
      <c r="G39" s="87">
        <f t="shared" si="22"/>
        <v>15000000</v>
      </c>
      <c r="H39" s="87">
        <f t="shared" si="22"/>
        <v>0</v>
      </c>
      <c r="I39" s="87">
        <f t="shared" si="22"/>
        <v>26733324</v>
      </c>
      <c r="J39" s="87">
        <f t="shared" si="22"/>
        <v>2216691</v>
      </c>
      <c r="K39" s="87">
        <f t="shared" si="22"/>
        <v>15000000</v>
      </c>
      <c r="L39" s="87">
        <f t="shared" si="22"/>
        <v>0</v>
      </c>
      <c r="M39" s="87">
        <f t="shared" si="22"/>
        <v>17216691</v>
      </c>
      <c r="N39" s="85">
        <f t="shared" si="17"/>
        <v>0.6440160976614805</v>
      </c>
      <c r="O39" s="125" t="s">
        <v>93</v>
      </c>
      <c r="P39" s="88">
        <f aca="true" t="shared" si="23" ref="P39:W39">SUM(P40:P41)</f>
        <v>576382506</v>
      </c>
      <c r="Q39" s="88">
        <f t="shared" si="23"/>
        <v>134000000</v>
      </c>
      <c r="R39" s="88">
        <f t="shared" si="23"/>
        <v>0</v>
      </c>
      <c r="S39" s="88">
        <f t="shared" si="23"/>
        <v>710382506</v>
      </c>
      <c r="T39" s="88">
        <f t="shared" si="23"/>
        <v>580569640</v>
      </c>
      <c r="U39" s="88">
        <f t="shared" si="23"/>
        <v>134197362</v>
      </c>
      <c r="V39" s="88">
        <f t="shared" si="23"/>
        <v>0</v>
      </c>
      <c r="W39" s="88">
        <f t="shared" si="23"/>
        <v>714767002</v>
      </c>
      <c r="X39" s="88">
        <f>SUM(X40:X41)</f>
        <v>4187134</v>
      </c>
      <c r="Y39" s="88">
        <f>SUM(Y40:Y41)</f>
        <v>107237362</v>
      </c>
      <c r="Z39" s="88">
        <f>SUM(Z40:Z41)</f>
        <v>0</v>
      </c>
      <c r="AA39" s="89">
        <f>SUM(AA40:AA41)</f>
        <v>111424496</v>
      </c>
      <c r="AB39" s="90">
        <f t="shared" si="19"/>
        <v>0.15588925578296353</v>
      </c>
    </row>
    <row r="40" spans="1:28" s="91" customFormat="1" ht="15.75">
      <c r="A40" s="92" t="s">
        <v>82</v>
      </c>
      <c r="B40" s="93">
        <f>4!B72</f>
        <v>3200000</v>
      </c>
      <c r="C40" s="93">
        <f>4!C72</f>
        <v>15000000</v>
      </c>
      <c r="D40" s="93">
        <f>4!D72</f>
        <v>0</v>
      </c>
      <c r="E40" s="93">
        <f>SUM(B40:D40)</f>
        <v>18200000</v>
      </c>
      <c r="F40" s="93">
        <f>4!F72</f>
        <v>3200000</v>
      </c>
      <c r="G40" s="93">
        <f>4!G72</f>
        <v>15000000</v>
      </c>
      <c r="H40" s="93">
        <f>4!H72</f>
        <v>0</v>
      </c>
      <c r="I40" s="93">
        <f>SUM(F40:H40)</f>
        <v>18200000</v>
      </c>
      <c r="J40" s="93">
        <f>4!J72</f>
        <v>0</v>
      </c>
      <c r="K40" s="93">
        <f>4!K72</f>
        <v>15000000</v>
      </c>
      <c r="L40" s="93">
        <f>4!L72</f>
        <v>0</v>
      </c>
      <c r="M40" s="93">
        <f>SUM(J40:L40)</f>
        <v>15000000</v>
      </c>
      <c r="N40" s="94">
        <f t="shared" si="17"/>
        <v>0.8241758241758241</v>
      </c>
      <c r="O40" s="107" t="s">
        <v>82</v>
      </c>
      <c r="P40" s="96">
        <f>5!B92</f>
        <v>576382506</v>
      </c>
      <c r="Q40" s="96">
        <f>5!C92</f>
        <v>134000000</v>
      </c>
      <c r="R40" s="96">
        <f>5!D92</f>
        <v>0</v>
      </c>
      <c r="S40" s="96">
        <f>SUM(P40:R40)</f>
        <v>710382506</v>
      </c>
      <c r="T40" s="96">
        <f>5!F92</f>
        <v>576569640</v>
      </c>
      <c r="U40" s="96">
        <f>5!G92</f>
        <v>134197362</v>
      </c>
      <c r="V40" s="96">
        <f>5!H92</f>
        <v>0</v>
      </c>
      <c r="W40" s="96">
        <f>SUM(T40:V40)</f>
        <v>710767002</v>
      </c>
      <c r="X40" s="96">
        <f>5!J92</f>
        <v>187134</v>
      </c>
      <c r="Y40" s="96">
        <f>5!K92</f>
        <v>107237362</v>
      </c>
      <c r="Z40" s="96">
        <f>5!L92</f>
        <v>0</v>
      </c>
      <c r="AA40" s="97">
        <f>SUM(X40:Z40)</f>
        <v>107424496</v>
      </c>
      <c r="AB40" s="98">
        <f t="shared" si="19"/>
        <v>0.1511388341013614</v>
      </c>
    </row>
    <row r="41" spans="1:28" s="91" customFormat="1" ht="15.75">
      <c r="A41" s="92" t="s">
        <v>83</v>
      </c>
      <c r="B41" s="93">
        <f>6!C286</f>
        <v>1000020</v>
      </c>
      <c r="C41" s="93">
        <f>6!D286</f>
        <v>0</v>
      </c>
      <c r="D41" s="93">
        <f>6!E286</f>
        <v>0</v>
      </c>
      <c r="E41" s="93">
        <f>6!F286</f>
        <v>1000020</v>
      </c>
      <c r="F41" s="93">
        <f>6!G286</f>
        <v>8533324</v>
      </c>
      <c r="G41" s="93">
        <f>6!H286</f>
        <v>0</v>
      </c>
      <c r="H41" s="93">
        <f>6!I286</f>
        <v>0</v>
      </c>
      <c r="I41" s="93">
        <f>6!J286</f>
        <v>8533324</v>
      </c>
      <c r="J41" s="93">
        <f>6!K286</f>
        <v>2216691</v>
      </c>
      <c r="K41" s="93">
        <f>6!L286</f>
        <v>0</v>
      </c>
      <c r="L41" s="93">
        <f>6!M286</f>
        <v>0</v>
      </c>
      <c r="M41" s="93">
        <f>6!N286</f>
        <v>2216691</v>
      </c>
      <c r="N41" s="94">
        <f t="shared" si="17"/>
        <v>0.259768760684582</v>
      </c>
      <c r="O41" s="107" t="s">
        <v>83</v>
      </c>
      <c r="P41" s="96">
        <f>7!C97</f>
        <v>0</v>
      </c>
      <c r="Q41" s="96">
        <f>7!D97</f>
        <v>0</v>
      </c>
      <c r="R41" s="96">
        <f>7!E97</f>
        <v>0</v>
      </c>
      <c r="S41" s="96">
        <f>SUM(P41:R41)</f>
        <v>0</v>
      </c>
      <c r="T41" s="96">
        <f>7!G97</f>
        <v>4000000</v>
      </c>
      <c r="U41" s="96">
        <f>7!H97</f>
        <v>0</v>
      </c>
      <c r="V41" s="96">
        <f>7!I97</f>
        <v>0</v>
      </c>
      <c r="W41" s="96">
        <f>SUM(T41:V41)</f>
        <v>4000000</v>
      </c>
      <c r="X41" s="96">
        <f>7!K97</f>
        <v>4000000</v>
      </c>
      <c r="Y41" s="96">
        <f>7!L97</f>
        <v>0</v>
      </c>
      <c r="Z41" s="96">
        <f>7!M97</f>
        <v>0</v>
      </c>
      <c r="AA41" s="97">
        <f>SUM(X41:Z41)</f>
        <v>4000000</v>
      </c>
      <c r="AB41" s="98">
        <f t="shared" si="19"/>
        <v>1</v>
      </c>
    </row>
    <row r="42" spans="1:28" s="91" customFormat="1" ht="31.5">
      <c r="A42" s="109" t="s">
        <v>78</v>
      </c>
      <c r="B42" s="87">
        <f>B33+B36+B39</f>
        <v>1627407233</v>
      </c>
      <c r="C42" s="87">
        <f aca="true" t="shared" si="24" ref="C42:M42">C33+C36+C39</f>
        <v>15000000</v>
      </c>
      <c r="D42" s="87">
        <f t="shared" si="24"/>
        <v>0</v>
      </c>
      <c r="E42" s="87">
        <f t="shared" si="24"/>
        <v>1642407233</v>
      </c>
      <c r="F42" s="87">
        <f t="shared" si="24"/>
        <v>1365743742</v>
      </c>
      <c r="G42" s="87">
        <f t="shared" si="24"/>
        <v>15000000</v>
      </c>
      <c r="H42" s="87">
        <f t="shared" si="24"/>
        <v>0</v>
      </c>
      <c r="I42" s="87">
        <f t="shared" si="24"/>
        <v>1380743742</v>
      </c>
      <c r="J42" s="87">
        <f t="shared" si="24"/>
        <v>413906522</v>
      </c>
      <c r="K42" s="87">
        <f t="shared" si="24"/>
        <v>15000000</v>
      </c>
      <c r="L42" s="87">
        <f t="shared" si="24"/>
        <v>0</v>
      </c>
      <c r="M42" s="87">
        <f t="shared" si="24"/>
        <v>428906522</v>
      </c>
      <c r="N42" s="85">
        <f t="shared" si="17"/>
        <v>0.3106344131451439</v>
      </c>
      <c r="O42" s="126" t="s">
        <v>94</v>
      </c>
      <c r="P42" s="127">
        <f aca="true" t="shared" si="25" ref="P42:W42">P33+P36+P39</f>
        <v>3657678014</v>
      </c>
      <c r="Q42" s="127">
        <f t="shared" si="25"/>
        <v>134254000</v>
      </c>
      <c r="R42" s="127">
        <f t="shared" si="25"/>
        <v>0</v>
      </c>
      <c r="S42" s="127">
        <f t="shared" si="25"/>
        <v>3791932014</v>
      </c>
      <c r="T42" s="127">
        <f t="shared" si="25"/>
        <v>3804905843</v>
      </c>
      <c r="U42" s="127">
        <f t="shared" si="25"/>
        <v>134451362</v>
      </c>
      <c r="V42" s="127">
        <f t="shared" si="25"/>
        <v>0</v>
      </c>
      <c r="W42" s="127">
        <f t="shared" si="25"/>
        <v>3939357205</v>
      </c>
      <c r="X42" s="127">
        <f>X33+X36+X39</f>
        <v>1462078431</v>
      </c>
      <c r="Y42" s="127">
        <f>Y33+Y36+Y39</f>
        <v>107237362</v>
      </c>
      <c r="Z42" s="127">
        <f>Z33+Z36+Z39</f>
        <v>0</v>
      </c>
      <c r="AA42" s="128">
        <f>AA33+AA36+AA39</f>
        <v>1569315793</v>
      </c>
      <c r="AB42" s="90">
        <f t="shared" si="19"/>
        <v>0.39836849296330823</v>
      </c>
    </row>
    <row r="43" spans="1:28" s="91" customFormat="1" ht="31.5">
      <c r="A43" s="112" t="s">
        <v>144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5"/>
      <c r="O43" s="129"/>
      <c r="P43" s="130"/>
      <c r="Q43" s="131"/>
      <c r="R43" s="131"/>
      <c r="S43" s="132">
        <f>E42-S42</f>
        <v>-2149524781</v>
      </c>
      <c r="T43" s="130"/>
      <c r="U43" s="131"/>
      <c r="V43" s="131"/>
      <c r="W43" s="132">
        <f>I42-W42</f>
        <v>-2558613463</v>
      </c>
      <c r="X43" s="130"/>
      <c r="Y43" s="131"/>
      <c r="Z43" s="131"/>
      <c r="AA43" s="131">
        <f>M42-AA42</f>
        <v>-1140409271</v>
      </c>
      <c r="AB43" s="90"/>
    </row>
    <row r="44" spans="1:28" s="91" customFormat="1" ht="15.75">
      <c r="A44" s="109" t="s">
        <v>81</v>
      </c>
      <c r="B44" s="87">
        <f aca="true" t="shared" si="26" ref="B44:M44">B30+B42</f>
        <v>7137072117</v>
      </c>
      <c r="C44" s="87">
        <f t="shared" si="26"/>
        <v>130067908</v>
      </c>
      <c r="D44" s="87">
        <f t="shared" si="26"/>
        <v>0</v>
      </c>
      <c r="E44" s="87">
        <f t="shared" si="26"/>
        <v>7267140025</v>
      </c>
      <c r="F44" s="87">
        <f t="shared" si="26"/>
        <v>7593267402</v>
      </c>
      <c r="G44" s="87">
        <f t="shared" si="26"/>
        <v>285875174</v>
      </c>
      <c r="H44" s="87">
        <f t="shared" si="26"/>
        <v>0</v>
      </c>
      <c r="I44" s="87">
        <f t="shared" si="26"/>
        <v>7879142576</v>
      </c>
      <c r="J44" s="87">
        <f t="shared" si="26"/>
        <v>6056137192</v>
      </c>
      <c r="K44" s="87">
        <f t="shared" si="26"/>
        <v>64908256</v>
      </c>
      <c r="L44" s="87">
        <f t="shared" si="26"/>
        <v>0</v>
      </c>
      <c r="M44" s="87">
        <f t="shared" si="26"/>
        <v>6121045448</v>
      </c>
      <c r="N44" s="85">
        <f t="shared" si="17"/>
        <v>0.776866948269829</v>
      </c>
      <c r="O44" s="126" t="s">
        <v>95</v>
      </c>
      <c r="P44" s="133">
        <f>P30+P42</f>
        <v>8838325167</v>
      </c>
      <c r="Q44" s="133">
        <f>Q30+Q42</f>
        <v>277177146</v>
      </c>
      <c r="R44" s="133">
        <f>R30+R42</f>
        <v>0</v>
      </c>
      <c r="S44" s="84">
        <f>SUM(P44:R44)</f>
        <v>9115502313</v>
      </c>
      <c r="T44" s="133">
        <f>T30+T42</f>
        <v>9259389508</v>
      </c>
      <c r="U44" s="133">
        <f>U30+U42</f>
        <v>227532508</v>
      </c>
      <c r="V44" s="133">
        <f>V30+V42</f>
        <v>0</v>
      </c>
      <c r="W44" s="84">
        <f>SUM(T44:V44)</f>
        <v>9486922016</v>
      </c>
      <c r="X44" s="133">
        <f>X30+X42</f>
        <v>6250709297</v>
      </c>
      <c r="Y44" s="133">
        <f>Y30+Y42</f>
        <v>163597015</v>
      </c>
      <c r="Z44" s="133">
        <f>Z30+Z42</f>
        <v>0</v>
      </c>
      <c r="AA44" s="134">
        <f>SUM(X44:Z44)</f>
        <v>6414306312</v>
      </c>
      <c r="AB44" s="90">
        <f t="shared" si="19"/>
        <v>0.6761209063574113</v>
      </c>
    </row>
    <row r="45" spans="1:28" s="91" customFormat="1" ht="15.75">
      <c r="A45" s="135" t="s">
        <v>79</v>
      </c>
      <c r="B45" s="87">
        <f aca="true" t="shared" si="27" ref="B45:M45">SUM(B46:B47)</f>
        <v>3988337478</v>
      </c>
      <c r="C45" s="87">
        <f t="shared" si="27"/>
        <v>0</v>
      </c>
      <c r="D45" s="87">
        <f t="shared" si="27"/>
        <v>0</v>
      </c>
      <c r="E45" s="87">
        <f t="shared" si="27"/>
        <v>3988337478</v>
      </c>
      <c r="F45" s="87">
        <f t="shared" si="27"/>
        <v>3898800863</v>
      </c>
      <c r="G45" s="87">
        <f t="shared" si="27"/>
        <v>0</v>
      </c>
      <c r="H45" s="87">
        <f t="shared" si="27"/>
        <v>0</v>
      </c>
      <c r="I45" s="87">
        <f t="shared" si="27"/>
        <v>3898800863</v>
      </c>
      <c r="J45" s="87">
        <f t="shared" si="27"/>
        <v>3771703725</v>
      </c>
      <c r="K45" s="87">
        <f t="shared" si="27"/>
        <v>0</v>
      </c>
      <c r="L45" s="87">
        <f t="shared" si="27"/>
        <v>0</v>
      </c>
      <c r="M45" s="87">
        <f t="shared" si="27"/>
        <v>3771703725</v>
      </c>
      <c r="N45" s="85">
        <f t="shared" si="17"/>
        <v>0.9674009669982984</v>
      </c>
      <c r="O45" s="126" t="s">
        <v>128</v>
      </c>
      <c r="P45" s="136">
        <f aca="true" t="shared" si="28" ref="P45:V45">SUM(P46:P47)</f>
        <v>2139975190</v>
      </c>
      <c r="Q45" s="136">
        <f t="shared" si="28"/>
        <v>0</v>
      </c>
      <c r="R45" s="136">
        <f t="shared" si="28"/>
        <v>0</v>
      </c>
      <c r="S45" s="136">
        <f t="shared" si="28"/>
        <v>2139975190</v>
      </c>
      <c r="T45" s="136">
        <f t="shared" si="28"/>
        <v>2291021423</v>
      </c>
      <c r="U45" s="136">
        <f t="shared" si="28"/>
        <v>0</v>
      </c>
      <c r="V45" s="136">
        <f t="shared" si="28"/>
        <v>0</v>
      </c>
      <c r="W45" s="136">
        <f>SUM(W46:W47)</f>
        <v>2291021423</v>
      </c>
      <c r="X45" s="136">
        <f>SUM(X46:X47)</f>
        <v>2084349758</v>
      </c>
      <c r="Y45" s="136">
        <f>SUM(Y46:Y47)</f>
        <v>0</v>
      </c>
      <c r="Z45" s="136">
        <f>SUM(Z46:Z47)</f>
        <v>0</v>
      </c>
      <c r="AA45" s="137">
        <f>SUM(AA46:AA47)</f>
        <v>2084349758</v>
      </c>
      <c r="AB45" s="90">
        <f t="shared" si="19"/>
        <v>0.9097906012902438</v>
      </c>
    </row>
    <row r="46" spans="1:28" s="91" customFormat="1" ht="15.75">
      <c r="A46" s="92" t="s">
        <v>82</v>
      </c>
      <c r="B46" s="93">
        <f>4!B74</f>
        <v>1848362288</v>
      </c>
      <c r="C46" s="93">
        <f>4!C74</f>
        <v>0</v>
      </c>
      <c r="D46" s="93">
        <f>4!D74</f>
        <v>0</v>
      </c>
      <c r="E46" s="93">
        <f>SUM(B46:D46)</f>
        <v>1848362288</v>
      </c>
      <c r="F46" s="93">
        <f>4!F74</f>
        <v>1687019564</v>
      </c>
      <c r="G46" s="93">
        <f>4!G74</f>
        <v>0</v>
      </c>
      <c r="H46" s="93">
        <f>4!H74</f>
        <v>0</v>
      </c>
      <c r="I46" s="93">
        <f>SUM(F46:H46)</f>
        <v>1687019564</v>
      </c>
      <c r="J46" s="93">
        <f>4!J74</f>
        <v>1687019564</v>
      </c>
      <c r="K46" s="93">
        <f>4!K74</f>
        <v>0</v>
      </c>
      <c r="L46" s="93">
        <f>4!L74</f>
        <v>0</v>
      </c>
      <c r="M46" s="93">
        <f>4!M74</f>
        <v>1687019564</v>
      </c>
      <c r="N46" s="94">
        <f t="shared" si="17"/>
        <v>1</v>
      </c>
      <c r="O46" s="95" t="s">
        <v>82</v>
      </c>
      <c r="P46" s="138">
        <f>5!B97</f>
        <v>2139975190</v>
      </c>
      <c r="Q46" s="138">
        <f>5!C97</f>
        <v>0</v>
      </c>
      <c r="R46" s="138">
        <f>5!D97</f>
        <v>0</v>
      </c>
      <c r="S46" s="93">
        <f>SUM(P46:R46)</f>
        <v>2139975190</v>
      </c>
      <c r="T46" s="138">
        <f>5!F97</f>
        <v>2291021423</v>
      </c>
      <c r="U46" s="138">
        <f>5!G97</f>
        <v>0</v>
      </c>
      <c r="V46" s="138">
        <f>5!H97</f>
        <v>0</v>
      </c>
      <c r="W46" s="93">
        <f>SUM(T46:V46)</f>
        <v>2291021423</v>
      </c>
      <c r="X46" s="138">
        <f>5!J97</f>
        <v>2084349758</v>
      </c>
      <c r="Y46" s="138">
        <f>5!K97</f>
        <v>0</v>
      </c>
      <c r="Z46" s="138">
        <f>5!L97</f>
        <v>0</v>
      </c>
      <c r="AA46" s="106">
        <f>SUM(X46:Z46)</f>
        <v>2084349758</v>
      </c>
      <c r="AB46" s="98">
        <f t="shared" si="19"/>
        <v>0.9097906012902438</v>
      </c>
    </row>
    <row r="47" spans="1:28" s="91" customFormat="1" ht="15.75">
      <c r="A47" s="92" t="s">
        <v>83</v>
      </c>
      <c r="B47" s="93">
        <f>6!C256</f>
        <v>2139975190</v>
      </c>
      <c r="C47" s="93">
        <f>6!D256</f>
        <v>0</v>
      </c>
      <c r="D47" s="93">
        <f>6!E256</f>
        <v>0</v>
      </c>
      <c r="E47" s="93">
        <f>6!F256</f>
        <v>2139975190</v>
      </c>
      <c r="F47" s="93">
        <f>6!G256</f>
        <v>2211781299</v>
      </c>
      <c r="G47" s="93">
        <f>6!H256</f>
        <v>0</v>
      </c>
      <c r="H47" s="93">
        <f>6!I256</f>
        <v>0</v>
      </c>
      <c r="I47" s="93">
        <f>6!J256</f>
        <v>2211781299</v>
      </c>
      <c r="J47" s="93">
        <f>6!K256</f>
        <v>2084684161</v>
      </c>
      <c r="K47" s="93">
        <f>6!L256</f>
        <v>0</v>
      </c>
      <c r="L47" s="93">
        <f>6!M256</f>
        <v>0</v>
      </c>
      <c r="M47" s="93">
        <f>6!N256</f>
        <v>2084684161</v>
      </c>
      <c r="N47" s="94">
        <f t="shared" si="17"/>
        <v>0.9425362995620482</v>
      </c>
      <c r="O47" s="95" t="s">
        <v>83</v>
      </c>
      <c r="P47" s="138">
        <v>0</v>
      </c>
      <c r="Q47" s="138">
        <v>0</v>
      </c>
      <c r="R47" s="138">
        <v>0</v>
      </c>
      <c r="S47" s="93">
        <f>SUM(P47:R47)</f>
        <v>0</v>
      </c>
      <c r="T47" s="138">
        <v>0</v>
      </c>
      <c r="U47" s="138">
        <v>0</v>
      </c>
      <c r="V47" s="138">
        <v>0</v>
      </c>
      <c r="W47" s="93">
        <f>SUM(T47:V47)</f>
        <v>0</v>
      </c>
      <c r="X47" s="138">
        <v>0</v>
      </c>
      <c r="Y47" s="138">
        <v>0</v>
      </c>
      <c r="Z47" s="138">
        <v>0</v>
      </c>
      <c r="AA47" s="106">
        <f>SUM(X47:Z47)</f>
        <v>0</v>
      </c>
      <c r="AB47" s="98">
        <v>0</v>
      </c>
    </row>
    <row r="48" spans="1:28" s="111" customFormat="1" ht="15.75">
      <c r="A48" s="109" t="s">
        <v>80</v>
      </c>
      <c r="B48" s="87">
        <f aca="true" t="shared" si="29" ref="B48:M48">B44+B45</f>
        <v>11125409595</v>
      </c>
      <c r="C48" s="87">
        <f t="shared" si="29"/>
        <v>130067908</v>
      </c>
      <c r="D48" s="87">
        <f t="shared" si="29"/>
        <v>0</v>
      </c>
      <c r="E48" s="87">
        <f t="shared" si="29"/>
        <v>11255477503</v>
      </c>
      <c r="F48" s="87">
        <f t="shared" si="29"/>
        <v>11492068265</v>
      </c>
      <c r="G48" s="87">
        <f t="shared" si="29"/>
        <v>285875174</v>
      </c>
      <c r="H48" s="87">
        <f t="shared" si="29"/>
        <v>0</v>
      </c>
      <c r="I48" s="87">
        <f t="shared" si="29"/>
        <v>11777943439</v>
      </c>
      <c r="J48" s="87">
        <f t="shared" si="29"/>
        <v>9827840917</v>
      </c>
      <c r="K48" s="87">
        <f t="shared" si="29"/>
        <v>64908256</v>
      </c>
      <c r="L48" s="87">
        <f t="shared" si="29"/>
        <v>0</v>
      </c>
      <c r="M48" s="87">
        <f t="shared" si="29"/>
        <v>9892749173</v>
      </c>
      <c r="N48" s="85">
        <f t="shared" si="17"/>
        <v>0.8399385872615414</v>
      </c>
      <c r="O48" s="126" t="s">
        <v>96</v>
      </c>
      <c r="P48" s="87">
        <f aca="true" t="shared" si="30" ref="P48:AA48">P44+P45</f>
        <v>10978300357</v>
      </c>
      <c r="Q48" s="87">
        <f t="shared" si="30"/>
        <v>277177146</v>
      </c>
      <c r="R48" s="87">
        <f t="shared" si="30"/>
        <v>0</v>
      </c>
      <c r="S48" s="372">
        <f t="shared" si="30"/>
        <v>11255477503</v>
      </c>
      <c r="T48" s="372">
        <f t="shared" si="30"/>
        <v>11550410931</v>
      </c>
      <c r="U48" s="372">
        <f t="shared" si="30"/>
        <v>227532508</v>
      </c>
      <c r="V48" s="372">
        <f t="shared" si="30"/>
        <v>0</v>
      </c>
      <c r="W48" s="372">
        <f t="shared" si="30"/>
        <v>11777943439</v>
      </c>
      <c r="X48" s="372">
        <f t="shared" si="30"/>
        <v>8335059055</v>
      </c>
      <c r="Y48" s="372">
        <f t="shared" si="30"/>
        <v>163597015</v>
      </c>
      <c r="Z48" s="372">
        <f t="shared" si="30"/>
        <v>0</v>
      </c>
      <c r="AA48" s="373">
        <f t="shared" si="30"/>
        <v>8498656070</v>
      </c>
      <c r="AB48" s="374">
        <f t="shared" si="19"/>
        <v>0.7215738565918579</v>
      </c>
    </row>
    <row r="49" spans="1:28" ht="15.7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</row>
    <row r="50" spans="1:28" ht="15.75">
      <c r="A50" s="141"/>
      <c r="B50" s="67"/>
      <c r="C50" s="67"/>
      <c r="D50" s="67"/>
      <c r="E50" s="67"/>
      <c r="F50" s="67"/>
      <c r="G50" s="67"/>
      <c r="H50" s="67"/>
      <c r="I50" s="67"/>
      <c r="J50" s="67"/>
      <c r="K50" s="370"/>
      <c r="L50" s="370"/>
      <c r="M50" s="371"/>
      <c r="N50" s="67"/>
      <c r="Q50" s="70"/>
      <c r="S50" s="375"/>
      <c r="T50" s="370"/>
      <c r="U50" s="370"/>
      <c r="V50" s="370"/>
      <c r="W50" s="370"/>
      <c r="X50" s="370"/>
      <c r="Y50" s="370"/>
      <c r="Z50" s="370"/>
      <c r="AA50" s="371"/>
      <c r="AB50" s="370"/>
    </row>
    <row r="51" spans="1:28" ht="15.75">
      <c r="A51" s="141"/>
      <c r="B51" s="67"/>
      <c r="C51" s="67"/>
      <c r="D51" s="67"/>
      <c r="S51" s="375"/>
      <c r="T51" s="370"/>
      <c r="U51" s="370"/>
      <c r="V51" s="370"/>
      <c r="W51" s="370"/>
      <c r="X51" s="370"/>
      <c r="Y51" s="370"/>
      <c r="Z51" s="370"/>
      <c r="AA51" s="370"/>
      <c r="AB51" s="370"/>
    </row>
    <row r="52" spans="1:28" ht="15.75">
      <c r="A52" s="141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S52" s="375"/>
      <c r="T52" s="370"/>
      <c r="U52" s="370"/>
      <c r="V52" s="370"/>
      <c r="W52" s="370"/>
      <c r="X52" s="370"/>
      <c r="Y52" s="370"/>
      <c r="Z52" s="370"/>
      <c r="AA52" s="370"/>
      <c r="AB52" s="370"/>
    </row>
    <row r="53" spans="1:28" ht="15.75">
      <c r="A53" s="141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S53" s="370"/>
      <c r="T53" s="391"/>
      <c r="U53" s="391"/>
      <c r="V53" s="391"/>
      <c r="W53" s="391"/>
      <c r="X53" s="376"/>
      <c r="Y53" s="370"/>
      <c r="Z53" s="370"/>
      <c r="AA53" s="370"/>
      <c r="AB53" s="370"/>
    </row>
    <row r="54" spans="1:28" ht="15.75">
      <c r="A54" s="141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S54" s="370"/>
      <c r="T54" s="391"/>
      <c r="U54" s="391"/>
      <c r="V54" s="391"/>
      <c r="W54" s="391"/>
      <c r="X54" s="376"/>
      <c r="Y54" s="370"/>
      <c r="Z54" s="370"/>
      <c r="AA54" s="370"/>
      <c r="AB54" s="370"/>
    </row>
    <row r="55" spans="1:28" ht="15.75">
      <c r="A55" s="141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S55" s="370"/>
      <c r="T55" s="391"/>
      <c r="U55" s="391"/>
      <c r="V55" s="391"/>
      <c r="W55" s="391"/>
      <c r="X55" s="376"/>
      <c r="Y55" s="370"/>
      <c r="Z55" s="370"/>
      <c r="AA55" s="370"/>
      <c r="AB55" s="370"/>
    </row>
    <row r="56" spans="1:14" ht="15.75">
      <c r="A56" s="14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5.75">
      <c r="A57" s="14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 ht="15.75">
      <c r="A58" s="14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ht="15.75">
      <c r="A59" s="14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5.75">
      <c r="A60" s="14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15.75">
      <c r="A61" s="14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5.75">
      <c r="A62" s="141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5.75">
      <c r="A63" s="141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15.75">
      <c r="A64" s="14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5.75">
      <c r="A65" s="14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5.75">
      <c r="A66" s="141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5.75">
      <c r="A67" s="14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5.75">
      <c r="A68" s="141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5.75">
      <c r="A69" s="141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5.75">
      <c r="A70" s="141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5.75">
      <c r="A71" s="14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5.75">
      <c r="A72" s="14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5.75">
      <c r="A73" s="14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5.75">
      <c r="A74" s="141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5.75">
      <c r="A75" s="14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.75">
      <c r="A76" s="141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.75">
      <c r="A77" s="14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5.75">
      <c r="A78" s="14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5.75">
      <c r="A79" s="141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.75">
      <c r="A80" s="141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5.75">
      <c r="A81" s="141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5.75">
      <c r="A82" s="141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5.75">
      <c r="A83" s="141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5.75">
      <c r="A84" s="141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5.75">
      <c r="A85" s="141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5.75">
      <c r="A86" s="141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5.75">
      <c r="A87" s="141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5.75">
      <c r="A88" s="141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5.75">
      <c r="A89" s="141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5.75">
      <c r="A90" s="141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5.75">
      <c r="A91" s="141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5.75">
      <c r="A92" s="141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5.75">
      <c r="A93" s="141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5.75">
      <c r="A94" s="141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5.75">
      <c r="A95" s="141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5.75">
      <c r="A96" s="141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5.75">
      <c r="A97" s="141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5.75">
      <c r="A98" s="141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5.75">
      <c r="A99" s="141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5.75">
      <c r="A100" s="141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5.75">
      <c r="A101" s="141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5.75">
      <c r="A102" s="141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5.75">
      <c r="A103" s="141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5.75">
      <c r="A104" s="141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5.75">
      <c r="A105" s="141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5.75">
      <c r="A106" s="141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5.75">
      <c r="A107" s="141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5.75">
      <c r="A108" s="141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5.75">
      <c r="A109" s="141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5.75">
      <c r="A110" s="141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5.75">
      <c r="A111" s="141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5.75">
      <c r="A112" s="141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5.75">
      <c r="A113" s="141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5.75">
      <c r="A114" s="141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5.75">
      <c r="A115" s="141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5.75">
      <c r="A116" s="141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5.75">
      <c r="A117" s="141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5.75">
      <c r="A118" s="141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5.75">
      <c r="A119" s="141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5.75">
      <c r="A120" s="141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5.75">
      <c r="A121" s="141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5.75">
      <c r="A122" s="141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5.75">
      <c r="A123" s="141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5.75">
      <c r="A124" s="141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5.75">
      <c r="A125" s="141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5.75">
      <c r="A126" s="141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5.75">
      <c r="A127" s="141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5.75">
      <c r="A128" s="141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5.75">
      <c r="A129" s="141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5.75">
      <c r="A130" s="141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5.75">
      <c r="A131" s="141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5.75">
      <c r="A132" s="141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5.75">
      <c r="A133" s="141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5.75">
      <c r="A134" s="141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5.75">
      <c r="A135" s="14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5.75">
      <c r="A136" s="14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5.75">
      <c r="A137" s="141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5.75">
      <c r="A138" s="141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5.75">
      <c r="A139" s="141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5.75">
      <c r="A140" s="141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5.75">
      <c r="A141" s="141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5.75">
      <c r="A142" s="141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5.75">
      <c r="A143" s="141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5.75">
      <c r="A144" s="141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5.75">
      <c r="A145" s="141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5.75">
      <c r="A146" s="141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5.75">
      <c r="A147" s="141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5.75">
      <c r="A148" s="141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5.75">
      <c r="A149" s="141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5.75">
      <c r="A150" s="141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5.75">
      <c r="A151" s="141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5.75">
      <c r="A152" s="141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5.75">
      <c r="A153" s="141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5.75">
      <c r="A154" s="141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5.75">
      <c r="A155" s="141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5.75">
      <c r="A156" s="141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5.75">
      <c r="A157" s="141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5.75">
      <c r="A158" s="141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5.75">
      <c r="A159" s="141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5.75">
      <c r="A160" s="141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5.75">
      <c r="A161" s="141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5.75">
      <c r="A162" s="141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5.75">
      <c r="A163" s="141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5.75">
      <c r="A164" s="141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5.75">
      <c r="A165" s="141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5.75">
      <c r="A166" s="141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5.75">
      <c r="A167" s="141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5.75">
      <c r="A168" s="141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5.75">
      <c r="A169" s="141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5.75">
      <c r="A170" s="141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5.75">
      <c r="A171" s="141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5.75">
      <c r="A172" s="141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5.75">
      <c r="A173" s="141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</sheetData>
  <sheetProtection/>
  <mergeCells count="20">
    <mergeCell ref="T53:W53"/>
    <mergeCell ref="T54:W54"/>
    <mergeCell ref="T55:W55"/>
    <mergeCell ref="X10:AA10"/>
    <mergeCell ref="A32:M32"/>
    <mergeCell ref="F10:I10"/>
    <mergeCell ref="P10:S10"/>
    <mergeCell ref="B10:E10"/>
    <mergeCell ref="O32:AA32"/>
    <mergeCell ref="T10:W10"/>
    <mergeCell ref="J10:M10"/>
    <mergeCell ref="O9:AB9"/>
    <mergeCell ref="O4:AA4"/>
    <mergeCell ref="A5:M5"/>
    <mergeCell ref="A4:M4"/>
    <mergeCell ref="A1:M1"/>
    <mergeCell ref="O5:AA5"/>
    <mergeCell ref="A8:N8"/>
    <mergeCell ref="A9:N9"/>
    <mergeCell ref="O8:AB8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0.625" style="146" customWidth="1"/>
    <col min="2" max="2" width="14.25390625" style="146" bestFit="1" customWidth="1"/>
    <col min="3" max="3" width="8.125" style="146" bestFit="1" customWidth="1"/>
    <col min="4" max="4" width="10.00390625" style="146" bestFit="1" customWidth="1"/>
    <col min="5" max="5" width="18.625" style="146" bestFit="1" customWidth="1"/>
    <col min="6" max="6" width="15.375" style="146" bestFit="1" customWidth="1"/>
    <col min="7" max="7" width="8.125" style="146" bestFit="1" customWidth="1"/>
    <col min="8" max="8" width="10.625" style="146" bestFit="1" customWidth="1"/>
    <col min="9" max="9" width="18.625" style="146" bestFit="1" customWidth="1"/>
    <col min="10" max="10" width="15.375" style="146" bestFit="1" customWidth="1"/>
    <col min="11" max="11" width="8.125" style="146" bestFit="1" customWidth="1"/>
    <col min="12" max="12" width="10.625" style="146" bestFit="1" customWidth="1"/>
    <col min="13" max="13" width="18.625" style="146" bestFit="1" customWidth="1"/>
    <col min="14" max="16384" width="9.125" style="146" customWidth="1"/>
  </cols>
  <sheetData>
    <row r="1" spans="1:13" ht="15.75">
      <c r="A1" s="404" t="s">
        <v>758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0.5" customHeight="1"/>
    <row r="4" spans="1:13" ht="15.75">
      <c r="A4" s="421" t="s">
        <v>13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15.75">
      <c r="A5" s="421" t="s">
        <v>643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</row>
    <row r="6" spans="1:2" ht="15.75">
      <c r="A6" s="232"/>
      <c r="B6" s="232"/>
    </row>
    <row r="7" spans="2:13" ht="15.75">
      <c r="B7" s="71"/>
      <c r="E7" s="71"/>
      <c r="M7" s="71" t="s">
        <v>308</v>
      </c>
    </row>
    <row r="8" spans="1:13" ht="15.75" customHeight="1">
      <c r="A8" s="233" t="s">
        <v>15</v>
      </c>
      <c r="B8" s="418" t="s">
        <v>32</v>
      </c>
      <c r="C8" s="419"/>
      <c r="D8" s="419"/>
      <c r="E8" s="420"/>
      <c r="F8" s="418" t="s">
        <v>356</v>
      </c>
      <c r="G8" s="419"/>
      <c r="H8" s="419"/>
      <c r="I8" s="420"/>
      <c r="J8" s="418" t="s">
        <v>584</v>
      </c>
      <c r="K8" s="419"/>
      <c r="L8" s="419"/>
      <c r="M8" s="420"/>
    </row>
    <row r="9" spans="1:13" ht="28.5">
      <c r="A9" s="233" t="s">
        <v>35</v>
      </c>
      <c r="B9" s="234" t="s">
        <v>33</v>
      </c>
      <c r="C9" s="235" t="s">
        <v>34</v>
      </c>
      <c r="D9" s="236" t="s">
        <v>156</v>
      </c>
      <c r="E9" s="235" t="s">
        <v>16</v>
      </c>
      <c r="F9" s="234" t="s">
        <v>33</v>
      </c>
      <c r="G9" s="235" t="s">
        <v>34</v>
      </c>
      <c r="H9" s="236" t="s">
        <v>156</v>
      </c>
      <c r="I9" s="235" t="s">
        <v>16</v>
      </c>
      <c r="J9" s="234" t="s">
        <v>33</v>
      </c>
      <c r="K9" s="235" t="s">
        <v>34</v>
      </c>
      <c r="L9" s="236" t="s">
        <v>156</v>
      </c>
      <c r="M9" s="235" t="s">
        <v>16</v>
      </c>
    </row>
    <row r="10" spans="1:13" ht="15.75">
      <c r="A10" s="237" t="s">
        <v>719</v>
      </c>
      <c r="B10" s="238">
        <v>10000000</v>
      </c>
      <c r="C10" s="238">
        <v>0</v>
      </c>
      <c r="D10" s="238">
        <v>0</v>
      </c>
      <c r="E10" s="207">
        <f>SUM(B10:D10)</f>
        <v>10000000</v>
      </c>
      <c r="F10" s="239">
        <v>9876913</v>
      </c>
      <c r="G10" s="240">
        <v>0</v>
      </c>
      <c r="H10" s="240">
        <v>0</v>
      </c>
      <c r="I10" s="239">
        <f aca="true" t="shared" si="0" ref="I10:I32">SUM(F10:H10)</f>
        <v>9876913</v>
      </c>
      <c r="J10" s="239">
        <v>9876913</v>
      </c>
      <c r="K10" s="240">
        <v>0</v>
      </c>
      <c r="L10" s="240">
        <v>0</v>
      </c>
      <c r="M10" s="239">
        <f aca="true" t="shared" si="1" ref="M10:M30">SUM(J10:L10)</f>
        <v>9876913</v>
      </c>
    </row>
    <row r="11" spans="1:13" ht="15.75">
      <c r="A11" s="237" t="s">
        <v>720</v>
      </c>
      <c r="B11" s="238">
        <v>44000000</v>
      </c>
      <c r="C11" s="238">
        <v>0</v>
      </c>
      <c r="D11" s="238">
        <v>0</v>
      </c>
      <c r="E11" s="207">
        <f>SUM(B11:D11)</f>
        <v>44000000</v>
      </c>
      <c r="F11" s="239">
        <v>44797186</v>
      </c>
      <c r="G11" s="240">
        <v>0</v>
      </c>
      <c r="H11" s="240">
        <v>0</v>
      </c>
      <c r="I11" s="239">
        <f t="shared" si="0"/>
        <v>44797186</v>
      </c>
      <c r="J11" s="239">
        <v>44797186</v>
      </c>
      <c r="K11" s="240">
        <v>0</v>
      </c>
      <c r="L11" s="240">
        <v>0</v>
      </c>
      <c r="M11" s="239">
        <f t="shared" si="1"/>
        <v>44797186</v>
      </c>
    </row>
    <row r="12" spans="1:13" ht="15.75">
      <c r="A12" s="237" t="s">
        <v>721</v>
      </c>
      <c r="B12" s="238">
        <v>121836854</v>
      </c>
      <c r="C12" s="238">
        <v>0</v>
      </c>
      <c r="D12" s="238">
        <v>0</v>
      </c>
      <c r="E12" s="207">
        <f>SUM(B12:D12)</f>
        <v>121836854</v>
      </c>
      <c r="F12" s="239">
        <v>121836854</v>
      </c>
      <c r="G12" s="240">
        <v>0</v>
      </c>
      <c r="H12" s="240">
        <v>0</v>
      </c>
      <c r="I12" s="239">
        <f t="shared" si="0"/>
        <v>121836854</v>
      </c>
      <c r="J12" s="239">
        <v>99002552</v>
      </c>
      <c r="K12" s="240">
        <v>0</v>
      </c>
      <c r="L12" s="240">
        <v>0</v>
      </c>
      <c r="M12" s="239">
        <f t="shared" si="1"/>
        <v>99002552</v>
      </c>
    </row>
    <row r="13" spans="1:13" ht="31.5">
      <c r="A13" s="237" t="s">
        <v>722</v>
      </c>
      <c r="B13" s="238">
        <v>125000000</v>
      </c>
      <c r="C13" s="238">
        <v>0</v>
      </c>
      <c r="D13" s="238">
        <v>0</v>
      </c>
      <c r="E13" s="207">
        <f>SUM(B13:D13)</f>
        <v>125000000</v>
      </c>
      <c r="F13" s="239">
        <v>125000000</v>
      </c>
      <c r="G13" s="240">
        <v>0</v>
      </c>
      <c r="H13" s="240">
        <v>0</v>
      </c>
      <c r="I13" s="239">
        <f t="shared" si="0"/>
        <v>125000000</v>
      </c>
      <c r="J13" s="240">
        <v>0</v>
      </c>
      <c r="K13" s="240">
        <v>0</v>
      </c>
      <c r="L13" s="240">
        <v>0</v>
      </c>
      <c r="M13" s="240">
        <f t="shared" si="1"/>
        <v>0</v>
      </c>
    </row>
    <row r="14" spans="1:13" ht="15.75">
      <c r="A14" s="237" t="s">
        <v>723</v>
      </c>
      <c r="B14" s="238">
        <v>2540000</v>
      </c>
      <c r="C14" s="238">
        <v>0</v>
      </c>
      <c r="D14" s="238">
        <v>0</v>
      </c>
      <c r="E14" s="207">
        <f aca="true" t="shared" si="2" ref="E14:E28">SUM(B14:D14)</f>
        <v>2540000</v>
      </c>
      <c r="F14" s="239">
        <v>2540000</v>
      </c>
      <c r="G14" s="240">
        <v>0</v>
      </c>
      <c r="H14" s="240">
        <v>0</v>
      </c>
      <c r="I14" s="239">
        <f t="shared" si="0"/>
        <v>2540000</v>
      </c>
      <c r="J14" s="239">
        <v>2540000</v>
      </c>
      <c r="K14" s="240">
        <v>0</v>
      </c>
      <c r="L14" s="240">
        <v>0</v>
      </c>
      <c r="M14" s="239">
        <f t="shared" si="1"/>
        <v>2540000</v>
      </c>
    </row>
    <row r="15" spans="1:13" ht="18.75" customHeight="1">
      <c r="A15" s="237" t="s">
        <v>738</v>
      </c>
      <c r="B15" s="238">
        <v>3000000</v>
      </c>
      <c r="C15" s="238">
        <v>0</v>
      </c>
      <c r="D15" s="238">
        <v>0</v>
      </c>
      <c r="E15" s="207">
        <f t="shared" si="2"/>
        <v>3000000</v>
      </c>
      <c r="F15" s="239">
        <v>3000000</v>
      </c>
      <c r="G15" s="240">
        <v>0</v>
      </c>
      <c r="H15" s="240">
        <v>0</v>
      </c>
      <c r="I15" s="239">
        <f t="shared" si="0"/>
        <v>3000000</v>
      </c>
      <c r="J15" s="239">
        <v>3000000</v>
      </c>
      <c r="K15" s="240">
        <v>0</v>
      </c>
      <c r="L15" s="240">
        <v>0</v>
      </c>
      <c r="M15" s="239">
        <f t="shared" si="1"/>
        <v>3000000</v>
      </c>
    </row>
    <row r="16" spans="1:13" ht="15.75">
      <c r="A16" s="237" t="s">
        <v>724</v>
      </c>
      <c r="B16" s="238">
        <v>50000000</v>
      </c>
      <c r="C16" s="238">
        <v>0</v>
      </c>
      <c r="D16" s="238">
        <v>0</v>
      </c>
      <c r="E16" s="207">
        <f t="shared" si="2"/>
        <v>50000000</v>
      </c>
      <c r="F16" s="239">
        <v>51497716</v>
      </c>
      <c r="G16" s="240">
        <v>0</v>
      </c>
      <c r="H16" s="240">
        <v>0</v>
      </c>
      <c r="I16" s="239">
        <f t="shared" si="0"/>
        <v>51497716</v>
      </c>
      <c r="J16" s="239">
        <v>51497716</v>
      </c>
      <c r="K16" s="240">
        <v>0</v>
      </c>
      <c r="L16" s="240">
        <v>0</v>
      </c>
      <c r="M16" s="239">
        <f t="shared" si="1"/>
        <v>51497716</v>
      </c>
    </row>
    <row r="17" spans="1:13" ht="15.75">
      <c r="A17" s="211" t="s">
        <v>725</v>
      </c>
      <c r="B17" s="240">
        <v>140253440</v>
      </c>
      <c r="C17" s="240">
        <v>0</v>
      </c>
      <c r="D17" s="240">
        <v>0</v>
      </c>
      <c r="E17" s="190">
        <f t="shared" si="2"/>
        <v>140253440</v>
      </c>
      <c r="F17" s="239">
        <v>113490729</v>
      </c>
      <c r="G17" s="240">
        <v>0</v>
      </c>
      <c r="H17" s="240">
        <v>0</v>
      </c>
      <c r="I17" s="239">
        <f t="shared" si="0"/>
        <v>113490729</v>
      </c>
      <c r="J17" s="239">
        <v>113490729</v>
      </c>
      <c r="K17" s="240">
        <v>0</v>
      </c>
      <c r="L17" s="240">
        <v>0</v>
      </c>
      <c r="M17" s="239">
        <f t="shared" si="1"/>
        <v>113490729</v>
      </c>
    </row>
    <row r="18" spans="1:13" ht="15.75">
      <c r="A18" s="211" t="s">
        <v>726</v>
      </c>
      <c r="B18" s="240">
        <v>128730883</v>
      </c>
      <c r="C18" s="240">
        <v>0</v>
      </c>
      <c r="D18" s="240">
        <v>0</v>
      </c>
      <c r="E18" s="190">
        <f t="shared" si="2"/>
        <v>128730883</v>
      </c>
      <c r="F18" s="239">
        <v>129652446</v>
      </c>
      <c r="G18" s="240">
        <v>0</v>
      </c>
      <c r="H18" s="240">
        <v>0</v>
      </c>
      <c r="I18" s="239">
        <f t="shared" si="0"/>
        <v>129652446</v>
      </c>
      <c r="J18" s="239">
        <v>129652446</v>
      </c>
      <c r="K18" s="240">
        <v>0</v>
      </c>
      <c r="L18" s="240">
        <v>0</v>
      </c>
      <c r="M18" s="239">
        <f t="shared" si="1"/>
        <v>129652446</v>
      </c>
    </row>
    <row r="19" spans="1:13" ht="15.75">
      <c r="A19" s="211" t="s">
        <v>727</v>
      </c>
      <c r="B19" s="240">
        <v>126033609</v>
      </c>
      <c r="C19" s="240">
        <v>0</v>
      </c>
      <c r="D19" s="240">
        <v>0</v>
      </c>
      <c r="E19" s="190">
        <f t="shared" si="2"/>
        <v>126033609</v>
      </c>
      <c r="F19" s="239">
        <v>140939478</v>
      </c>
      <c r="G19" s="240">
        <v>0</v>
      </c>
      <c r="H19" s="240">
        <v>0</v>
      </c>
      <c r="I19" s="239">
        <f t="shared" si="0"/>
        <v>140939478</v>
      </c>
      <c r="J19" s="239">
        <v>140939478</v>
      </c>
      <c r="K19" s="240">
        <v>0</v>
      </c>
      <c r="L19" s="240">
        <v>0</v>
      </c>
      <c r="M19" s="239">
        <f t="shared" si="1"/>
        <v>140939478</v>
      </c>
    </row>
    <row r="20" spans="1:13" ht="15.75">
      <c r="A20" s="211" t="s">
        <v>323</v>
      </c>
      <c r="B20" s="240">
        <v>720000</v>
      </c>
      <c r="C20" s="240">
        <v>0</v>
      </c>
      <c r="D20" s="240">
        <v>0</v>
      </c>
      <c r="E20" s="190">
        <f t="shared" si="2"/>
        <v>720000</v>
      </c>
      <c r="F20" s="239">
        <v>720000</v>
      </c>
      <c r="G20" s="240">
        <v>0</v>
      </c>
      <c r="H20" s="240">
        <v>0</v>
      </c>
      <c r="I20" s="239">
        <f t="shared" si="0"/>
        <v>720000</v>
      </c>
      <c r="J20" s="239">
        <v>720000</v>
      </c>
      <c r="K20" s="240">
        <v>0</v>
      </c>
      <c r="L20" s="240">
        <v>0</v>
      </c>
      <c r="M20" s="239">
        <f aca="true" t="shared" si="3" ref="M20:M28">SUM(J20:L20)</f>
        <v>720000</v>
      </c>
    </row>
    <row r="21" spans="1:13" ht="22.5" customHeight="1">
      <c r="A21" s="211" t="s">
        <v>728</v>
      </c>
      <c r="B21" s="240">
        <v>51497716</v>
      </c>
      <c r="C21" s="240">
        <v>0</v>
      </c>
      <c r="D21" s="240">
        <v>0</v>
      </c>
      <c r="E21" s="190">
        <f t="shared" si="2"/>
        <v>51497716</v>
      </c>
      <c r="F21" s="239">
        <v>54469677</v>
      </c>
      <c r="G21" s="240">
        <v>0</v>
      </c>
      <c r="H21" s="240">
        <v>0</v>
      </c>
      <c r="I21" s="239">
        <f t="shared" si="0"/>
        <v>54469677</v>
      </c>
      <c r="J21" s="239">
        <v>54469677</v>
      </c>
      <c r="K21" s="240">
        <v>0</v>
      </c>
      <c r="L21" s="240">
        <v>0</v>
      </c>
      <c r="M21" s="239">
        <f t="shared" si="3"/>
        <v>54469677</v>
      </c>
    </row>
    <row r="22" spans="1:13" ht="15.75">
      <c r="A22" s="211" t="s">
        <v>155</v>
      </c>
      <c r="B22" s="240">
        <v>322068808</v>
      </c>
      <c r="C22" s="240">
        <v>0</v>
      </c>
      <c r="D22" s="240">
        <v>0</v>
      </c>
      <c r="E22" s="190">
        <f t="shared" si="2"/>
        <v>322068808</v>
      </c>
      <c r="F22" s="239">
        <f>275263649-49033237-91677932-5398590+52769</f>
        <v>129206659</v>
      </c>
      <c r="G22" s="240">
        <v>0</v>
      </c>
      <c r="H22" s="240">
        <v>0</v>
      </c>
      <c r="I22" s="239">
        <f t="shared" si="0"/>
        <v>129206659</v>
      </c>
      <c r="J22" s="239">
        <v>97810150</v>
      </c>
      <c r="K22" s="240">
        <v>0</v>
      </c>
      <c r="L22" s="240">
        <v>0</v>
      </c>
      <c r="M22" s="239">
        <f t="shared" si="3"/>
        <v>97810150</v>
      </c>
    </row>
    <row r="23" spans="1:13" ht="18.75" customHeight="1">
      <c r="A23" s="211" t="s">
        <v>736</v>
      </c>
      <c r="B23" s="240">
        <v>0</v>
      </c>
      <c r="C23" s="240">
        <v>0</v>
      </c>
      <c r="D23" s="240">
        <v>0</v>
      </c>
      <c r="E23" s="190">
        <f t="shared" si="2"/>
        <v>0</v>
      </c>
      <c r="F23" s="239">
        <v>49033237</v>
      </c>
      <c r="G23" s="240"/>
      <c r="H23" s="240"/>
      <c r="I23" s="239">
        <f t="shared" si="0"/>
        <v>49033237</v>
      </c>
      <c r="J23" s="239">
        <v>49033237</v>
      </c>
      <c r="K23" s="240">
        <v>0</v>
      </c>
      <c r="L23" s="240">
        <v>0</v>
      </c>
      <c r="M23" s="239">
        <f t="shared" si="3"/>
        <v>49033237</v>
      </c>
    </row>
    <row r="24" spans="1:13" ht="15.75">
      <c r="A24" s="211" t="s">
        <v>733</v>
      </c>
      <c r="B24" s="240">
        <v>0</v>
      </c>
      <c r="C24" s="240">
        <v>0</v>
      </c>
      <c r="D24" s="240">
        <v>0</v>
      </c>
      <c r="E24" s="190">
        <f t="shared" si="2"/>
        <v>0</v>
      </c>
      <c r="F24" s="239">
        <v>21910935</v>
      </c>
      <c r="G24" s="240">
        <v>0</v>
      </c>
      <c r="H24" s="240">
        <v>0</v>
      </c>
      <c r="I24" s="239">
        <f t="shared" si="0"/>
        <v>21910935</v>
      </c>
      <c r="J24" s="239">
        <v>21910935</v>
      </c>
      <c r="K24" s="240">
        <v>0</v>
      </c>
      <c r="L24" s="240">
        <v>0</v>
      </c>
      <c r="M24" s="239">
        <f t="shared" si="3"/>
        <v>21910935</v>
      </c>
    </row>
    <row r="25" spans="1:13" ht="15.75">
      <c r="A25" s="211" t="s">
        <v>737</v>
      </c>
      <c r="B25" s="240">
        <v>0</v>
      </c>
      <c r="C25" s="240">
        <v>0</v>
      </c>
      <c r="D25" s="240">
        <v>0</v>
      </c>
      <c r="E25" s="190">
        <f t="shared" si="2"/>
        <v>0</v>
      </c>
      <c r="F25" s="239">
        <v>91677932</v>
      </c>
      <c r="G25" s="240">
        <v>0</v>
      </c>
      <c r="H25" s="240">
        <v>0</v>
      </c>
      <c r="I25" s="239">
        <f t="shared" si="0"/>
        <v>91677932</v>
      </c>
      <c r="J25" s="239">
        <v>91677932</v>
      </c>
      <c r="K25" s="240">
        <v>0</v>
      </c>
      <c r="L25" s="240">
        <v>0</v>
      </c>
      <c r="M25" s="239">
        <f t="shared" si="3"/>
        <v>91677932</v>
      </c>
    </row>
    <row r="26" spans="1:13" ht="18" customHeight="1">
      <c r="A26" s="211" t="s">
        <v>735</v>
      </c>
      <c r="B26" s="240">
        <v>0</v>
      </c>
      <c r="C26" s="240">
        <v>0</v>
      </c>
      <c r="D26" s="240">
        <v>0</v>
      </c>
      <c r="E26" s="190">
        <f t="shared" si="2"/>
        <v>0</v>
      </c>
      <c r="F26" s="239">
        <v>40341956</v>
      </c>
      <c r="G26" s="240">
        <v>0</v>
      </c>
      <c r="H26" s="240">
        <v>0</v>
      </c>
      <c r="I26" s="239">
        <f t="shared" si="0"/>
        <v>40341956</v>
      </c>
      <c r="J26" s="239">
        <v>40341956</v>
      </c>
      <c r="K26" s="240">
        <v>0</v>
      </c>
      <c r="L26" s="240">
        <v>0</v>
      </c>
      <c r="M26" s="239">
        <f t="shared" si="3"/>
        <v>40341956</v>
      </c>
    </row>
    <row r="27" spans="1:13" ht="15.75">
      <c r="A27" s="211" t="s">
        <v>734</v>
      </c>
      <c r="B27" s="240">
        <v>0</v>
      </c>
      <c r="C27" s="240">
        <v>0</v>
      </c>
      <c r="D27" s="240">
        <v>0</v>
      </c>
      <c r="E27" s="190">
        <f t="shared" si="2"/>
        <v>0</v>
      </c>
      <c r="F27" s="239">
        <v>18428766</v>
      </c>
      <c r="G27" s="240">
        <v>0</v>
      </c>
      <c r="H27" s="240">
        <v>0</v>
      </c>
      <c r="I27" s="239">
        <f t="shared" si="0"/>
        <v>18428766</v>
      </c>
      <c r="J27" s="239">
        <v>18428766</v>
      </c>
      <c r="K27" s="240">
        <v>0</v>
      </c>
      <c r="L27" s="240">
        <v>0</v>
      </c>
      <c r="M27" s="239">
        <f t="shared" si="3"/>
        <v>18428766</v>
      </c>
    </row>
    <row r="28" spans="1:13" ht="15.75">
      <c r="A28" s="211" t="s">
        <v>739</v>
      </c>
      <c r="B28" s="240">
        <v>0</v>
      </c>
      <c r="C28" s="240">
        <v>0</v>
      </c>
      <c r="D28" s="240">
        <v>0</v>
      </c>
      <c r="E28" s="190">
        <f t="shared" si="2"/>
        <v>0</v>
      </c>
      <c r="F28" s="239">
        <v>9876914</v>
      </c>
      <c r="G28" s="240"/>
      <c r="H28" s="240"/>
      <c r="I28" s="239">
        <f t="shared" si="0"/>
        <v>9876914</v>
      </c>
      <c r="J28" s="239">
        <v>9876914</v>
      </c>
      <c r="K28" s="240">
        <v>0</v>
      </c>
      <c r="L28" s="240">
        <v>0</v>
      </c>
      <c r="M28" s="239">
        <f t="shared" si="3"/>
        <v>9876914</v>
      </c>
    </row>
    <row r="29" spans="1:13" ht="31.5">
      <c r="A29" s="211" t="s">
        <v>729</v>
      </c>
      <c r="B29" s="240">
        <v>17212922</v>
      </c>
      <c r="C29" s="240">
        <v>0</v>
      </c>
      <c r="D29" s="240">
        <v>0</v>
      </c>
      <c r="E29" s="190">
        <f>SUM(B29:D29)</f>
        <v>17212922</v>
      </c>
      <c r="F29" s="239">
        <v>17212922</v>
      </c>
      <c r="G29" s="240">
        <v>0</v>
      </c>
      <c r="H29" s="240">
        <v>0</v>
      </c>
      <c r="I29" s="239">
        <f t="shared" si="0"/>
        <v>17212922</v>
      </c>
      <c r="J29" s="239">
        <v>17212922</v>
      </c>
      <c r="K29" s="240">
        <v>0</v>
      </c>
      <c r="L29" s="240">
        <v>0</v>
      </c>
      <c r="M29" s="239">
        <f t="shared" si="1"/>
        <v>17212922</v>
      </c>
    </row>
    <row r="30" spans="1:13" ht="31.5">
      <c r="A30" s="211" t="s">
        <v>730</v>
      </c>
      <c r="B30" s="240">
        <v>13000000</v>
      </c>
      <c r="C30" s="240">
        <v>0</v>
      </c>
      <c r="D30" s="240">
        <v>0</v>
      </c>
      <c r="E30" s="190">
        <f>SUM(B30:D30)</f>
        <v>13000000</v>
      </c>
      <c r="F30" s="239">
        <v>13000000</v>
      </c>
      <c r="G30" s="240">
        <v>0</v>
      </c>
      <c r="H30" s="240">
        <v>0</v>
      </c>
      <c r="I30" s="239">
        <f t="shared" si="0"/>
        <v>13000000</v>
      </c>
      <c r="J30" s="239">
        <v>13000000</v>
      </c>
      <c r="K30" s="240">
        <v>0</v>
      </c>
      <c r="L30" s="240">
        <v>0</v>
      </c>
      <c r="M30" s="239">
        <f t="shared" si="1"/>
        <v>13000000</v>
      </c>
    </row>
    <row r="31" spans="1:13" ht="31.5">
      <c r="A31" s="211" t="s">
        <v>731</v>
      </c>
      <c r="B31" s="240">
        <v>39243000</v>
      </c>
      <c r="C31" s="240">
        <v>0</v>
      </c>
      <c r="D31" s="240">
        <v>0</v>
      </c>
      <c r="E31" s="190">
        <f>SUM(B31:D31)</f>
        <v>39243000</v>
      </c>
      <c r="F31" s="239">
        <v>39243000</v>
      </c>
      <c r="G31" s="240">
        <v>0</v>
      </c>
      <c r="H31" s="240">
        <v>0</v>
      </c>
      <c r="I31" s="239">
        <f t="shared" si="0"/>
        <v>39243000</v>
      </c>
      <c r="J31" s="239">
        <v>24679860</v>
      </c>
      <c r="K31" s="240">
        <v>0</v>
      </c>
      <c r="L31" s="240">
        <v>0</v>
      </c>
      <c r="M31" s="239">
        <f>SUM(J31:L31)</f>
        <v>24679860</v>
      </c>
    </row>
    <row r="32" spans="1:13" ht="31.5">
      <c r="A32" s="211" t="s">
        <v>732</v>
      </c>
      <c r="B32" s="240">
        <v>96556850</v>
      </c>
      <c r="C32" s="240">
        <v>0</v>
      </c>
      <c r="D32" s="240">
        <v>0</v>
      </c>
      <c r="E32" s="190">
        <f>SUM(B32:D32)</f>
        <v>96556850</v>
      </c>
      <c r="F32" s="239">
        <v>96556850</v>
      </c>
      <c r="G32" s="240">
        <v>0</v>
      </c>
      <c r="H32" s="240">
        <v>0</v>
      </c>
      <c r="I32" s="239">
        <f t="shared" si="0"/>
        <v>96556850</v>
      </c>
      <c r="J32" s="239">
        <v>26895736</v>
      </c>
      <c r="K32" s="240">
        <v>0</v>
      </c>
      <c r="L32" s="240">
        <v>0</v>
      </c>
      <c r="M32" s="239">
        <f>SUM(J32:L32)</f>
        <v>26895736</v>
      </c>
    </row>
    <row r="33" spans="1:13" ht="15.75">
      <c r="A33" s="241" t="s">
        <v>145</v>
      </c>
      <c r="B33" s="242">
        <f aca="true" t="shared" si="4" ref="B33:M33">SUM(B10:B32)</f>
        <v>1291694082</v>
      </c>
      <c r="C33" s="242">
        <f t="shared" si="4"/>
        <v>0</v>
      </c>
      <c r="D33" s="242">
        <f t="shared" si="4"/>
        <v>0</v>
      </c>
      <c r="E33" s="242">
        <f t="shared" si="4"/>
        <v>1291694082</v>
      </c>
      <c r="F33" s="242">
        <f t="shared" si="4"/>
        <v>1324310170</v>
      </c>
      <c r="G33" s="242">
        <f t="shared" si="4"/>
        <v>0</v>
      </c>
      <c r="H33" s="242">
        <f t="shared" si="4"/>
        <v>0</v>
      </c>
      <c r="I33" s="242">
        <f t="shared" si="4"/>
        <v>1324310170</v>
      </c>
      <c r="J33" s="242">
        <f t="shared" si="4"/>
        <v>1060855105</v>
      </c>
      <c r="K33" s="242">
        <f t="shared" si="4"/>
        <v>0</v>
      </c>
      <c r="L33" s="242">
        <f t="shared" si="4"/>
        <v>0</v>
      </c>
      <c r="M33" s="242">
        <f t="shared" si="4"/>
        <v>1060855105</v>
      </c>
    </row>
    <row r="34" spans="1:13" ht="15.75">
      <c r="A34" s="241" t="s">
        <v>146</v>
      </c>
      <c r="B34" s="242">
        <f>B33</f>
        <v>1291694082</v>
      </c>
      <c r="C34" s="242">
        <f aca="true" t="shared" si="5" ref="C34:M34">C33</f>
        <v>0</v>
      </c>
      <c r="D34" s="242">
        <f t="shared" si="5"/>
        <v>0</v>
      </c>
      <c r="E34" s="242">
        <f t="shared" si="5"/>
        <v>1291694082</v>
      </c>
      <c r="F34" s="242">
        <f t="shared" si="5"/>
        <v>1324310170</v>
      </c>
      <c r="G34" s="242">
        <f t="shared" si="5"/>
        <v>0</v>
      </c>
      <c r="H34" s="242">
        <f t="shared" si="5"/>
        <v>0</v>
      </c>
      <c r="I34" s="242">
        <f t="shared" si="5"/>
        <v>1324310170</v>
      </c>
      <c r="J34" s="242">
        <f t="shared" si="5"/>
        <v>1060855105</v>
      </c>
      <c r="K34" s="242">
        <f t="shared" si="5"/>
        <v>0</v>
      </c>
      <c r="L34" s="242">
        <f t="shared" si="5"/>
        <v>0</v>
      </c>
      <c r="M34" s="242">
        <f t="shared" si="5"/>
        <v>1060855105</v>
      </c>
    </row>
    <row r="35" spans="9:13" ht="15.75">
      <c r="I35" s="243"/>
      <c r="J35" s="243"/>
      <c r="K35" s="243"/>
      <c r="L35" s="243"/>
      <c r="M35" s="243"/>
    </row>
    <row r="36" spans="5:13" ht="15.75">
      <c r="E36" s="244"/>
      <c r="I36" s="244"/>
      <c r="M36" s="244"/>
    </row>
    <row r="41" ht="15.75">
      <c r="F41" s="245"/>
    </row>
  </sheetData>
  <sheetProtection/>
  <mergeCells count="6">
    <mergeCell ref="F8:I8"/>
    <mergeCell ref="A5:M5"/>
    <mergeCell ref="A4:M4"/>
    <mergeCell ref="A1:M1"/>
    <mergeCell ref="B8:E8"/>
    <mergeCell ref="J8:M8"/>
  </mergeCells>
  <printOptions/>
  <pageMargins left="0.3937007874015748" right="0" top="0.984251968503937" bottom="0.3937007874015748" header="0.5118110236220472" footer="0.5118110236220472"/>
  <pageSetup fitToHeight="0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4.25390625" style="146" customWidth="1"/>
    <col min="2" max="3" width="12.375" style="146" bestFit="1" customWidth="1"/>
    <col min="4" max="4" width="10.375" style="146" bestFit="1" customWidth="1"/>
    <col min="5" max="7" width="12.375" style="146" bestFit="1" customWidth="1"/>
    <col min="8" max="8" width="10.375" style="146" bestFit="1" customWidth="1"/>
    <col min="9" max="9" width="16.75390625" style="146" bestFit="1" customWidth="1"/>
    <col min="10" max="10" width="9.375" style="146" bestFit="1" customWidth="1"/>
    <col min="11" max="11" width="12.375" style="146" bestFit="1" customWidth="1"/>
    <col min="12" max="12" width="10.375" style="146" bestFit="1" customWidth="1"/>
    <col min="13" max="13" width="16.75390625" style="146" bestFit="1" customWidth="1"/>
    <col min="14" max="16384" width="9.125" style="146" customWidth="1"/>
  </cols>
  <sheetData>
    <row r="1" spans="1:13" ht="15.75">
      <c r="A1" s="404" t="s">
        <v>759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4" spans="1:13" ht="15.75">
      <c r="A4" s="422" t="s">
        <v>13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</row>
    <row r="5" spans="1:13" ht="15.75">
      <c r="A5" s="422" t="s">
        <v>644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2" ht="15.75">
      <c r="A6" s="246"/>
      <c r="B6" s="246"/>
    </row>
    <row r="7" spans="2:13" ht="15.75">
      <c r="B7" s="71"/>
      <c r="E7" s="71"/>
      <c r="M7" s="71" t="s">
        <v>308</v>
      </c>
    </row>
    <row r="8" spans="1:13" ht="15.75" customHeight="1">
      <c r="A8" s="179" t="s">
        <v>15</v>
      </c>
      <c r="B8" s="382" t="s">
        <v>32</v>
      </c>
      <c r="C8" s="383"/>
      <c r="D8" s="383"/>
      <c r="E8" s="384"/>
      <c r="F8" s="382" t="s">
        <v>356</v>
      </c>
      <c r="G8" s="383"/>
      <c r="H8" s="383"/>
      <c r="I8" s="384"/>
      <c r="J8" s="382" t="s">
        <v>584</v>
      </c>
      <c r="K8" s="383"/>
      <c r="L8" s="383"/>
      <c r="M8" s="384"/>
    </row>
    <row r="9" spans="1:13" ht="31.5">
      <c r="A9" s="179" t="s">
        <v>35</v>
      </c>
      <c r="B9" s="148" t="s">
        <v>33</v>
      </c>
      <c r="C9" s="81" t="s">
        <v>34</v>
      </c>
      <c r="D9" s="79" t="s">
        <v>156</v>
      </c>
      <c r="E9" s="81" t="s">
        <v>16</v>
      </c>
      <c r="F9" s="148" t="s">
        <v>33</v>
      </c>
      <c r="G9" s="81" t="s">
        <v>34</v>
      </c>
      <c r="H9" s="79" t="s">
        <v>156</v>
      </c>
      <c r="I9" s="81" t="s">
        <v>16</v>
      </c>
      <c r="J9" s="148" t="s">
        <v>33</v>
      </c>
      <c r="K9" s="81" t="s">
        <v>34</v>
      </c>
      <c r="L9" s="79" t="s">
        <v>156</v>
      </c>
      <c r="M9" s="81" t="s">
        <v>16</v>
      </c>
    </row>
    <row r="10" spans="1:13" ht="63">
      <c r="A10" s="211" t="s">
        <v>702</v>
      </c>
      <c r="B10" s="240">
        <v>75000000</v>
      </c>
      <c r="C10" s="240">
        <v>0</v>
      </c>
      <c r="D10" s="240">
        <v>0</v>
      </c>
      <c r="E10" s="240">
        <f>SUM(B10:D10)</f>
        <v>75000000</v>
      </c>
      <c r="F10" s="240">
        <v>75000000</v>
      </c>
      <c r="G10" s="240">
        <v>0</v>
      </c>
      <c r="H10" s="240">
        <v>0</v>
      </c>
      <c r="I10" s="240">
        <f aca="true" t="shared" si="0" ref="I10:I17">SUM(F10:H10)</f>
        <v>75000000</v>
      </c>
      <c r="J10" s="240">
        <v>0</v>
      </c>
      <c r="K10" s="240">
        <v>0</v>
      </c>
      <c r="L10" s="240">
        <v>0</v>
      </c>
      <c r="M10" s="240">
        <f aca="true" t="shared" si="1" ref="M10:M25">SUM(J10:L10)</f>
        <v>0</v>
      </c>
    </row>
    <row r="11" spans="1:13" ht="63">
      <c r="A11" s="211" t="s">
        <v>715</v>
      </c>
      <c r="B11" s="240">
        <v>75000000</v>
      </c>
      <c r="C11" s="240">
        <v>0</v>
      </c>
      <c r="D11" s="240">
        <v>0</v>
      </c>
      <c r="E11" s="240">
        <f aca="true" t="shared" si="2" ref="E11:E25">SUM(B11:D11)</f>
        <v>75000000</v>
      </c>
      <c r="F11" s="240">
        <v>75000000</v>
      </c>
      <c r="G11" s="240">
        <v>0</v>
      </c>
      <c r="H11" s="240">
        <v>0</v>
      </c>
      <c r="I11" s="240">
        <f t="shared" si="0"/>
        <v>75000000</v>
      </c>
      <c r="J11" s="240">
        <v>0</v>
      </c>
      <c r="K11" s="240">
        <v>0</v>
      </c>
      <c r="L11" s="240">
        <v>0</v>
      </c>
      <c r="M11" s="240">
        <f t="shared" si="1"/>
        <v>0</v>
      </c>
    </row>
    <row r="12" spans="1:13" ht="31.5">
      <c r="A12" s="211" t="s">
        <v>703</v>
      </c>
      <c r="B12" s="240">
        <v>212191253</v>
      </c>
      <c r="C12" s="240">
        <v>0</v>
      </c>
      <c r="D12" s="240">
        <v>0</v>
      </c>
      <c r="E12" s="240">
        <f t="shared" si="2"/>
        <v>212191253</v>
      </c>
      <c r="F12" s="240">
        <v>212191253</v>
      </c>
      <c r="G12" s="240">
        <v>0</v>
      </c>
      <c r="H12" s="240">
        <v>0</v>
      </c>
      <c r="I12" s="240">
        <f t="shared" si="0"/>
        <v>212191253</v>
      </c>
      <c r="J12" s="240">
        <v>0</v>
      </c>
      <c r="K12" s="240">
        <v>0</v>
      </c>
      <c r="L12" s="240">
        <v>0</v>
      </c>
      <c r="M12" s="240">
        <f t="shared" si="1"/>
        <v>0</v>
      </c>
    </row>
    <row r="13" spans="1:13" ht="31.5">
      <c r="A13" s="211" t="s">
        <v>704</v>
      </c>
      <c r="B13" s="240">
        <v>212191253</v>
      </c>
      <c r="C13" s="240">
        <v>0</v>
      </c>
      <c r="D13" s="240">
        <v>0</v>
      </c>
      <c r="E13" s="240">
        <f t="shared" si="2"/>
        <v>212191253</v>
      </c>
      <c r="F13" s="240">
        <v>212191253</v>
      </c>
      <c r="G13" s="240">
        <v>0</v>
      </c>
      <c r="H13" s="240">
        <v>0</v>
      </c>
      <c r="I13" s="240">
        <f t="shared" si="0"/>
        <v>212191253</v>
      </c>
      <c r="J13" s="240">
        <v>0</v>
      </c>
      <c r="K13" s="240">
        <v>0</v>
      </c>
      <c r="L13" s="240">
        <v>0</v>
      </c>
      <c r="M13" s="240">
        <f t="shared" si="1"/>
        <v>0</v>
      </c>
    </row>
    <row r="14" spans="1:13" ht="15.75">
      <c r="A14" s="211" t="s">
        <v>705</v>
      </c>
      <c r="B14" s="240">
        <v>2000000</v>
      </c>
      <c r="C14" s="240">
        <v>0</v>
      </c>
      <c r="D14" s="240">
        <v>0</v>
      </c>
      <c r="E14" s="240">
        <f t="shared" si="2"/>
        <v>2000000</v>
      </c>
      <c r="F14" s="240">
        <v>2000000</v>
      </c>
      <c r="G14" s="240">
        <v>0</v>
      </c>
      <c r="H14" s="240">
        <v>0</v>
      </c>
      <c r="I14" s="240">
        <f t="shared" si="0"/>
        <v>2000000</v>
      </c>
      <c r="J14" s="240">
        <v>0</v>
      </c>
      <c r="K14" s="240">
        <v>0</v>
      </c>
      <c r="L14" s="240">
        <v>0</v>
      </c>
      <c r="M14" s="240">
        <f t="shared" si="1"/>
        <v>0</v>
      </c>
    </row>
    <row r="15" spans="1:13" ht="31.5">
      <c r="A15" s="211" t="s">
        <v>706</v>
      </c>
      <c r="B15" s="240">
        <v>0</v>
      </c>
      <c r="C15" s="240">
        <v>12500000</v>
      </c>
      <c r="D15" s="240">
        <v>0</v>
      </c>
      <c r="E15" s="240">
        <f t="shared" si="2"/>
        <v>12500000</v>
      </c>
      <c r="F15" s="240">
        <v>0</v>
      </c>
      <c r="G15" s="240">
        <v>12500000</v>
      </c>
      <c r="H15" s="240">
        <v>0</v>
      </c>
      <c r="I15" s="240">
        <f t="shared" si="0"/>
        <v>12500000</v>
      </c>
      <c r="J15" s="240">
        <v>0</v>
      </c>
      <c r="K15" s="240">
        <v>12500000</v>
      </c>
      <c r="L15" s="240">
        <v>0</v>
      </c>
      <c r="M15" s="240">
        <f t="shared" si="1"/>
        <v>12500000</v>
      </c>
    </row>
    <row r="16" spans="1:13" ht="31.5">
      <c r="A16" s="211" t="s">
        <v>707</v>
      </c>
      <c r="B16" s="240">
        <v>0</v>
      </c>
      <c r="C16" s="240">
        <v>80000000</v>
      </c>
      <c r="D16" s="240">
        <v>0</v>
      </c>
      <c r="E16" s="240">
        <f t="shared" si="2"/>
        <v>80000000</v>
      </c>
      <c r="F16" s="240"/>
      <c r="G16" s="240">
        <v>80000000</v>
      </c>
      <c r="H16" s="240">
        <v>0</v>
      </c>
      <c r="I16" s="240">
        <f t="shared" si="0"/>
        <v>80000000</v>
      </c>
      <c r="J16" s="240">
        <v>0</v>
      </c>
      <c r="K16" s="240">
        <v>80000000</v>
      </c>
      <c r="L16" s="240">
        <v>0</v>
      </c>
      <c r="M16" s="240">
        <f t="shared" si="1"/>
        <v>80000000</v>
      </c>
    </row>
    <row r="17" spans="1:13" ht="15.75">
      <c r="A17" s="211" t="s">
        <v>708</v>
      </c>
      <c r="B17" s="240">
        <v>0</v>
      </c>
      <c r="C17" s="240">
        <v>3000000</v>
      </c>
      <c r="D17" s="240">
        <v>0</v>
      </c>
      <c r="E17" s="240">
        <f t="shared" si="2"/>
        <v>3000000</v>
      </c>
      <c r="F17" s="240">
        <v>0</v>
      </c>
      <c r="G17" s="240">
        <v>3000000</v>
      </c>
      <c r="H17" s="240">
        <v>0</v>
      </c>
      <c r="I17" s="240">
        <f t="shared" si="0"/>
        <v>3000000</v>
      </c>
      <c r="J17" s="240">
        <v>0</v>
      </c>
      <c r="K17" s="240">
        <v>3000000</v>
      </c>
      <c r="L17" s="240">
        <v>0</v>
      </c>
      <c r="M17" s="240">
        <f t="shared" si="1"/>
        <v>3000000</v>
      </c>
    </row>
    <row r="18" spans="1:13" ht="15.75">
      <c r="A18" s="211" t="s">
        <v>709</v>
      </c>
      <c r="B18" s="240">
        <v>0</v>
      </c>
      <c r="C18" s="240">
        <v>20000000</v>
      </c>
      <c r="D18" s="240">
        <v>0</v>
      </c>
      <c r="E18" s="240">
        <f t="shared" si="2"/>
        <v>20000000</v>
      </c>
      <c r="F18" s="240">
        <v>0</v>
      </c>
      <c r="G18" s="240">
        <v>20000000</v>
      </c>
      <c r="H18" s="240">
        <v>0</v>
      </c>
      <c r="I18" s="240">
        <f aca="true" t="shared" si="3" ref="I18:I25">SUM(F18:H18)</f>
        <v>20000000</v>
      </c>
      <c r="J18" s="240">
        <v>0</v>
      </c>
      <c r="K18" s="240">
        <v>0</v>
      </c>
      <c r="L18" s="240">
        <v>0</v>
      </c>
      <c r="M18" s="240">
        <f t="shared" si="1"/>
        <v>0</v>
      </c>
    </row>
    <row r="19" spans="1:13" ht="31.5">
      <c r="A19" s="211" t="s">
        <v>710</v>
      </c>
      <c r="B19" s="240">
        <v>0</v>
      </c>
      <c r="C19" s="240">
        <v>1500000</v>
      </c>
      <c r="D19" s="240">
        <v>0</v>
      </c>
      <c r="E19" s="240">
        <f t="shared" si="2"/>
        <v>1500000</v>
      </c>
      <c r="F19" s="247">
        <v>0</v>
      </c>
      <c r="G19" s="247">
        <v>1500000</v>
      </c>
      <c r="H19" s="247">
        <v>0</v>
      </c>
      <c r="I19" s="247">
        <f t="shared" si="3"/>
        <v>1500000</v>
      </c>
      <c r="J19" s="247">
        <v>0</v>
      </c>
      <c r="K19" s="247">
        <v>0</v>
      </c>
      <c r="L19" s="247">
        <v>0</v>
      </c>
      <c r="M19" s="240">
        <f t="shared" si="1"/>
        <v>0</v>
      </c>
    </row>
    <row r="20" spans="1:13" ht="31.5">
      <c r="A20" s="211" t="s">
        <v>711</v>
      </c>
      <c r="B20" s="240">
        <v>0</v>
      </c>
      <c r="C20" s="240">
        <v>2000000</v>
      </c>
      <c r="D20" s="240">
        <v>0</v>
      </c>
      <c r="E20" s="240">
        <f t="shared" si="2"/>
        <v>2000000</v>
      </c>
      <c r="F20" s="240">
        <v>0</v>
      </c>
      <c r="G20" s="240">
        <v>2000000</v>
      </c>
      <c r="H20" s="240">
        <v>0</v>
      </c>
      <c r="I20" s="240">
        <f t="shared" si="3"/>
        <v>2000000</v>
      </c>
      <c r="J20" s="240">
        <v>0</v>
      </c>
      <c r="K20" s="240">
        <v>0</v>
      </c>
      <c r="L20" s="240">
        <v>0</v>
      </c>
      <c r="M20" s="240">
        <f t="shared" si="1"/>
        <v>0</v>
      </c>
    </row>
    <row r="21" spans="1:13" ht="15.75">
      <c r="A21" s="211" t="s">
        <v>712</v>
      </c>
      <c r="B21" s="240">
        <v>0</v>
      </c>
      <c r="C21" s="240">
        <v>5000000</v>
      </c>
      <c r="D21" s="240">
        <v>0</v>
      </c>
      <c r="E21" s="240">
        <f t="shared" si="2"/>
        <v>5000000</v>
      </c>
      <c r="F21" s="156">
        <v>0</v>
      </c>
      <c r="G21" s="156">
        <v>5000000</v>
      </c>
      <c r="H21" s="156">
        <f>SUM(H10:H20)</f>
        <v>0</v>
      </c>
      <c r="I21" s="240">
        <f t="shared" si="3"/>
        <v>5000000</v>
      </c>
      <c r="J21" s="156">
        <f>SUM(J10:J20)</f>
        <v>0</v>
      </c>
      <c r="K21" s="156">
        <v>1500000</v>
      </c>
      <c r="L21" s="156">
        <f>SUM(L10:L20)</f>
        <v>0</v>
      </c>
      <c r="M21" s="240">
        <f t="shared" si="1"/>
        <v>1500000</v>
      </c>
    </row>
    <row r="22" spans="1:13" ht="15.75">
      <c r="A22" s="211" t="s">
        <v>713</v>
      </c>
      <c r="B22" s="240">
        <v>0</v>
      </c>
      <c r="C22" s="240">
        <v>10000000</v>
      </c>
      <c r="D22" s="240">
        <v>0</v>
      </c>
      <c r="E22" s="240">
        <f t="shared" si="2"/>
        <v>10000000</v>
      </c>
      <c r="F22" s="240">
        <v>0</v>
      </c>
      <c r="G22" s="240">
        <v>10000000</v>
      </c>
      <c r="H22" s="240">
        <v>0</v>
      </c>
      <c r="I22" s="240">
        <f t="shared" si="3"/>
        <v>10000000</v>
      </c>
      <c r="J22" s="240">
        <v>0</v>
      </c>
      <c r="K22" s="240">
        <v>10000000</v>
      </c>
      <c r="L22" s="240">
        <v>0</v>
      </c>
      <c r="M22" s="240">
        <f t="shared" si="1"/>
        <v>10000000</v>
      </c>
    </row>
    <row r="23" spans="1:13" ht="15.75">
      <c r="A23" s="211" t="s">
        <v>716</v>
      </c>
      <c r="B23" s="240">
        <v>0</v>
      </c>
      <c r="C23" s="240">
        <v>0</v>
      </c>
      <c r="D23" s="240">
        <v>0</v>
      </c>
      <c r="E23" s="240">
        <f t="shared" si="2"/>
        <v>0</v>
      </c>
      <c r="F23" s="240">
        <v>0</v>
      </c>
      <c r="G23" s="240">
        <v>0</v>
      </c>
      <c r="H23" s="240">
        <v>0</v>
      </c>
      <c r="I23" s="240">
        <f t="shared" si="3"/>
        <v>0</v>
      </c>
      <c r="J23" s="240">
        <v>0</v>
      </c>
      <c r="K23" s="240">
        <v>40000</v>
      </c>
      <c r="L23" s="240">
        <v>0</v>
      </c>
      <c r="M23" s="240">
        <f t="shared" si="1"/>
        <v>40000</v>
      </c>
    </row>
    <row r="24" spans="1:13" ht="31.5">
      <c r="A24" s="211" t="s">
        <v>717</v>
      </c>
      <c r="B24" s="240">
        <v>0</v>
      </c>
      <c r="C24" s="240">
        <v>0</v>
      </c>
      <c r="D24" s="240">
        <v>0</v>
      </c>
      <c r="E24" s="240">
        <f t="shared" si="2"/>
        <v>0</v>
      </c>
      <c r="F24" s="240">
        <v>0</v>
      </c>
      <c r="G24" s="240">
        <v>187134</v>
      </c>
      <c r="H24" s="240">
        <v>0</v>
      </c>
      <c r="I24" s="240">
        <f t="shared" si="3"/>
        <v>187134</v>
      </c>
      <c r="J24" s="240">
        <v>187134</v>
      </c>
      <c r="K24" s="240">
        <v>0</v>
      </c>
      <c r="L24" s="240">
        <v>0</v>
      </c>
      <c r="M24" s="240">
        <f t="shared" si="1"/>
        <v>187134</v>
      </c>
    </row>
    <row r="25" spans="1:13" ht="31.5">
      <c r="A25" s="211" t="s">
        <v>718</v>
      </c>
      <c r="B25" s="240">
        <v>0</v>
      </c>
      <c r="C25" s="240">
        <v>0</v>
      </c>
      <c r="D25" s="240">
        <v>0</v>
      </c>
      <c r="E25" s="240">
        <f t="shared" si="2"/>
        <v>0</v>
      </c>
      <c r="F25" s="240">
        <v>0</v>
      </c>
      <c r="G25" s="240">
        <v>197362</v>
      </c>
      <c r="H25" s="240">
        <v>0</v>
      </c>
      <c r="I25" s="240">
        <f t="shared" si="3"/>
        <v>197362</v>
      </c>
      <c r="J25" s="240"/>
      <c r="K25" s="240">
        <v>197362</v>
      </c>
      <c r="L25" s="240">
        <v>0</v>
      </c>
      <c r="M25" s="240">
        <f t="shared" si="1"/>
        <v>197362</v>
      </c>
    </row>
    <row r="26" spans="1:13" ht="31.5">
      <c r="A26" s="248" t="s">
        <v>714</v>
      </c>
      <c r="B26" s="249">
        <f>SUM(B10:B25)</f>
        <v>576382506</v>
      </c>
      <c r="C26" s="249">
        <f>SUM(C10:C25)</f>
        <v>134000000</v>
      </c>
      <c r="D26" s="249">
        <f>SUM(D10:D25)</f>
        <v>0</v>
      </c>
      <c r="E26" s="249">
        <f>SUM(E10:E24)</f>
        <v>710382506</v>
      </c>
      <c r="F26" s="249">
        <f aca="true" t="shared" si="4" ref="F26:M26">SUM(F10:F25)</f>
        <v>576382506</v>
      </c>
      <c r="G26" s="249">
        <f t="shared" si="4"/>
        <v>134384496</v>
      </c>
      <c r="H26" s="249">
        <f t="shared" si="4"/>
        <v>0</v>
      </c>
      <c r="I26" s="249">
        <f t="shared" si="4"/>
        <v>710767002</v>
      </c>
      <c r="J26" s="249">
        <f t="shared" si="4"/>
        <v>187134</v>
      </c>
      <c r="K26" s="249">
        <f t="shared" si="4"/>
        <v>107237362</v>
      </c>
      <c r="L26" s="249">
        <f t="shared" si="4"/>
        <v>0</v>
      </c>
      <c r="M26" s="249">
        <f t="shared" si="4"/>
        <v>107424496</v>
      </c>
    </row>
    <row r="27" spans="1:13" ht="15.75">
      <c r="A27" s="248" t="s">
        <v>335</v>
      </c>
      <c r="B27" s="249">
        <f>B26</f>
        <v>576382506</v>
      </c>
      <c r="C27" s="249">
        <f aca="true" t="shared" si="5" ref="C27:M27">C26</f>
        <v>134000000</v>
      </c>
      <c r="D27" s="249">
        <f t="shared" si="5"/>
        <v>0</v>
      </c>
      <c r="E27" s="249">
        <f t="shared" si="5"/>
        <v>710382506</v>
      </c>
      <c r="F27" s="249">
        <f t="shared" si="5"/>
        <v>576382506</v>
      </c>
      <c r="G27" s="249">
        <f t="shared" si="5"/>
        <v>134384496</v>
      </c>
      <c r="H27" s="249">
        <f t="shared" si="5"/>
        <v>0</v>
      </c>
      <c r="I27" s="249">
        <f t="shared" si="5"/>
        <v>710767002</v>
      </c>
      <c r="J27" s="249">
        <f t="shared" si="5"/>
        <v>187134</v>
      </c>
      <c r="K27" s="249">
        <f t="shared" si="5"/>
        <v>107237362</v>
      </c>
      <c r="L27" s="249">
        <f t="shared" si="5"/>
        <v>0</v>
      </c>
      <c r="M27" s="249">
        <f t="shared" si="5"/>
        <v>107424496</v>
      </c>
    </row>
    <row r="28" spans="9:13" ht="15.75">
      <c r="I28" s="243"/>
      <c r="J28" s="243"/>
      <c r="K28" s="243"/>
      <c r="L28" s="243"/>
      <c r="M28" s="243"/>
    </row>
  </sheetData>
  <sheetProtection/>
  <mergeCells count="6">
    <mergeCell ref="F8:I8"/>
    <mergeCell ref="A1:M1"/>
    <mergeCell ref="A4:M4"/>
    <mergeCell ref="A5:M5"/>
    <mergeCell ref="B8:E8"/>
    <mergeCell ref="J8:M8"/>
  </mergeCells>
  <printOptions/>
  <pageMargins left="0.35433070866141736" right="0" top="0.984251968503937" bottom="0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71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5.375" style="158" customWidth="1"/>
    <col min="2" max="2" width="15.00390625" style="142" customWidth="1"/>
    <col min="3" max="4" width="12.875" style="142" customWidth="1"/>
    <col min="5" max="6" width="14.25390625" style="142" bestFit="1" customWidth="1"/>
    <col min="7" max="7" width="13.125" style="142" customWidth="1"/>
    <col min="8" max="8" width="14.00390625" style="142" customWidth="1"/>
    <col min="9" max="9" width="14.25390625" style="142" bestFit="1" customWidth="1"/>
    <col min="10" max="10" width="15.00390625" style="142" customWidth="1"/>
    <col min="11" max="11" width="13.125" style="142" customWidth="1"/>
    <col min="12" max="12" width="12.875" style="142" customWidth="1"/>
    <col min="13" max="13" width="15.875" style="142" customWidth="1"/>
    <col min="14" max="14" width="18.25390625" style="243" customWidth="1"/>
    <col min="15" max="16384" width="9.125" style="142" customWidth="1"/>
  </cols>
  <sheetData>
    <row r="1" spans="1:13" ht="15.75">
      <c r="A1" s="404" t="s">
        <v>760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5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61"/>
      <c r="O2" s="177"/>
    </row>
    <row r="3" spans="1:13" ht="15.75">
      <c r="A3" s="423" t="s">
        <v>13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1:13" ht="15.75">
      <c r="A4" s="423" t="s">
        <v>645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</row>
    <row r="5" spans="1:13" ht="15.75">
      <c r="A5" s="423" t="s">
        <v>41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1:13" ht="15.75">
      <c r="A6" s="362"/>
      <c r="B6" s="71"/>
      <c r="C6" s="146"/>
      <c r="D6" s="146"/>
      <c r="E6" s="71"/>
      <c r="F6" s="146"/>
      <c r="G6" s="146"/>
      <c r="H6" s="146"/>
      <c r="I6" s="146"/>
      <c r="J6" s="146"/>
      <c r="K6" s="146"/>
      <c r="L6" s="146"/>
      <c r="M6" s="71" t="s">
        <v>308</v>
      </c>
    </row>
    <row r="7" spans="1:13" ht="15.75" customHeight="1">
      <c r="A7" s="209" t="s">
        <v>15</v>
      </c>
      <c r="B7" s="382" t="s">
        <v>32</v>
      </c>
      <c r="C7" s="383"/>
      <c r="D7" s="383"/>
      <c r="E7" s="384"/>
      <c r="F7" s="382" t="s">
        <v>356</v>
      </c>
      <c r="G7" s="383"/>
      <c r="H7" s="383"/>
      <c r="I7" s="384"/>
      <c r="J7" s="382" t="s">
        <v>584</v>
      </c>
      <c r="K7" s="383"/>
      <c r="L7" s="383"/>
      <c r="M7" s="384"/>
    </row>
    <row r="8" spans="1:14" s="259" customFormat="1" ht="31.5">
      <c r="A8" s="209" t="s">
        <v>35</v>
      </c>
      <c r="B8" s="148" t="s">
        <v>33</v>
      </c>
      <c r="C8" s="81" t="s">
        <v>34</v>
      </c>
      <c r="D8" s="79" t="s">
        <v>156</v>
      </c>
      <c r="E8" s="81" t="s">
        <v>16</v>
      </c>
      <c r="F8" s="148" t="s">
        <v>33</v>
      </c>
      <c r="G8" s="81" t="s">
        <v>34</v>
      </c>
      <c r="H8" s="79" t="s">
        <v>156</v>
      </c>
      <c r="I8" s="81" t="s">
        <v>16</v>
      </c>
      <c r="J8" s="148" t="s">
        <v>33</v>
      </c>
      <c r="K8" s="81" t="s">
        <v>34</v>
      </c>
      <c r="L8" s="79" t="s">
        <v>156</v>
      </c>
      <c r="M8" s="81" t="s">
        <v>16</v>
      </c>
      <c r="N8" s="363"/>
    </row>
    <row r="9" spans="1:13" ht="15.75">
      <c r="A9" s="211" t="s">
        <v>324</v>
      </c>
      <c r="B9" s="190">
        <v>0</v>
      </c>
      <c r="C9" s="190">
        <v>1500000</v>
      </c>
      <c r="D9" s="190">
        <v>0</v>
      </c>
      <c r="E9" s="190">
        <f aca="true" t="shared" si="0" ref="E9:E17">SUM(B9:D9)</f>
        <v>1500000</v>
      </c>
      <c r="F9" s="190">
        <v>0</v>
      </c>
      <c r="G9" s="190">
        <v>2000000</v>
      </c>
      <c r="H9" s="190">
        <v>0</v>
      </c>
      <c r="I9" s="190">
        <f aca="true" t="shared" si="1" ref="I9:I17">SUM(F9:H9)</f>
        <v>2000000</v>
      </c>
      <c r="J9" s="190">
        <v>0</v>
      </c>
      <c r="K9" s="190">
        <v>2000000</v>
      </c>
      <c r="L9" s="190">
        <v>0</v>
      </c>
      <c r="M9" s="190">
        <f aca="true" t="shared" si="2" ref="M9:M17">SUM(J9:L9)</f>
        <v>2000000</v>
      </c>
    </row>
    <row r="10" spans="1:13" ht="15.75">
      <c r="A10" s="211" t="s">
        <v>325</v>
      </c>
      <c r="B10" s="190">
        <v>0</v>
      </c>
      <c r="C10" s="190">
        <v>500000</v>
      </c>
      <c r="D10" s="190">
        <v>0</v>
      </c>
      <c r="E10" s="190">
        <f t="shared" si="0"/>
        <v>500000</v>
      </c>
      <c r="F10" s="190">
        <v>0</v>
      </c>
      <c r="G10" s="190">
        <v>500000</v>
      </c>
      <c r="H10" s="190">
        <v>0</v>
      </c>
      <c r="I10" s="190">
        <f t="shared" si="1"/>
        <v>500000</v>
      </c>
      <c r="J10" s="190">
        <v>0</v>
      </c>
      <c r="K10" s="190">
        <v>500000</v>
      </c>
      <c r="L10" s="190">
        <v>0</v>
      </c>
      <c r="M10" s="190">
        <f t="shared" si="2"/>
        <v>500000</v>
      </c>
    </row>
    <row r="11" spans="1:13" ht="15.75">
      <c r="A11" s="211" t="s">
        <v>664</v>
      </c>
      <c r="B11" s="190">
        <v>107837100</v>
      </c>
      <c r="C11" s="190">
        <v>0</v>
      </c>
      <c r="D11" s="190">
        <v>0</v>
      </c>
      <c r="E11" s="190">
        <f t="shared" si="0"/>
        <v>107837100</v>
      </c>
      <c r="F11" s="190">
        <v>123853100</v>
      </c>
      <c r="G11" s="190">
        <v>0</v>
      </c>
      <c r="H11" s="190">
        <v>0</v>
      </c>
      <c r="I11" s="190">
        <f t="shared" si="1"/>
        <v>123853100</v>
      </c>
      <c r="J11" s="190">
        <v>123853100</v>
      </c>
      <c r="K11" s="190">
        <v>0</v>
      </c>
      <c r="L11" s="190">
        <v>0</v>
      </c>
      <c r="M11" s="190">
        <f t="shared" si="2"/>
        <v>123853100</v>
      </c>
    </row>
    <row r="12" spans="1:13" ht="15.75">
      <c r="A12" s="189" t="s">
        <v>667</v>
      </c>
      <c r="B12" s="190">
        <v>0</v>
      </c>
      <c r="C12" s="190">
        <v>2000000</v>
      </c>
      <c r="D12" s="190">
        <v>0</v>
      </c>
      <c r="E12" s="190">
        <f>SUM(B12:D12)</f>
        <v>2000000</v>
      </c>
      <c r="F12" s="190">
        <v>0</v>
      </c>
      <c r="G12" s="190">
        <v>1995000</v>
      </c>
      <c r="H12" s="190">
        <v>0</v>
      </c>
      <c r="I12" s="190">
        <f>SUM(F12:H12)</f>
        <v>1995000</v>
      </c>
      <c r="J12" s="190">
        <v>0</v>
      </c>
      <c r="K12" s="190">
        <v>1995000</v>
      </c>
      <c r="L12" s="190">
        <v>0</v>
      </c>
      <c r="M12" s="190">
        <f>SUM(J12:L12)</f>
        <v>1995000</v>
      </c>
    </row>
    <row r="13" spans="1:13" ht="15.75">
      <c r="A13" s="211" t="s">
        <v>663</v>
      </c>
      <c r="B13" s="190">
        <v>368670</v>
      </c>
      <c r="C13" s="190">
        <v>0</v>
      </c>
      <c r="D13" s="190">
        <v>0</v>
      </c>
      <c r="E13" s="190">
        <f t="shared" si="0"/>
        <v>368670</v>
      </c>
      <c r="F13" s="190">
        <v>368670</v>
      </c>
      <c r="G13" s="190">
        <v>0</v>
      </c>
      <c r="H13" s="190">
        <v>0</v>
      </c>
      <c r="I13" s="190">
        <f t="shared" si="1"/>
        <v>368670</v>
      </c>
      <c r="J13" s="190">
        <v>368670</v>
      </c>
      <c r="K13" s="190">
        <v>0</v>
      </c>
      <c r="L13" s="190">
        <v>0</v>
      </c>
      <c r="M13" s="190">
        <f t="shared" si="2"/>
        <v>368670</v>
      </c>
    </row>
    <row r="14" spans="1:13" ht="15.75">
      <c r="A14" s="211" t="s">
        <v>150</v>
      </c>
      <c r="B14" s="190">
        <v>377337179</v>
      </c>
      <c r="C14" s="190">
        <v>0</v>
      </c>
      <c r="D14" s="190">
        <v>0</v>
      </c>
      <c r="E14" s="190">
        <f t="shared" si="0"/>
        <v>377337179</v>
      </c>
      <c r="F14" s="190">
        <v>528105925</v>
      </c>
      <c r="G14" s="190">
        <v>0</v>
      </c>
      <c r="H14" s="190">
        <v>0</v>
      </c>
      <c r="I14" s="190">
        <f t="shared" si="1"/>
        <v>528105925</v>
      </c>
      <c r="J14" s="190">
        <v>528105925</v>
      </c>
      <c r="K14" s="190">
        <v>0</v>
      </c>
      <c r="L14" s="190">
        <v>0</v>
      </c>
      <c r="M14" s="190">
        <f t="shared" si="2"/>
        <v>528105925</v>
      </c>
    </row>
    <row r="15" spans="1:13" ht="15.75">
      <c r="A15" s="211" t="s">
        <v>151</v>
      </c>
      <c r="B15" s="190">
        <v>70542744</v>
      </c>
      <c r="C15" s="190">
        <v>0</v>
      </c>
      <c r="D15" s="190">
        <v>0</v>
      </c>
      <c r="E15" s="190">
        <f t="shared" si="0"/>
        <v>70542744</v>
      </c>
      <c r="F15" s="190">
        <v>59307058</v>
      </c>
      <c r="G15" s="190">
        <v>0</v>
      </c>
      <c r="H15" s="190">
        <v>0</v>
      </c>
      <c r="I15" s="190">
        <f t="shared" si="1"/>
        <v>59307058</v>
      </c>
      <c r="J15" s="190">
        <v>59307058</v>
      </c>
      <c r="K15" s="190">
        <v>0</v>
      </c>
      <c r="L15" s="190">
        <v>0</v>
      </c>
      <c r="M15" s="190">
        <f t="shared" si="2"/>
        <v>59307058</v>
      </c>
    </row>
    <row r="16" spans="1:13" ht="15.75">
      <c r="A16" s="211" t="s">
        <v>147</v>
      </c>
      <c r="B16" s="190">
        <v>0</v>
      </c>
      <c r="C16" s="190">
        <v>6000000</v>
      </c>
      <c r="D16" s="190">
        <v>0</v>
      </c>
      <c r="E16" s="190">
        <f t="shared" si="0"/>
        <v>6000000</v>
      </c>
      <c r="F16" s="190">
        <v>0</v>
      </c>
      <c r="G16" s="190">
        <v>6000000</v>
      </c>
      <c r="H16" s="190">
        <v>0</v>
      </c>
      <c r="I16" s="190">
        <f t="shared" si="1"/>
        <v>6000000</v>
      </c>
      <c r="J16" s="190">
        <v>0</v>
      </c>
      <c r="K16" s="190">
        <v>6000000</v>
      </c>
      <c r="L16" s="190">
        <v>0</v>
      </c>
      <c r="M16" s="190">
        <f t="shared" si="2"/>
        <v>6000000</v>
      </c>
    </row>
    <row r="17" spans="1:13" ht="15.75">
      <c r="A17" s="364" t="s">
        <v>747</v>
      </c>
      <c r="B17" s="226">
        <v>0</v>
      </c>
      <c r="C17" s="226">
        <v>0</v>
      </c>
      <c r="D17" s="226">
        <v>0</v>
      </c>
      <c r="E17" s="226">
        <f t="shared" si="0"/>
        <v>0</v>
      </c>
      <c r="F17" s="226">
        <v>137157629</v>
      </c>
      <c r="G17" s="226">
        <v>0</v>
      </c>
      <c r="H17" s="226">
        <v>0</v>
      </c>
      <c r="I17" s="226">
        <f t="shared" si="1"/>
        <v>137157629</v>
      </c>
      <c r="J17" s="226">
        <v>136288506</v>
      </c>
      <c r="K17" s="226">
        <v>0</v>
      </c>
      <c r="L17" s="226">
        <v>0</v>
      </c>
      <c r="M17" s="226">
        <f t="shared" si="2"/>
        <v>136288506</v>
      </c>
    </row>
    <row r="18" spans="1:13" ht="15.75">
      <c r="A18" s="201" t="s">
        <v>39</v>
      </c>
      <c r="B18" s="365">
        <f aca="true" t="shared" si="3" ref="B18:M18">SUM(B9:B17)</f>
        <v>556085693</v>
      </c>
      <c r="C18" s="365">
        <f t="shared" si="3"/>
        <v>10000000</v>
      </c>
      <c r="D18" s="365">
        <f t="shared" si="3"/>
        <v>0</v>
      </c>
      <c r="E18" s="365">
        <f t="shared" si="3"/>
        <v>566085693</v>
      </c>
      <c r="F18" s="365">
        <f t="shared" si="3"/>
        <v>848792382</v>
      </c>
      <c r="G18" s="365">
        <f t="shared" si="3"/>
        <v>10495000</v>
      </c>
      <c r="H18" s="365">
        <f t="shared" si="3"/>
        <v>0</v>
      </c>
      <c r="I18" s="365">
        <f t="shared" si="3"/>
        <v>859287382</v>
      </c>
      <c r="J18" s="365">
        <f t="shared" si="3"/>
        <v>847923259</v>
      </c>
      <c r="K18" s="365">
        <f t="shared" si="3"/>
        <v>10495000</v>
      </c>
      <c r="L18" s="365">
        <f t="shared" si="3"/>
        <v>0</v>
      </c>
      <c r="M18" s="365">
        <f t="shared" si="3"/>
        <v>858418259</v>
      </c>
    </row>
    <row r="19" spans="1:13" ht="15.75">
      <c r="A19" s="211" t="s">
        <v>656</v>
      </c>
      <c r="B19" s="247">
        <v>1200000</v>
      </c>
      <c r="C19" s="247">
        <v>0</v>
      </c>
      <c r="D19" s="247">
        <v>0</v>
      </c>
      <c r="E19" s="247">
        <f aca="true" t="shared" si="4" ref="E19:E40">SUM(B19:D19)</f>
        <v>1200000</v>
      </c>
      <c r="F19" s="247">
        <v>3200000</v>
      </c>
      <c r="G19" s="247">
        <v>0</v>
      </c>
      <c r="H19" s="247">
        <v>0</v>
      </c>
      <c r="I19" s="247">
        <f aca="true" t="shared" si="5" ref="I19:I26">SUM(F19:H19)</f>
        <v>3200000</v>
      </c>
      <c r="J19" s="247">
        <f>600000+2000000+600000</f>
        <v>3200000</v>
      </c>
      <c r="K19" s="247">
        <v>0</v>
      </c>
      <c r="L19" s="247">
        <v>0</v>
      </c>
      <c r="M19" s="247">
        <f>SUM(J19:L19)</f>
        <v>3200000</v>
      </c>
    </row>
    <row r="20" spans="1:13" ht="15.75">
      <c r="A20" s="211" t="s">
        <v>326</v>
      </c>
      <c r="B20" s="247">
        <v>0</v>
      </c>
      <c r="C20" s="247">
        <v>42000</v>
      </c>
      <c r="D20" s="247">
        <v>0</v>
      </c>
      <c r="E20" s="247">
        <f t="shared" si="4"/>
        <v>42000</v>
      </c>
      <c r="F20" s="247">
        <v>0</v>
      </c>
      <c r="G20" s="247">
        <v>42000</v>
      </c>
      <c r="H20" s="247">
        <v>0</v>
      </c>
      <c r="I20" s="247">
        <f t="shared" si="5"/>
        <v>42000</v>
      </c>
      <c r="J20" s="247">
        <v>0</v>
      </c>
      <c r="K20" s="247">
        <v>42000</v>
      </c>
      <c r="L20" s="247">
        <v>0</v>
      </c>
      <c r="M20" s="247">
        <f>SUM(J20:L20)</f>
        <v>42000</v>
      </c>
    </row>
    <row r="21" spans="1:13" ht="15.75">
      <c r="A21" s="159" t="s">
        <v>657</v>
      </c>
      <c r="B21" s="247">
        <v>700000</v>
      </c>
      <c r="C21" s="247">
        <v>0</v>
      </c>
      <c r="D21" s="247">
        <v>0</v>
      </c>
      <c r="E21" s="247">
        <f t="shared" si="4"/>
        <v>700000</v>
      </c>
      <c r="F21" s="247">
        <v>700000</v>
      </c>
      <c r="G21" s="247">
        <v>0</v>
      </c>
      <c r="H21" s="247">
        <v>0</v>
      </c>
      <c r="I21" s="247">
        <f>SUM(F21:H21)</f>
        <v>700000</v>
      </c>
      <c r="J21" s="247">
        <v>700000</v>
      </c>
      <c r="K21" s="247">
        <v>0</v>
      </c>
      <c r="L21" s="247">
        <v>0</v>
      </c>
      <c r="M21" s="247">
        <f>SUM(J21:L21)</f>
        <v>700000</v>
      </c>
    </row>
    <row r="22" spans="1:13" ht="15.75">
      <c r="A22" s="211" t="s">
        <v>329</v>
      </c>
      <c r="B22" s="247">
        <v>1990000</v>
      </c>
      <c r="C22" s="247">
        <v>0</v>
      </c>
      <c r="D22" s="247">
        <v>0</v>
      </c>
      <c r="E22" s="247">
        <f t="shared" si="4"/>
        <v>1990000</v>
      </c>
      <c r="F22" s="247">
        <v>1990000</v>
      </c>
      <c r="G22" s="247">
        <v>0</v>
      </c>
      <c r="H22" s="247">
        <v>0</v>
      </c>
      <c r="I22" s="247">
        <f t="shared" si="5"/>
        <v>1990000</v>
      </c>
      <c r="J22" s="247">
        <v>0</v>
      </c>
      <c r="K22" s="247">
        <v>0</v>
      </c>
      <c r="L22" s="247">
        <v>0</v>
      </c>
      <c r="M22" s="247">
        <f aca="true" t="shared" si="6" ref="M22:M34">SUM(J22:L22)</f>
        <v>0</v>
      </c>
    </row>
    <row r="23" spans="1:13" ht="15.75">
      <c r="A23" s="211" t="s">
        <v>317</v>
      </c>
      <c r="B23" s="247">
        <v>2500000</v>
      </c>
      <c r="C23" s="247">
        <v>0</v>
      </c>
      <c r="D23" s="247">
        <v>0</v>
      </c>
      <c r="E23" s="247">
        <f t="shared" si="4"/>
        <v>2500000</v>
      </c>
      <c r="F23" s="247">
        <v>2500000</v>
      </c>
      <c r="G23" s="247">
        <v>0</v>
      </c>
      <c r="H23" s="247">
        <v>0</v>
      </c>
      <c r="I23" s="247">
        <f t="shared" si="5"/>
        <v>2500000</v>
      </c>
      <c r="J23" s="247">
        <v>2500000</v>
      </c>
      <c r="K23" s="247">
        <v>0</v>
      </c>
      <c r="L23" s="247">
        <v>0</v>
      </c>
      <c r="M23" s="247">
        <f t="shared" si="6"/>
        <v>2500000</v>
      </c>
    </row>
    <row r="24" spans="1:13" ht="15.75">
      <c r="A24" s="211" t="s">
        <v>330</v>
      </c>
      <c r="B24" s="247">
        <v>648000</v>
      </c>
      <c r="C24" s="247">
        <v>0</v>
      </c>
      <c r="D24" s="247">
        <v>0</v>
      </c>
      <c r="E24" s="247">
        <f t="shared" si="4"/>
        <v>648000</v>
      </c>
      <c r="F24" s="247">
        <v>648000</v>
      </c>
      <c r="G24" s="247">
        <v>0</v>
      </c>
      <c r="H24" s="247">
        <v>0</v>
      </c>
      <c r="I24" s="247">
        <f t="shared" si="5"/>
        <v>648000</v>
      </c>
      <c r="J24" s="247">
        <f>324000+324000</f>
        <v>648000</v>
      </c>
      <c r="K24" s="247">
        <v>0</v>
      </c>
      <c r="L24" s="247">
        <v>0</v>
      </c>
      <c r="M24" s="247">
        <f t="shared" si="6"/>
        <v>648000</v>
      </c>
    </row>
    <row r="25" spans="1:13" ht="15.75">
      <c r="A25" s="211" t="s">
        <v>658</v>
      </c>
      <c r="B25" s="247">
        <v>0</v>
      </c>
      <c r="C25" s="247">
        <v>3000000</v>
      </c>
      <c r="D25" s="247">
        <v>0</v>
      </c>
      <c r="E25" s="247">
        <f t="shared" si="4"/>
        <v>3000000</v>
      </c>
      <c r="F25" s="247">
        <v>0</v>
      </c>
      <c r="G25" s="247">
        <v>3000000</v>
      </c>
      <c r="H25" s="247">
        <v>0</v>
      </c>
      <c r="I25" s="247">
        <f t="shared" si="5"/>
        <v>3000000</v>
      </c>
      <c r="J25" s="247">
        <v>2200000</v>
      </c>
      <c r="K25" s="247">
        <v>0</v>
      </c>
      <c r="L25" s="247">
        <v>0</v>
      </c>
      <c r="M25" s="247">
        <f t="shared" si="6"/>
        <v>2200000</v>
      </c>
    </row>
    <row r="26" spans="1:13" ht="15.75">
      <c r="A26" s="211" t="s">
        <v>19</v>
      </c>
      <c r="B26" s="247">
        <v>1000000</v>
      </c>
      <c r="C26" s="247">
        <v>0</v>
      </c>
      <c r="D26" s="247">
        <v>0</v>
      </c>
      <c r="E26" s="247">
        <f t="shared" si="4"/>
        <v>1000000</v>
      </c>
      <c r="F26" s="247">
        <v>946619</v>
      </c>
      <c r="G26" s="247">
        <v>0</v>
      </c>
      <c r="H26" s="247">
        <v>0</v>
      </c>
      <c r="I26" s="247">
        <f t="shared" si="5"/>
        <v>946619</v>
      </c>
      <c r="J26" s="247">
        <v>0</v>
      </c>
      <c r="K26" s="247">
        <v>0</v>
      </c>
      <c r="L26" s="247">
        <v>0</v>
      </c>
      <c r="M26" s="247">
        <f t="shared" si="6"/>
        <v>0</v>
      </c>
    </row>
    <row r="27" spans="1:13" ht="15.75">
      <c r="A27" s="211" t="s">
        <v>666</v>
      </c>
      <c r="B27" s="247">
        <v>0</v>
      </c>
      <c r="C27" s="247">
        <v>2000000</v>
      </c>
      <c r="D27" s="247">
        <v>0</v>
      </c>
      <c r="E27" s="247">
        <f t="shared" si="4"/>
        <v>2000000</v>
      </c>
      <c r="F27" s="247">
        <v>0</v>
      </c>
      <c r="G27" s="247">
        <v>2000000</v>
      </c>
      <c r="H27" s="247">
        <v>0</v>
      </c>
      <c r="I27" s="247">
        <f aca="true" t="shared" si="7" ref="I27:I36">SUM(F27:H27)</f>
        <v>2000000</v>
      </c>
      <c r="J27" s="247">
        <v>0</v>
      </c>
      <c r="K27" s="247">
        <f>1000000+1000000</f>
        <v>2000000</v>
      </c>
      <c r="L27" s="247">
        <v>0</v>
      </c>
      <c r="M27" s="247">
        <f t="shared" si="6"/>
        <v>2000000</v>
      </c>
    </row>
    <row r="28" spans="1:13" ht="15.75">
      <c r="A28" s="211" t="s">
        <v>157</v>
      </c>
      <c r="B28" s="247">
        <v>0</v>
      </c>
      <c r="C28" s="247">
        <v>2000000</v>
      </c>
      <c r="D28" s="247">
        <v>0</v>
      </c>
      <c r="E28" s="247">
        <f t="shared" si="4"/>
        <v>2000000</v>
      </c>
      <c r="F28" s="247">
        <v>0</v>
      </c>
      <c r="G28" s="247">
        <v>2000000</v>
      </c>
      <c r="H28" s="247">
        <v>0</v>
      </c>
      <c r="I28" s="247">
        <f t="shared" si="7"/>
        <v>2000000</v>
      </c>
      <c r="J28" s="247">
        <v>0</v>
      </c>
      <c r="K28" s="247">
        <v>0</v>
      </c>
      <c r="L28" s="247">
        <v>0</v>
      </c>
      <c r="M28" s="247">
        <f t="shared" si="6"/>
        <v>0</v>
      </c>
    </row>
    <row r="29" spans="1:13" ht="15.75">
      <c r="A29" s="211" t="s">
        <v>338</v>
      </c>
      <c r="B29" s="247">
        <v>0</v>
      </c>
      <c r="C29" s="247">
        <v>2000000</v>
      </c>
      <c r="D29" s="247">
        <v>0</v>
      </c>
      <c r="E29" s="247">
        <f t="shared" si="4"/>
        <v>2000000</v>
      </c>
      <c r="F29" s="247">
        <v>0</v>
      </c>
      <c r="G29" s="247">
        <v>2000000</v>
      </c>
      <c r="H29" s="247">
        <v>0</v>
      </c>
      <c r="I29" s="247">
        <f t="shared" si="7"/>
        <v>2000000</v>
      </c>
      <c r="J29" s="247">
        <v>0</v>
      </c>
      <c r="K29" s="247">
        <v>0</v>
      </c>
      <c r="L29" s="247">
        <v>0</v>
      </c>
      <c r="M29" s="247">
        <f t="shared" si="6"/>
        <v>0</v>
      </c>
    </row>
    <row r="30" spans="1:13" ht="15.75">
      <c r="A30" s="211" t="s">
        <v>313</v>
      </c>
      <c r="B30" s="247">
        <v>0</v>
      </c>
      <c r="C30" s="247">
        <v>10000000</v>
      </c>
      <c r="D30" s="247">
        <v>0</v>
      </c>
      <c r="E30" s="247">
        <f t="shared" si="4"/>
        <v>10000000</v>
      </c>
      <c r="F30" s="247">
        <v>0</v>
      </c>
      <c r="G30" s="247">
        <v>10000000</v>
      </c>
      <c r="H30" s="247">
        <v>0</v>
      </c>
      <c r="I30" s="247">
        <f t="shared" si="7"/>
        <v>10000000</v>
      </c>
      <c r="J30" s="247">
        <v>0</v>
      </c>
      <c r="K30" s="247">
        <v>10000000</v>
      </c>
      <c r="L30" s="247">
        <v>0</v>
      </c>
      <c r="M30" s="247">
        <f t="shared" si="6"/>
        <v>10000000</v>
      </c>
    </row>
    <row r="31" spans="1:13" ht="15.75">
      <c r="A31" s="211" t="s">
        <v>310</v>
      </c>
      <c r="B31" s="247">
        <v>0</v>
      </c>
      <c r="C31" s="247">
        <v>4500000</v>
      </c>
      <c r="D31" s="247">
        <v>0</v>
      </c>
      <c r="E31" s="247">
        <f t="shared" si="4"/>
        <v>4500000</v>
      </c>
      <c r="F31" s="247">
        <v>0</v>
      </c>
      <c r="G31" s="247">
        <v>4500000</v>
      </c>
      <c r="H31" s="247">
        <v>0</v>
      </c>
      <c r="I31" s="247">
        <f t="shared" si="7"/>
        <v>4500000</v>
      </c>
      <c r="J31" s="247">
        <v>0</v>
      </c>
      <c r="K31" s="247">
        <v>4500000</v>
      </c>
      <c r="L31" s="247">
        <v>0</v>
      </c>
      <c r="M31" s="247">
        <f t="shared" si="6"/>
        <v>4500000</v>
      </c>
    </row>
    <row r="32" spans="1:13" ht="15.75">
      <c r="A32" s="211" t="s">
        <v>311</v>
      </c>
      <c r="B32" s="247">
        <v>0</v>
      </c>
      <c r="C32" s="247">
        <v>1000000</v>
      </c>
      <c r="D32" s="247">
        <v>0</v>
      </c>
      <c r="E32" s="247">
        <f t="shared" si="4"/>
        <v>1000000</v>
      </c>
      <c r="F32" s="247">
        <v>0</v>
      </c>
      <c r="G32" s="247">
        <v>1000000</v>
      </c>
      <c r="H32" s="247">
        <v>0</v>
      </c>
      <c r="I32" s="247">
        <f t="shared" si="7"/>
        <v>1000000</v>
      </c>
      <c r="J32" s="247">
        <v>0</v>
      </c>
      <c r="K32" s="247">
        <v>1000000</v>
      </c>
      <c r="L32" s="247">
        <v>0</v>
      </c>
      <c r="M32" s="247">
        <f t="shared" si="6"/>
        <v>1000000</v>
      </c>
    </row>
    <row r="33" spans="1:13" ht="15.75">
      <c r="A33" s="211" t="s">
        <v>312</v>
      </c>
      <c r="B33" s="247">
        <v>0</v>
      </c>
      <c r="C33" s="247">
        <v>6000000</v>
      </c>
      <c r="D33" s="247">
        <v>0</v>
      </c>
      <c r="E33" s="247">
        <f t="shared" si="4"/>
        <v>6000000</v>
      </c>
      <c r="F33" s="247">
        <v>0</v>
      </c>
      <c r="G33" s="247">
        <v>6000000</v>
      </c>
      <c r="H33" s="247">
        <v>0</v>
      </c>
      <c r="I33" s="247">
        <f t="shared" si="7"/>
        <v>6000000</v>
      </c>
      <c r="J33" s="247">
        <v>0</v>
      </c>
      <c r="K33" s="247">
        <v>6000000</v>
      </c>
      <c r="L33" s="247">
        <v>0</v>
      </c>
      <c r="M33" s="247">
        <f t="shared" si="6"/>
        <v>6000000</v>
      </c>
    </row>
    <row r="34" spans="1:13" ht="15.75">
      <c r="A34" s="211" t="s">
        <v>315</v>
      </c>
      <c r="B34" s="247">
        <v>0</v>
      </c>
      <c r="C34" s="247">
        <v>2000000</v>
      </c>
      <c r="D34" s="247">
        <v>0</v>
      </c>
      <c r="E34" s="247">
        <f t="shared" si="4"/>
        <v>2000000</v>
      </c>
      <c r="F34" s="247">
        <v>0</v>
      </c>
      <c r="G34" s="247">
        <v>2000000</v>
      </c>
      <c r="H34" s="247">
        <v>0</v>
      </c>
      <c r="I34" s="247">
        <f t="shared" si="7"/>
        <v>2000000</v>
      </c>
      <c r="J34" s="247">
        <v>0</v>
      </c>
      <c r="K34" s="247">
        <v>0</v>
      </c>
      <c r="L34" s="247">
        <v>0</v>
      </c>
      <c r="M34" s="247">
        <f t="shared" si="6"/>
        <v>0</v>
      </c>
    </row>
    <row r="35" spans="1:13" ht="15.75">
      <c r="A35" s="211" t="s">
        <v>659</v>
      </c>
      <c r="B35" s="247">
        <v>0</v>
      </c>
      <c r="C35" s="247">
        <v>100000</v>
      </c>
      <c r="D35" s="247">
        <v>0</v>
      </c>
      <c r="E35" s="247">
        <f t="shared" si="4"/>
        <v>100000</v>
      </c>
      <c r="F35" s="247">
        <v>0</v>
      </c>
      <c r="G35" s="247">
        <v>100000</v>
      </c>
      <c r="H35" s="247">
        <v>0</v>
      </c>
      <c r="I35" s="247">
        <f>SUM(F35:H35)</f>
        <v>100000</v>
      </c>
      <c r="J35" s="247">
        <v>0</v>
      </c>
      <c r="K35" s="247">
        <v>100000</v>
      </c>
      <c r="L35" s="247">
        <v>0</v>
      </c>
      <c r="M35" s="247">
        <f>SUM(J35:L35)</f>
        <v>100000</v>
      </c>
    </row>
    <row r="36" spans="1:13" ht="15.75">
      <c r="A36" s="211" t="s">
        <v>316</v>
      </c>
      <c r="B36" s="247">
        <v>0</v>
      </c>
      <c r="C36" s="247">
        <v>9000000</v>
      </c>
      <c r="D36" s="247">
        <v>0</v>
      </c>
      <c r="E36" s="247">
        <f t="shared" si="4"/>
        <v>9000000</v>
      </c>
      <c r="F36" s="247">
        <v>0</v>
      </c>
      <c r="G36" s="247">
        <v>9000000</v>
      </c>
      <c r="H36" s="247">
        <v>0</v>
      </c>
      <c r="I36" s="247">
        <f t="shared" si="7"/>
        <v>9000000</v>
      </c>
      <c r="J36" s="247">
        <v>0</v>
      </c>
      <c r="K36" s="247">
        <v>9000000</v>
      </c>
      <c r="L36" s="247">
        <v>0</v>
      </c>
      <c r="M36" s="247">
        <f>SUM(J36:L36)</f>
        <v>9000000</v>
      </c>
    </row>
    <row r="37" spans="1:13" ht="15.75">
      <c r="A37" s="211" t="s">
        <v>340</v>
      </c>
      <c r="B37" s="247">
        <v>0</v>
      </c>
      <c r="C37" s="247">
        <v>1000000</v>
      </c>
      <c r="D37" s="247">
        <v>0</v>
      </c>
      <c r="E37" s="247">
        <f t="shared" si="4"/>
        <v>1000000</v>
      </c>
      <c r="F37" s="247">
        <v>0</v>
      </c>
      <c r="G37" s="247">
        <v>1000000</v>
      </c>
      <c r="H37" s="247">
        <v>0</v>
      </c>
      <c r="I37" s="247">
        <f>SUM(F37:H37)</f>
        <v>1000000</v>
      </c>
      <c r="J37" s="247">
        <v>0</v>
      </c>
      <c r="K37" s="247">
        <v>1000000</v>
      </c>
      <c r="L37" s="247">
        <v>0</v>
      </c>
      <c r="M37" s="247">
        <f>SUM(J37:L37)</f>
        <v>1000000</v>
      </c>
    </row>
    <row r="38" spans="1:13" ht="15.75">
      <c r="A38" s="211" t="s">
        <v>152</v>
      </c>
      <c r="B38" s="247">
        <v>0</v>
      </c>
      <c r="C38" s="247">
        <v>3000000</v>
      </c>
      <c r="D38" s="247">
        <v>0</v>
      </c>
      <c r="E38" s="247">
        <f t="shared" si="4"/>
        <v>3000000</v>
      </c>
      <c r="F38" s="247">
        <v>0</v>
      </c>
      <c r="G38" s="247">
        <v>3000000</v>
      </c>
      <c r="H38" s="247">
        <v>0</v>
      </c>
      <c r="I38" s="247">
        <f aca="true" t="shared" si="8" ref="I38:I47">SUM(F38:H38)</f>
        <v>3000000</v>
      </c>
      <c r="J38" s="247">
        <v>0</v>
      </c>
      <c r="K38" s="247">
        <f>750000+750000+750000</f>
        <v>2250000</v>
      </c>
      <c r="L38" s="247">
        <v>0</v>
      </c>
      <c r="M38" s="247">
        <f aca="true" t="shared" si="9" ref="M38:M47">SUM(J38:L38)</f>
        <v>2250000</v>
      </c>
    </row>
    <row r="39" spans="1:13" ht="15.75">
      <c r="A39" s="211" t="s">
        <v>660</v>
      </c>
      <c r="B39" s="247">
        <v>5400000</v>
      </c>
      <c r="C39" s="247">
        <v>0</v>
      </c>
      <c r="D39" s="247">
        <v>0</v>
      </c>
      <c r="E39" s="247">
        <f t="shared" si="4"/>
        <v>5400000</v>
      </c>
      <c r="F39" s="247">
        <v>8842500</v>
      </c>
      <c r="G39" s="247">
        <v>0</v>
      </c>
      <c r="H39" s="247">
        <v>0</v>
      </c>
      <c r="I39" s="247">
        <f t="shared" si="8"/>
        <v>8842500</v>
      </c>
      <c r="J39" s="247">
        <v>8842500</v>
      </c>
      <c r="K39" s="247">
        <v>0</v>
      </c>
      <c r="L39" s="247">
        <v>0</v>
      </c>
      <c r="M39" s="247">
        <f t="shared" si="9"/>
        <v>8842500</v>
      </c>
    </row>
    <row r="40" spans="1:13" ht="15.75">
      <c r="A40" s="211" t="s">
        <v>153</v>
      </c>
      <c r="B40" s="247">
        <v>150000</v>
      </c>
      <c r="C40" s="247">
        <v>0</v>
      </c>
      <c r="D40" s="247">
        <v>0</v>
      </c>
      <c r="E40" s="247">
        <f t="shared" si="4"/>
        <v>150000</v>
      </c>
      <c r="F40" s="247">
        <v>150000</v>
      </c>
      <c r="G40" s="247">
        <v>0</v>
      </c>
      <c r="H40" s="247">
        <v>0</v>
      </c>
      <c r="I40" s="247">
        <f t="shared" si="8"/>
        <v>150000</v>
      </c>
      <c r="J40" s="247">
        <v>150000</v>
      </c>
      <c r="K40" s="247">
        <v>0</v>
      </c>
      <c r="L40" s="247">
        <v>0</v>
      </c>
      <c r="M40" s="247">
        <f t="shared" si="9"/>
        <v>150000</v>
      </c>
    </row>
    <row r="41" spans="1:13" ht="15.75">
      <c r="A41" s="211" t="s">
        <v>331</v>
      </c>
      <c r="B41" s="247">
        <v>0</v>
      </c>
      <c r="C41" s="247">
        <v>5000000</v>
      </c>
      <c r="D41" s="247">
        <v>0</v>
      </c>
      <c r="E41" s="247">
        <f aca="true" t="shared" si="10" ref="E41:E51">SUM(B41:D41)</f>
        <v>5000000</v>
      </c>
      <c r="F41" s="247">
        <v>0</v>
      </c>
      <c r="G41" s="247">
        <v>0</v>
      </c>
      <c r="H41" s="247">
        <v>0</v>
      </c>
      <c r="I41" s="247">
        <f t="shared" si="8"/>
        <v>0</v>
      </c>
      <c r="J41" s="247">
        <v>0</v>
      </c>
      <c r="K41" s="247">
        <v>0</v>
      </c>
      <c r="L41" s="247">
        <v>0</v>
      </c>
      <c r="M41" s="247">
        <f t="shared" si="9"/>
        <v>0</v>
      </c>
    </row>
    <row r="42" spans="1:13" ht="15.75">
      <c r="A42" s="211" t="s">
        <v>332</v>
      </c>
      <c r="B42" s="247">
        <v>177300000</v>
      </c>
      <c r="C42" s="247">
        <v>0</v>
      </c>
      <c r="D42" s="247">
        <v>0</v>
      </c>
      <c r="E42" s="247">
        <f t="shared" si="10"/>
        <v>177300000</v>
      </c>
      <c r="F42" s="247">
        <v>177300000</v>
      </c>
      <c r="G42" s="247">
        <v>0</v>
      </c>
      <c r="H42" s="247">
        <v>0</v>
      </c>
      <c r="I42" s="247">
        <f t="shared" si="8"/>
        <v>177300000</v>
      </c>
      <c r="J42" s="247">
        <f>88650000+59100000+14775000</f>
        <v>162525000</v>
      </c>
      <c r="K42" s="247">
        <v>0</v>
      </c>
      <c r="L42" s="247">
        <v>0</v>
      </c>
      <c r="M42" s="247">
        <f t="shared" si="9"/>
        <v>162525000</v>
      </c>
    </row>
    <row r="43" spans="1:13" ht="15.75">
      <c r="A43" s="189" t="s">
        <v>333</v>
      </c>
      <c r="B43" s="247">
        <v>1000000</v>
      </c>
      <c r="C43" s="247">
        <v>0</v>
      </c>
      <c r="D43" s="247">
        <v>0</v>
      </c>
      <c r="E43" s="247">
        <f t="shared" si="10"/>
        <v>1000000</v>
      </c>
      <c r="F43" s="247">
        <v>1000000</v>
      </c>
      <c r="G43" s="247">
        <v>0</v>
      </c>
      <c r="H43" s="247">
        <v>0</v>
      </c>
      <c r="I43" s="247">
        <f t="shared" si="8"/>
        <v>1000000</v>
      </c>
      <c r="J43" s="247">
        <v>1000000</v>
      </c>
      <c r="K43" s="247">
        <v>0</v>
      </c>
      <c r="L43" s="247">
        <v>0</v>
      </c>
      <c r="M43" s="247">
        <f t="shared" si="9"/>
        <v>1000000</v>
      </c>
    </row>
    <row r="44" spans="1:13" ht="15.75">
      <c r="A44" s="189" t="s">
        <v>309</v>
      </c>
      <c r="B44" s="247">
        <v>70000000</v>
      </c>
      <c r="C44" s="247">
        <v>0</v>
      </c>
      <c r="D44" s="247">
        <v>0</v>
      </c>
      <c r="E44" s="247">
        <f t="shared" si="10"/>
        <v>70000000</v>
      </c>
      <c r="F44" s="247">
        <v>70000000</v>
      </c>
      <c r="G44" s="247">
        <v>0</v>
      </c>
      <c r="H44" s="247">
        <v>0</v>
      </c>
      <c r="I44" s="247">
        <f t="shared" si="8"/>
        <v>70000000</v>
      </c>
      <c r="J44" s="247">
        <f>34999998+17499999+11666666</f>
        <v>64166663</v>
      </c>
      <c r="K44" s="247">
        <v>0</v>
      </c>
      <c r="L44" s="247">
        <v>0</v>
      </c>
      <c r="M44" s="247">
        <f t="shared" si="9"/>
        <v>64166663</v>
      </c>
    </row>
    <row r="45" spans="1:13" ht="15.75">
      <c r="A45" s="189" t="s">
        <v>319</v>
      </c>
      <c r="B45" s="247">
        <v>181414000</v>
      </c>
      <c r="C45" s="247">
        <v>0</v>
      </c>
      <c r="D45" s="247">
        <v>0</v>
      </c>
      <c r="E45" s="247">
        <f t="shared" si="10"/>
        <v>181414000</v>
      </c>
      <c r="F45" s="247">
        <v>181414000</v>
      </c>
      <c r="G45" s="247">
        <v>0</v>
      </c>
      <c r="H45" s="247">
        <v>0</v>
      </c>
      <c r="I45" s="247">
        <f t="shared" si="8"/>
        <v>181414000</v>
      </c>
      <c r="J45" s="247">
        <f>90706998+60471332+15117833</f>
        <v>166296163</v>
      </c>
      <c r="K45" s="247">
        <v>0</v>
      </c>
      <c r="L45" s="247">
        <v>0</v>
      </c>
      <c r="M45" s="247">
        <f t="shared" si="9"/>
        <v>166296163</v>
      </c>
    </row>
    <row r="46" spans="1:13" ht="15.75">
      <c r="A46" s="189" t="s">
        <v>318</v>
      </c>
      <c r="B46" s="247">
        <v>83998000</v>
      </c>
      <c r="C46" s="247">
        <v>0</v>
      </c>
      <c r="D46" s="247">
        <v>0</v>
      </c>
      <c r="E46" s="247">
        <f t="shared" si="10"/>
        <v>83998000</v>
      </c>
      <c r="F46" s="247">
        <v>83998000</v>
      </c>
      <c r="G46" s="247">
        <v>0</v>
      </c>
      <c r="H46" s="247">
        <v>0</v>
      </c>
      <c r="I46" s="247">
        <f t="shared" si="8"/>
        <v>83998000</v>
      </c>
      <c r="J46" s="247">
        <f>69998330+6999833</f>
        <v>76998163</v>
      </c>
      <c r="K46" s="247">
        <v>0</v>
      </c>
      <c r="L46" s="247">
        <v>0</v>
      </c>
      <c r="M46" s="247">
        <f t="shared" si="9"/>
        <v>76998163</v>
      </c>
    </row>
    <row r="47" spans="1:13" ht="15.75">
      <c r="A47" s="366" t="s">
        <v>314</v>
      </c>
      <c r="B47" s="247">
        <v>26500000</v>
      </c>
      <c r="C47" s="247">
        <v>0</v>
      </c>
      <c r="D47" s="247">
        <v>0</v>
      </c>
      <c r="E47" s="247">
        <f t="shared" si="10"/>
        <v>26500000</v>
      </c>
      <c r="F47" s="247">
        <v>26500000</v>
      </c>
      <c r="G47" s="247">
        <v>0</v>
      </c>
      <c r="H47" s="247">
        <v>0</v>
      </c>
      <c r="I47" s="247">
        <f t="shared" si="8"/>
        <v>26500000</v>
      </c>
      <c r="J47" s="247">
        <f>13000000+13500000</f>
        <v>26500000</v>
      </c>
      <c r="K47" s="247">
        <v>0</v>
      </c>
      <c r="L47" s="247">
        <v>0</v>
      </c>
      <c r="M47" s="247">
        <f t="shared" si="9"/>
        <v>26500000</v>
      </c>
    </row>
    <row r="48" spans="1:13" ht="15.75">
      <c r="A48" s="366" t="s">
        <v>327</v>
      </c>
      <c r="B48" s="247">
        <v>37883945</v>
      </c>
      <c r="C48" s="247">
        <v>0</v>
      </c>
      <c r="D48" s="247">
        <v>0</v>
      </c>
      <c r="E48" s="247">
        <f t="shared" si="10"/>
        <v>37883945</v>
      </c>
      <c r="F48" s="247">
        <v>37883945</v>
      </c>
      <c r="G48" s="247">
        <v>0</v>
      </c>
      <c r="H48" s="247">
        <v>0</v>
      </c>
      <c r="I48" s="247">
        <f>SUM(F48:H48)</f>
        <v>37883945</v>
      </c>
      <c r="J48" s="247">
        <f>17603826+15767295</f>
        <v>33371121</v>
      </c>
      <c r="K48" s="247">
        <v>0</v>
      </c>
      <c r="L48" s="247">
        <v>0</v>
      </c>
      <c r="M48" s="247">
        <f>SUM(J48:L48)</f>
        <v>33371121</v>
      </c>
    </row>
    <row r="49" spans="1:13" ht="15.75">
      <c r="A49" s="211" t="s">
        <v>661</v>
      </c>
      <c r="B49" s="247">
        <v>2174560</v>
      </c>
      <c r="C49" s="247">
        <v>0</v>
      </c>
      <c r="D49" s="247">
        <v>0</v>
      </c>
      <c r="E49" s="247">
        <f t="shared" si="10"/>
        <v>2174560</v>
      </c>
      <c r="F49" s="247">
        <v>2174560</v>
      </c>
      <c r="G49" s="247">
        <v>0</v>
      </c>
      <c r="H49" s="247">
        <v>0</v>
      </c>
      <c r="I49" s="247">
        <f>SUM(F49:H49)</f>
        <v>2174560</v>
      </c>
      <c r="J49" s="247">
        <v>2115100</v>
      </c>
      <c r="K49" s="247">
        <v>0</v>
      </c>
      <c r="L49" s="247">
        <v>0</v>
      </c>
      <c r="M49" s="247">
        <f>SUM(J49:L49)</f>
        <v>2115100</v>
      </c>
    </row>
    <row r="50" spans="1:13" ht="15.75">
      <c r="A50" s="211" t="s">
        <v>662</v>
      </c>
      <c r="B50" s="247">
        <v>0</v>
      </c>
      <c r="C50" s="247">
        <v>6000000</v>
      </c>
      <c r="D50" s="247">
        <v>0</v>
      </c>
      <c r="E50" s="247">
        <f t="shared" si="10"/>
        <v>6000000</v>
      </c>
      <c r="F50" s="247">
        <v>0</v>
      </c>
      <c r="G50" s="247">
        <v>6000000</v>
      </c>
      <c r="H50" s="247">
        <v>0</v>
      </c>
      <c r="I50" s="247">
        <f>SUM(F50:H50)</f>
        <v>6000000</v>
      </c>
      <c r="J50" s="247">
        <v>0</v>
      </c>
      <c r="K50" s="247">
        <f>3000000+3000000</f>
        <v>6000000</v>
      </c>
      <c r="L50" s="247">
        <v>0</v>
      </c>
      <c r="M50" s="247">
        <f>SUM(J50:L50)</f>
        <v>6000000</v>
      </c>
    </row>
    <row r="51" spans="1:13" ht="15.75">
      <c r="A51" s="364" t="s">
        <v>748</v>
      </c>
      <c r="B51" s="247">
        <v>0</v>
      </c>
      <c r="C51" s="247">
        <v>0</v>
      </c>
      <c r="D51" s="247">
        <v>0</v>
      </c>
      <c r="E51" s="247">
        <f t="shared" si="10"/>
        <v>0</v>
      </c>
      <c r="F51" s="247">
        <v>33259378</v>
      </c>
      <c r="G51" s="247">
        <v>0</v>
      </c>
      <c r="H51" s="247">
        <v>0</v>
      </c>
      <c r="I51" s="247">
        <f>SUM(F51:H51)</f>
        <v>33259378</v>
      </c>
      <c r="J51" s="247">
        <v>12969593</v>
      </c>
      <c r="K51" s="247">
        <v>0</v>
      </c>
      <c r="L51" s="247">
        <v>0</v>
      </c>
      <c r="M51" s="247">
        <f>SUM(J51:L51)</f>
        <v>12969593</v>
      </c>
    </row>
    <row r="52" spans="1:13" ht="15.75">
      <c r="A52" s="201" t="s">
        <v>40</v>
      </c>
      <c r="B52" s="187">
        <f aca="true" t="shared" si="11" ref="B52:L52">SUM(B19:B51)</f>
        <v>593858505</v>
      </c>
      <c r="C52" s="187">
        <f t="shared" si="11"/>
        <v>56642000</v>
      </c>
      <c r="D52" s="187">
        <f t="shared" si="11"/>
        <v>0</v>
      </c>
      <c r="E52" s="187">
        <f t="shared" si="11"/>
        <v>650500505</v>
      </c>
      <c r="F52" s="187">
        <f t="shared" si="11"/>
        <v>632507002</v>
      </c>
      <c r="G52" s="187">
        <f t="shared" si="11"/>
        <v>51642000</v>
      </c>
      <c r="H52" s="187">
        <f t="shared" si="11"/>
        <v>0</v>
      </c>
      <c r="I52" s="187">
        <f t="shared" si="11"/>
        <v>684149002</v>
      </c>
      <c r="J52" s="187">
        <f t="shared" si="11"/>
        <v>564182303</v>
      </c>
      <c r="K52" s="187">
        <f t="shared" si="11"/>
        <v>41892000</v>
      </c>
      <c r="L52" s="187">
        <f t="shared" si="11"/>
        <v>0</v>
      </c>
      <c r="M52" s="187">
        <f>SUM(M19:M51)</f>
        <v>606074303</v>
      </c>
    </row>
    <row r="53" spans="1:13" ht="15.75">
      <c r="A53" s="211" t="s">
        <v>334</v>
      </c>
      <c r="B53" s="247">
        <v>0</v>
      </c>
      <c r="C53" s="247">
        <v>6000000</v>
      </c>
      <c r="D53" s="247">
        <v>0</v>
      </c>
      <c r="E53" s="247">
        <f>SUM(B53:D53)</f>
        <v>6000000</v>
      </c>
      <c r="F53" s="247">
        <v>0</v>
      </c>
      <c r="G53" s="247">
        <v>6000000</v>
      </c>
      <c r="H53" s="247">
        <v>0</v>
      </c>
      <c r="I53" s="247">
        <f>SUM(F53:H53)</f>
        <v>6000000</v>
      </c>
      <c r="J53" s="247">
        <v>0</v>
      </c>
      <c r="K53" s="247">
        <v>7000000</v>
      </c>
      <c r="L53" s="247">
        <v>0</v>
      </c>
      <c r="M53" s="247">
        <f>SUM(J53:L53)</f>
        <v>7000000</v>
      </c>
    </row>
    <row r="54" spans="1:13" ht="15.75">
      <c r="A54" s="211" t="s">
        <v>342</v>
      </c>
      <c r="B54" s="247">
        <v>0</v>
      </c>
      <c r="C54" s="247">
        <v>6120000</v>
      </c>
      <c r="D54" s="247">
        <v>0</v>
      </c>
      <c r="E54" s="247">
        <f>SUM(B54:D54)</f>
        <v>6120000</v>
      </c>
      <c r="F54" s="247">
        <v>0</v>
      </c>
      <c r="G54" s="247">
        <v>6120000</v>
      </c>
      <c r="H54" s="247">
        <v>0</v>
      </c>
      <c r="I54" s="247">
        <f>SUM(F54:H54)</f>
        <v>6120000</v>
      </c>
      <c r="J54" s="247">
        <v>0</v>
      </c>
      <c r="K54" s="247">
        <v>6120000</v>
      </c>
      <c r="L54" s="247">
        <v>0</v>
      </c>
      <c r="M54" s="247">
        <f>SUM(J54:L54)</f>
        <v>6120000</v>
      </c>
    </row>
    <row r="55" spans="1:13" ht="15.75">
      <c r="A55" s="364" t="s">
        <v>749</v>
      </c>
      <c r="B55" s="247">
        <v>0</v>
      </c>
      <c r="C55" s="247">
        <v>0</v>
      </c>
      <c r="D55" s="247">
        <v>0</v>
      </c>
      <c r="E55" s="247">
        <f>SUM(B55:D55)</f>
        <v>0</v>
      </c>
      <c r="F55" s="247">
        <v>7020000</v>
      </c>
      <c r="G55" s="247">
        <v>0</v>
      </c>
      <c r="H55" s="247">
        <v>0</v>
      </c>
      <c r="I55" s="247">
        <f>SUM(F55:H55)</f>
        <v>7020000</v>
      </c>
      <c r="J55" s="247">
        <v>5000000</v>
      </c>
      <c r="K55" s="247">
        <v>0</v>
      </c>
      <c r="L55" s="247">
        <v>0</v>
      </c>
      <c r="M55" s="247">
        <f>SUM(J55:L55)</f>
        <v>5000000</v>
      </c>
    </row>
    <row r="56" spans="1:13" ht="31.5">
      <c r="A56" s="201" t="s">
        <v>320</v>
      </c>
      <c r="B56" s="187">
        <f aca="true" t="shared" si="12" ref="B56:L56">SUM(B53:B55)</f>
        <v>0</v>
      </c>
      <c r="C56" s="187">
        <f t="shared" si="12"/>
        <v>12120000</v>
      </c>
      <c r="D56" s="187">
        <f t="shared" si="12"/>
        <v>0</v>
      </c>
      <c r="E56" s="187">
        <f t="shared" si="12"/>
        <v>12120000</v>
      </c>
      <c r="F56" s="187">
        <f t="shared" si="12"/>
        <v>7020000</v>
      </c>
      <c r="G56" s="187">
        <f t="shared" si="12"/>
        <v>12120000</v>
      </c>
      <c r="H56" s="187">
        <f t="shared" si="12"/>
        <v>0</v>
      </c>
      <c r="I56" s="187">
        <f t="shared" si="12"/>
        <v>19140000</v>
      </c>
      <c r="J56" s="187">
        <f t="shared" si="12"/>
        <v>5000000</v>
      </c>
      <c r="K56" s="187">
        <f t="shared" si="12"/>
        <v>13120000</v>
      </c>
      <c r="L56" s="187">
        <f t="shared" si="12"/>
        <v>0</v>
      </c>
      <c r="M56" s="187">
        <f>SUM(M53:M55)</f>
        <v>18120000</v>
      </c>
    </row>
    <row r="57" spans="1:13" ht="15.75">
      <c r="A57" s="211" t="s">
        <v>665</v>
      </c>
      <c r="B57" s="247">
        <v>0</v>
      </c>
      <c r="C57" s="247">
        <v>0</v>
      </c>
      <c r="D57" s="247">
        <v>0</v>
      </c>
      <c r="E57" s="247">
        <f>SUM(B57:D57)</f>
        <v>0</v>
      </c>
      <c r="F57" s="247">
        <v>25141384</v>
      </c>
      <c r="G57" s="247">
        <v>0</v>
      </c>
      <c r="H57" s="247">
        <v>0</v>
      </c>
      <c r="I57" s="247">
        <f>SUM(F57:H57)</f>
        <v>25141384</v>
      </c>
      <c r="J57" s="247">
        <v>25091884</v>
      </c>
      <c r="K57" s="247">
        <v>0</v>
      </c>
      <c r="L57" s="247">
        <v>0</v>
      </c>
      <c r="M57" s="247">
        <f>SUM(J57:L57)</f>
        <v>25091884</v>
      </c>
    </row>
    <row r="58" spans="1:13" ht="15.75">
      <c r="A58" s="214" t="s">
        <v>344</v>
      </c>
      <c r="B58" s="367">
        <f aca="true" t="shared" si="13" ref="B58:M58">SUM(B57:B57)</f>
        <v>0</v>
      </c>
      <c r="C58" s="367">
        <f t="shared" si="13"/>
        <v>0</v>
      </c>
      <c r="D58" s="367">
        <f t="shared" si="13"/>
        <v>0</v>
      </c>
      <c r="E58" s="367">
        <f t="shared" si="13"/>
        <v>0</v>
      </c>
      <c r="F58" s="367">
        <f t="shared" si="13"/>
        <v>25141384</v>
      </c>
      <c r="G58" s="367">
        <f t="shared" si="13"/>
        <v>0</v>
      </c>
      <c r="H58" s="367">
        <f t="shared" si="13"/>
        <v>0</v>
      </c>
      <c r="I58" s="367">
        <f t="shared" si="13"/>
        <v>25141384</v>
      </c>
      <c r="J58" s="367">
        <f t="shared" si="13"/>
        <v>25091884</v>
      </c>
      <c r="K58" s="367">
        <f t="shared" si="13"/>
        <v>0</v>
      </c>
      <c r="L58" s="367">
        <f t="shared" si="13"/>
        <v>0</v>
      </c>
      <c r="M58" s="367">
        <f t="shared" si="13"/>
        <v>25091884</v>
      </c>
    </row>
    <row r="59" spans="1:13" ht="15.75">
      <c r="A59" s="215" t="s">
        <v>345</v>
      </c>
      <c r="B59" s="187">
        <f aca="true" t="shared" si="14" ref="B59:M59">B52+B18+B56+B58</f>
        <v>1149944198</v>
      </c>
      <c r="C59" s="187">
        <f t="shared" si="14"/>
        <v>78762000</v>
      </c>
      <c r="D59" s="187">
        <f t="shared" si="14"/>
        <v>0</v>
      </c>
      <c r="E59" s="187">
        <f t="shared" si="14"/>
        <v>1228706198</v>
      </c>
      <c r="F59" s="187">
        <f t="shared" si="14"/>
        <v>1513460768</v>
      </c>
      <c r="G59" s="187">
        <f t="shared" si="14"/>
        <v>74257000</v>
      </c>
      <c r="H59" s="187">
        <f t="shared" si="14"/>
        <v>0</v>
      </c>
      <c r="I59" s="187">
        <f t="shared" si="14"/>
        <v>1587717768</v>
      </c>
      <c r="J59" s="187">
        <f t="shared" si="14"/>
        <v>1442197446</v>
      </c>
      <c r="K59" s="187">
        <f t="shared" si="14"/>
        <v>65507000</v>
      </c>
      <c r="L59" s="187">
        <f t="shared" si="14"/>
        <v>0</v>
      </c>
      <c r="M59" s="187">
        <f t="shared" si="14"/>
        <v>1507704446</v>
      </c>
    </row>
    <row r="61" spans="1:13" ht="15.75">
      <c r="A61" s="368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</row>
    <row r="62" spans="2:13" ht="15.75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</row>
    <row r="64" spans="6:13" ht="15.75">
      <c r="F64" s="167"/>
      <c r="I64" s="167"/>
      <c r="J64" s="167"/>
      <c r="K64" s="167"/>
      <c r="L64" s="167"/>
      <c r="M64" s="167"/>
    </row>
    <row r="71" ht="15.75">
      <c r="D71" s="369"/>
    </row>
  </sheetData>
  <sheetProtection/>
  <mergeCells count="7">
    <mergeCell ref="B7:E7"/>
    <mergeCell ref="F7:I7"/>
    <mergeCell ref="A1:M1"/>
    <mergeCell ref="A3:M3"/>
    <mergeCell ref="A4:M4"/>
    <mergeCell ref="A5:M5"/>
    <mergeCell ref="J7:M7"/>
  </mergeCells>
  <printOptions horizontalCentered="1"/>
  <pageMargins left="0" right="0" top="0.5905511811023623" bottom="0" header="0.5118110236220472" footer="0.5118110236220472"/>
  <pageSetup fitToHeight="0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7.75390625" style="251" customWidth="1"/>
    <col min="2" max="2" width="16.125" style="251" customWidth="1"/>
    <col min="3" max="16384" width="9.125" style="251" customWidth="1"/>
  </cols>
  <sheetData>
    <row r="1" spans="1:5" ht="15.75">
      <c r="A1" s="424" t="s">
        <v>761</v>
      </c>
      <c r="B1" s="424"/>
      <c r="C1" s="250"/>
      <c r="D1" s="250"/>
      <c r="E1" s="250"/>
    </row>
    <row r="3" spans="1:2" ht="15.75">
      <c r="A3" s="425" t="s">
        <v>13</v>
      </c>
      <c r="B3" s="425"/>
    </row>
    <row r="4" spans="1:2" ht="15.75">
      <c r="A4" s="425" t="s">
        <v>347</v>
      </c>
      <c r="B4" s="425"/>
    </row>
    <row r="5" spans="1:2" ht="15.75">
      <c r="A5" s="425" t="s">
        <v>646</v>
      </c>
      <c r="B5" s="425"/>
    </row>
    <row r="6" spans="1:2" ht="15.75">
      <c r="A6" s="252"/>
      <c r="B6" s="252"/>
    </row>
    <row r="7" ht="15.75">
      <c r="B7" s="71" t="s">
        <v>308</v>
      </c>
    </row>
    <row r="8" spans="1:2" ht="15.75">
      <c r="A8" s="253" t="s">
        <v>15</v>
      </c>
      <c r="B8" s="253" t="s">
        <v>348</v>
      </c>
    </row>
    <row r="9" spans="1:2" ht="15.75">
      <c r="A9" s="254" t="s">
        <v>349</v>
      </c>
      <c r="B9" s="255">
        <v>0</v>
      </c>
    </row>
    <row r="10" spans="1:2" ht="15.75">
      <c r="A10" s="256" t="s">
        <v>350</v>
      </c>
      <c r="B10" s="257">
        <f>SUM(B9:B9)</f>
        <v>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142" customWidth="1"/>
    <col min="2" max="2" width="8.625" style="142" customWidth="1"/>
    <col min="3" max="3" width="41.00390625" style="142" customWidth="1"/>
    <col min="4" max="5" width="12.375" style="142" customWidth="1"/>
    <col min="6" max="16384" width="9.125" style="142" customWidth="1"/>
  </cols>
  <sheetData>
    <row r="1" spans="1:5" ht="15.75">
      <c r="A1" s="429" t="s">
        <v>762</v>
      </c>
      <c r="B1" s="429"/>
      <c r="C1" s="429"/>
      <c r="D1" s="429"/>
      <c r="E1" s="429"/>
    </row>
    <row r="2" spans="1:5" ht="15.75">
      <c r="A2" s="258"/>
      <c r="B2" s="258"/>
      <c r="C2" s="258"/>
      <c r="D2" s="258"/>
      <c r="E2" s="258"/>
    </row>
    <row r="3" spans="1:5" ht="15.75">
      <c r="A3" s="259"/>
      <c r="B3" s="259"/>
      <c r="C3" s="259"/>
      <c r="D3" s="259"/>
      <c r="E3" s="259"/>
    </row>
    <row r="4" spans="1:5" ht="15.75">
      <c r="A4" s="407" t="s">
        <v>351</v>
      </c>
      <c r="B4" s="407"/>
      <c r="C4" s="407"/>
      <c r="D4" s="407"/>
      <c r="E4" s="407"/>
    </row>
    <row r="5" spans="1:5" ht="15.75">
      <c r="A5" s="407" t="s">
        <v>647</v>
      </c>
      <c r="B5" s="407"/>
      <c r="C5" s="407"/>
      <c r="D5" s="407"/>
      <c r="E5" s="407"/>
    </row>
    <row r="6" spans="4:5" ht="15.75">
      <c r="D6" s="73"/>
      <c r="E6" s="73" t="s">
        <v>352</v>
      </c>
    </row>
    <row r="7" spans="1:5" ht="33.75" customHeight="1">
      <c r="A7" s="260" t="s">
        <v>353</v>
      </c>
      <c r="B7" s="260" t="s">
        <v>354</v>
      </c>
      <c r="C7" s="260" t="s">
        <v>355</v>
      </c>
      <c r="D7" s="78" t="s">
        <v>32</v>
      </c>
      <c r="E7" s="78" t="s">
        <v>356</v>
      </c>
    </row>
    <row r="8" spans="1:5" ht="15.75">
      <c r="A8" s="430" t="s">
        <v>357</v>
      </c>
      <c r="B8" s="260"/>
      <c r="C8" s="261" t="s">
        <v>358</v>
      </c>
      <c r="D8" s="162"/>
      <c r="E8" s="162"/>
    </row>
    <row r="9" spans="1:5" ht="15.75">
      <c r="A9" s="430"/>
      <c r="B9" s="260" t="s">
        <v>357</v>
      </c>
      <c r="C9" s="162" t="s">
        <v>13</v>
      </c>
      <c r="D9" s="262">
        <v>4</v>
      </c>
      <c r="E9" s="262">
        <v>5</v>
      </c>
    </row>
    <row r="10" spans="1:5" ht="15.75">
      <c r="A10" s="430"/>
      <c r="B10" s="260"/>
      <c r="C10" s="162" t="s">
        <v>359</v>
      </c>
      <c r="D10" s="262">
        <v>0</v>
      </c>
      <c r="E10" s="262">
        <v>0</v>
      </c>
    </row>
    <row r="11" spans="1:5" ht="15.75">
      <c r="A11" s="430"/>
      <c r="B11" s="260" t="s">
        <v>360</v>
      </c>
      <c r="C11" s="142" t="s">
        <v>30</v>
      </c>
      <c r="D11" s="262">
        <v>101</v>
      </c>
      <c r="E11" s="262">
        <v>96</v>
      </c>
    </row>
    <row r="12" spans="1:5" ht="15.75">
      <c r="A12" s="430"/>
      <c r="B12" s="260"/>
      <c r="C12" s="162" t="s">
        <v>359</v>
      </c>
      <c r="D12" s="262">
        <v>5</v>
      </c>
      <c r="E12" s="262">
        <v>4</v>
      </c>
    </row>
    <row r="13" spans="1:5" ht="15.75">
      <c r="A13" s="263"/>
      <c r="B13" s="260"/>
      <c r="C13" s="261" t="s">
        <v>361</v>
      </c>
      <c r="D13" s="260">
        <f>D9+D11</f>
        <v>105</v>
      </c>
      <c r="E13" s="260">
        <f>E9+E11</f>
        <v>101</v>
      </c>
    </row>
    <row r="14" spans="1:5" ht="15.75">
      <c r="A14" s="264"/>
      <c r="B14" s="260"/>
      <c r="C14" s="162" t="s">
        <v>359</v>
      </c>
      <c r="D14" s="262">
        <f>D12+D10</f>
        <v>5</v>
      </c>
      <c r="E14" s="262">
        <v>4</v>
      </c>
    </row>
    <row r="15" spans="1:5" ht="15.75">
      <c r="A15" s="265"/>
      <c r="B15" s="260"/>
      <c r="C15" s="162"/>
      <c r="D15" s="262"/>
      <c r="E15" s="262"/>
    </row>
    <row r="16" spans="1:5" ht="15.75">
      <c r="A16" s="430" t="s">
        <v>360</v>
      </c>
      <c r="B16" s="260"/>
      <c r="C16" s="261" t="s">
        <v>362</v>
      </c>
      <c r="D16" s="262"/>
      <c r="E16" s="262"/>
    </row>
    <row r="17" spans="1:5" ht="15.75">
      <c r="A17" s="430"/>
      <c r="B17" s="260" t="s">
        <v>357</v>
      </c>
      <c r="C17" s="162" t="s">
        <v>20</v>
      </c>
      <c r="D17" s="262">
        <v>63</v>
      </c>
      <c r="E17" s="262">
        <v>63</v>
      </c>
    </row>
    <row r="18" spans="1:5" ht="15.75">
      <c r="A18" s="430"/>
      <c r="B18" s="260"/>
      <c r="C18" s="162" t="s">
        <v>359</v>
      </c>
      <c r="D18" s="262">
        <v>3</v>
      </c>
      <c r="E18" s="262">
        <v>2</v>
      </c>
    </row>
    <row r="19" spans="1:5" ht="15.75">
      <c r="A19" s="430"/>
      <c r="B19" s="260" t="s">
        <v>360</v>
      </c>
      <c r="C19" s="162" t="s">
        <v>21</v>
      </c>
      <c r="D19" s="262">
        <v>55</v>
      </c>
      <c r="E19" s="262">
        <v>54</v>
      </c>
    </row>
    <row r="20" spans="1:5" ht="15.75">
      <c r="A20" s="430"/>
      <c r="B20" s="260"/>
      <c r="C20" s="162" t="s">
        <v>359</v>
      </c>
      <c r="D20" s="262">
        <v>3</v>
      </c>
      <c r="E20" s="262">
        <v>3</v>
      </c>
    </row>
    <row r="21" spans="1:5" ht="15.75">
      <c r="A21" s="430"/>
      <c r="B21" s="260" t="s">
        <v>363</v>
      </c>
      <c r="C21" s="162" t="s">
        <v>22</v>
      </c>
      <c r="D21" s="262">
        <v>57</v>
      </c>
      <c r="E21" s="262">
        <v>57</v>
      </c>
    </row>
    <row r="22" spans="1:5" ht="15.75">
      <c r="A22" s="430"/>
      <c r="B22" s="260"/>
      <c r="C22" s="162" t="s">
        <v>359</v>
      </c>
      <c r="D22" s="262">
        <v>2</v>
      </c>
      <c r="E22" s="262">
        <v>3</v>
      </c>
    </row>
    <row r="23" spans="1:5" ht="15.75">
      <c r="A23" s="263"/>
      <c r="B23" s="260"/>
      <c r="C23" s="261" t="s">
        <v>365</v>
      </c>
      <c r="D23" s="260">
        <f>SUM(D17+D19+D21)</f>
        <v>175</v>
      </c>
      <c r="E23" s="260">
        <f>SUM(E17+E19+E21)</f>
        <v>174</v>
      </c>
    </row>
    <row r="24" spans="1:5" ht="15.75">
      <c r="A24" s="264"/>
      <c r="B24" s="260"/>
      <c r="C24" s="162" t="s">
        <v>359</v>
      </c>
      <c r="D24" s="262">
        <f>D18+D20+D22</f>
        <v>8</v>
      </c>
      <c r="E24" s="262">
        <f>E18+E20+E22</f>
        <v>8</v>
      </c>
    </row>
    <row r="25" spans="1:5" ht="15.75">
      <c r="A25" s="265"/>
      <c r="B25" s="260"/>
      <c r="C25" s="261"/>
      <c r="D25" s="260"/>
      <c r="E25" s="260"/>
    </row>
    <row r="26" spans="1:5" ht="15.75">
      <c r="A26" s="430" t="s">
        <v>363</v>
      </c>
      <c r="B26" s="260"/>
      <c r="C26" s="261" t="s">
        <v>366</v>
      </c>
      <c r="D26" s="261"/>
      <c r="E26" s="261"/>
    </row>
    <row r="27" spans="1:5" ht="15.75">
      <c r="A27" s="430"/>
      <c r="B27" s="260" t="s">
        <v>357</v>
      </c>
      <c r="C27" s="162" t="s">
        <v>367</v>
      </c>
      <c r="D27" s="262">
        <v>68</v>
      </c>
      <c r="E27" s="262">
        <v>65</v>
      </c>
    </row>
    <row r="28" spans="1:5" ht="15.75">
      <c r="A28" s="430"/>
      <c r="B28" s="260"/>
      <c r="C28" s="162" t="s">
        <v>359</v>
      </c>
      <c r="D28" s="262">
        <v>3</v>
      </c>
      <c r="E28" s="262">
        <v>0</v>
      </c>
    </row>
    <row r="29" spans="1:5" ht="15.75">
      <c r="A29" s="264"/>
      <c r="B29" s="260"/>
      <c r="C29" s="261" t="s">
        <v>368</v>
      </c>
      <c r="D29" s="260">
        <f>SUM(D27)</f>
        <v>68</v>
      </c>
      <c r="E29" s="260">
        <v>68</v>
      </c>
    </row>
    <row r="30" spans="1:5" ht="15.75">
      <c r="A30" s="264"/>
      <c r="B30" s="260"/>
      <c r="C30" s="162" t="s">
        <v>359</v>
      </c>
      <c r="D30" s="262">
        <f>D28</f>
        <v>3</v>
      </c>
      <c r="E30" s="262">
        <f>E28</f>
        <v>0</v>
      </c>
    </row>
    <row r="31" spans="1:5" ht="15.75">
      <c r="A31" s="264"/>
      <c r="B31" s="260"/>
      <c r="C31" s="162"/>
      <c r="D31" s="262"/>
      <c r="E31" s="262"/>
    </row>
    <row r="32" spans="1:5" ht="15.75">
      <c r="A32" s="426" t="s">
        <v>364</v>
      </c>
      <c r="B32" s="260"/>
      <c r="C32" s="261" t="s">
        <v>369</v>
      </c>
      <c r="D32" s="262"/>
      <c r="E32" s="262"/>
    </row>
    <row r="33" spans="1:5" ht="15.75">
      <c r="A33" s="427"/>
      <c r="B33" s="260" t="s">
        <v>357</v>
      </c>
      <c r="C33" s="162" t="s">
        <v>328</v>
      </c>
      <c r="D33" s="262">
        <v>19</v>
      </c>
      <c r="E33" s="262">
        <v>19</v>
      </c>
    </row>
    <row r="34" spans="1:5" ht="15.75">
      <c r="A34" s="427"/>
      <c r="B34" s="260"/>
      <c r="C34" s="162" t="s">
        <v>359</v>
      </c>
      <c r="D34" s="262">
        <v>0</v>
      </c>
      <c r="E34" s="262">
        <v>0</v>
      </c>
    </row>
    <row r="35" spans="1:5" ht="15.75">
      <c r="A35" s="427"/>
      <c r="B35" s="260" t="s">
        <v>360</v>
      </c>
      <c r="C35" s="162" t="s">
        <v>29</v>
      </c>
      <c r="D35" s="262">
        <v>8</v>
      </c>
      <c r="E35" s="262">
        <v>8</v>
      </c>
    </row>
    <row r="36" spans="1:5" ht="15.75">
      <c r="A36" s="428"/>
      <c r="B36" s="260"/>
      <c r="C36" s="162" t="s">
        <v>359</v>
      </c>
      <c r="D36" s="262">
        <v>0</v>
      </c>
      <c r="E36" s="262">
        <v>0</v>
      </c>
    </row>
    <row r="37" spans="1:5" ht="15.75">
      <c r="A37" s="264"/>
      <c r="B37" s="260"/>
      <c r="C37" s="261" t="s">
        <v>370</v>
      </c>
      <c r="D37" s="260">
        <f>D33+D35</f>
        <v>27</v>
      </c>
      <c r="E37" s="260">
        <f>E33+E35</f>
        <v>27</v>
      </c>
    </row>
    <row r="38" spans="1:5" ht="15.75">
      <c r="A38" s="264"/>
      <c r="B38" s="260"/>
      <c r="C38" s="162" t="s">
        <v>359</v>
      </c>
      <c r="D38" s="262">
        <f>D34+D36</f>
        <v>0</v>
      </c>
      <c r="E38" s="262">
        <f>E34+E36</f>
        <v>0</v>
      </c>
    </row>
    <row r="39" spans="1:5" ht="15.75">
      <c r="A39" s="264"/>
      <c r="B39" s="260"/>
      <c r="C39" s="162"/>
      <c r="D39" s="262"/>
      <c r="E39" s="262"/>
    </row>
    <row r="40" spans="1:5" ht="15.75">
      <c r="A40" s="264"/>
      <c r="B40" s="260"/>
      <c r="C40" s="266" t="s">
        <v>361</v>
      </c>
      <c r="D40" s="260">
        <f>SUM(D13)</f>
        <v>105</v>
      </c>
      <c r="E40" s="260">
        <f>SUM(E13)</f>
        <v>101</v>
      </c>
    </row>
    <row r="41" spans="1:5" ht="15.75">
      <c r="A41" s="264"/>
      <c r="B41" s="260"/>
      <c r="C41" s="162" t="s">
        <v>359</v>
      </c>
      <c r="D41" s="262">
        <f>D14</f>
        <v>5</v>
      </c>
      <c r="E41" s="262">
        <v>5</v>
      </c>
    </row>
    <row r="42" spans="1:5" ht="15.75">
      <c r="A42" s="264"/>
      <c r="B42" s="260"/>
      <c r="C42" s="266" t="s">
        <v>371</v>
      </c>
      <c r="D42" s="267">
        <f>SUM(D23+D29+D37)</f>
        <v>270</v>
      </c>
      <c r="E42" s="267">
        <f>SUM(E23+E29+E37)</f>
        <v>269</v>
      </c>
    </row>
    <row r="43" spans="1:5" ht="15.75">
      <c r="A43" s="264"/>
      <c r="B43" s="260"/>
      <c r="C43" s="162" t="s">
        <v>359</v>
      </c>
      <c r="D43" s="268">
        <f>D24+D30+D38</f>
        <v>11</v>
      </c>
      <c r="E43" s="268">
        <f>E24+E30+E38</f>
        <v>8</v>
      </c>
    </row>
    <row r="44" spans="1:5" ht="15.75">
      <c r="A44" s="269"/>
      <c r="B44" s="162"/>
      <c r="C44" s="266" t="s">
        <v>372</v>
      </c>
      <c r="D44" s="267">
        <f>D40+D42</f>
        <v>375</v>
      </c>
      <c r="E44" s="267">
        <f>E40+E42</f>
        <v>370</v>
      </c>
    </row>
    <row r="45" spans="1:5" ht="15.75">
      <c r="A45" s="162"/>
      <c r="B45" s="162"/>
      <c r="C45" s="162" t="s">
        <v>359</v>
      </c>
      <c r="D45" s="268">
        <f>D41+D43</f>
        <v>16</v>
      </c>
      <c r="E45" s="268">
        <v>17</v>
      </c>
    </row>
  </sheetData>
  <sheetProtection/>
  <mergeCells count="7">
    <mergeCell ref="A32:A36"/>
    <mergeCell ref="A1:E1"/>
    <mergeCell ref="A4:E4"/>
    <mergeCell ref="A5:E5"/>
    <mergeCell ref="A8:A12"/>
    <mergeCell ref="A16:A22"/>
    <mergeCell ref="A26:A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6.25390625" style="270" customWidth="1"/>
    <col min="2" max="2" width="24.00390625" style="270" customWidth="1"/>
    <col min="3" max="16384" width="9.125" style="270" customWidth="1"/>
  </cols>
  <sheetData>
    <row r="1" spans="1:2" ht="15.75">
      <c r="A1" s="424" t="s">
        <v>763</v>
      </c>
      <c r="B1" s="424"/>
    </row>
    <row r="2" spans="1:2" ht="15.75">
      <c r="A2" s="271"/>
      <c r="B2" s="271"/>
    </row>
    <row r="3" spans="1:2" ht="15.75">
      <c r="A3" s="425" t="s">
        <v>13</v>
      </c>
      <c r="B3" s="425"/>
    </row>
    <row r="4" spans="1:2" ht="15.75" customHeight="1">
      <c r="A4" s="431" t="s">
        <v>648</v>
      </c>
      <c r="B4" s="431"/>
    </row>
    <row r="8" ht="15.75">
      <c r="B8" s="272" t="s">
        <v>308</v>
      </c>
    </row>
    <row r="9" spans="1:2" ht="15.75">
      <c r="A9" s="273" t="s">
        <v>15</v>
      </c>
      <c r="B9" s="274" t="s">
        <v>373</v>
      </c>
    </row>
    <row r="10" spans="1:2" ht="15.75">
      <c r="A10" s="275" t="s">
        <v>374</v>
      </c>
      <c r="B10" s="276">
        <v>6121045448</v>
      </c>
    </row>
    <row r="11" spans="1:2" ht="15.75">
      <c r="A11" s="275" t="s">
        <v>375</v>
      </c>
      <c r="B11" s="276">
        <v>6414306312</v>
      </c>
    </row>
    <row r="12" spans="1:2" ht="15.75">
      <c r="A12" s="277" t="s">
        <v>376</v>
      </c>
      <c r="B12" s="278">
        <f>B10-B11</f>
        <v>-293260864</v>
      </c>
    </row>
    <row r="13" spans="1:2" ht="15.75">
      <c r="A13" s="275" t="s">
        <v>377</v>
      </c>
      <c r="B13" s="276">
        <v>3771703725</v>
      </c>
    </row>
    <row r="14" spans="1:2" ht="15.75">
      <c r="A14" s="275" t="s">
        <v>378</v>
      </c>
      <c r="B14" s="276">
        <v>2084349758</v>
      </c>
    </row>
    <row r="15" spans="1:2" ht="15.75">
      <c r="A15" s="277" t="s">
        <v>379</v>
      </c>
      <c r="B15" s="278">
        <f>B13-B14</f>
        <v>1687353967</v>
      </c>
    </row>
    <row r="16" spans="1:2" ht="15.75">
      <c r="A16" s="277" t="s">
        <v>380</v>
      </c>
      <c r="B16" s="278">
        <f>B12+B15</f>
        <v>1394093103</v>
      </c>
    </row>
    <row r="17" spans="1:2" ht="15.75">
      <c r="A17" s="277" t="s">
        <v>381</v>
      </c>
      <c r="B17" s="278">
        <f>B16</f>
        <v>1394093103</v>
      </c>
    </row>
    <row r="18" spans="1:2" ht="31.5">
      <c r="A18" s="279" t="s">
        <v>591</v>
      </c>
      <c r="B18" s="153">
        <v>1313577229</v>
      </c>
    </row>
    <row r="19" spans="1:2" ht="15.75">
      <c r="A19" s="277" t="s">
        <v>382</v>
      </c>
      <c r="B19" s="278">
        <f>B16-B18</f>
        <v>80515874</v>
      </c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9"/>
  <sheetViews>
    <sheetView zoomScalePageLayoutView="0" workbookViewId="0" topLeftCell="A1">
      <pane ySplit="8" topLeftCell="A95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270" customWidth="1"/>
    <col min="2" max="2" width="65.375" style="270" customWidth="1"/>
    <col min="3" max="3" width="21.125" style="270" bestFit="1" customWidth="1"/>
    <col min="4" max="4" width="18.25390625" style="270" bestFit="1" customWidth="1"/>
    <col min="5" max="5" width="15.375" style="270" bestFit="1" customWidth="1"/>
    <col min="6" max="16384" width="9.125" style="270" customWidth="1"/>
  </cols>
  <sheetData>
    <row r="1" spans="1:5" ht="15">
      <c r="A1" s="432" t="s">
        <v>764</v>
      </c>
      <c r="B1" s="432"/>
      <c r="C1" s="432"/>
      <c r="D1" s="432"/>
      <c r="E1" s="432"/>
    </row>
    <row r="2" spans="1:5" ht="15">
      <c r="A2" s="280"/>
      <c r="B2" s="280"/>
      <c r="C2" s="280"/>
      <c r="D2" s="280"/>
      <c r="E2" s="280"/>
    </row>
    <row r="3" spans="1:5" ht="14.25">
      <c r="A3" s="433" t="s">
        <v>13</v>
      </c>
      <c r="B3" s="433"/>
      <c r="C3" s="433"/>
      <c r="D3" s="433"/>
      <c r="E3" s="433"/>
    </row>
    <row r="4" spans="1:5" ht="14.25">
      <c r="A4" s="434" t="s">
        <v>383</v>
      </c>
      <c r="B4" s="435"/>
      <c r="C4" s="435"/>
      <c r="D4" s="435"/>
      <c r="E4" s="435"/>
    </row>
    <row r="5" spans="1:5" ht="14.25">
      <c r="A5" s="434" t="s">
        <v>652</v>
      </c>
      <c r="B5" s="435"/>
      <c r="C5" s="435"/>
      <c r="D5" s="435"/>
      <c r="E5" s="435"/>
    </row>
    <row r="7" spans="1:5" ht="15.75" thickBot="1">
      <c r="A7" s="280"/>
      <c r="B7" s="280"/>
      <c r="C7" s="280"/>
      <c r="D7" s="280"/>
      <c r="E7" s="281" t="s">
        <v>308</v>
      </c>
    </row>
    <row r="8" spans="1:5" ht="14.25">
      <c r="A8" s="282" t="s">
        <v>384</v>
      </c>
      <c r="B8" s="283" t="s">
        <v>15</v>
      </c>
      <c r="C8" s="283" t="s">
        <v>385</v>
      </c>
      <c r="D8" s="284" t="s">
        <v>386</v>
      </c>
      <c r="E8" s="285" t="s">
        <v>387</v>
      </c>
    </row>
    <row r="9" spans="1:5" ht="15">
      <c r="A9" s="286" t="s">
        <v>129</v>
      </c>
      <c r="B9" s="287" t="s">
        <v>388</v>
      </c>
      <c r="C9" s="288">
        <v>1132869</v>
      </c>
      <c r="D9" s="288">
        <v>0</v>
      </c>
      <c r="E9" s="289">
        <v>730780</v>
      </c>
    </row>
    <row r="10" spans="1:5" ht="15">
      <c r="A10" s="286" t="s">
        <v>130</v>
      </c>
      <c r="B10" s="287" t="s">
        <v>389</v>
      </c>
      <c r="C10" s="288">
        <v>891888</v>
      </c>
      <c r="D10" s="288">
        <v>0</v>
      </c>
      <c r="E10" s="289">
        <v>933138</v>
      </c>
    </row>
    <row r="11" spans="1:5" ht="14.25">
      <c r="A11" s="290" t="s">
        <v>132</v>
      </c>
      <c r="B11" s="291" t="s">
        <v>390</v>
      </c>
      <c r="C11" s="292">
        <f>SUM(C9:C10)</f>
        <v>2024757</v>
      </c>
      <c r="D11" s="292">
        <f>SUM(D9:D10)</f>
        <v>0</v>
      </c>
      <c r="E11" s="293">
        <f>SUM(E9:E10)</f>
        <v>1663918</v>
      </c>
    </row>
    <row r="12" spans="1:5" ht="15">
      <c r="A12" s="286" t="s">
        <v>133</v>
      </c>
      <c r="B12" s="287" t="s">
        <v>391</v>
      </c>
      <c r="C12" s="288">
        <v>20707829599</v>
      </c>
      <c r="D12" s="288">
        <v>0</v>
      </c>
      <c r="E12" s="289">
        <v>21373326946</v>
      </c>
    </row>
    <row r="13" spans="1:5" ht="15">
      <c r="A13" s="286" t="s">
        <v>134</v>
      </c>
      <c r="B13" s="287" t="s">
        <v>392</v>
      </c>
      <c r="C13" s="288">
        <v>250516780</v>
      </c>
      <c r="D13" s="288">
        <v>0</v>
      </c>
      <c r="E13" s="289">
        <v>281542007</v>
      </c>
    </row>
    <row r="14" spans="1:5" ht="15">
      <c r="A14" s="286" t="s">
        <v>136</v>
      </c>
      <c r="B14" s="287" t="s">
        <v>393</v>
      </c>
      <c r="C14" s="288">
        <v>481119083</v>
      </c>
      <c r="D14" s="288">
        <v>0</v>
      </c>
      <c r="E14" s="289">
        <v>133296830</v>
      </c>
    </row>
    <row r="15" spans="1:5" ht="14.25">
      <c r="A15" s="290" t="s">
        <v>138</v>
      </c>
      <c r="B15" s="291" t="s">
        <v>394</v>
      </c>
      <c r="C15" s="292">
        <f>SUM(C12:C14)</f>
        <v>21439465462</v>
      </c>
      <c r="D15" s="292">
        <f>SUM(D12:D14)</f>
        <v>0</v>
      </c>
      <c r="E15" s="293">
        <f>SUM(E12:E14)</f>
        <v>21788165783</v>
      </c>
    </row>
    <row r="16" spans="1:5" ht="15">
      <c r="A16" s="286" t="s">
        <v>139</v>
      </c>
      <c r="B16" s="287" t="s">
        <v>395</v>
      </c>
      <c r="C16" s="288">
        <v>245317458</v>
      </c>
      <c r="D16" s="288">
        <v>0</v>
      </c>
      <c r="E16" s="289">
        <v>245317458</v>
      </c>
    </row>
    <row r="17" spans="1:5" ht="15">
      <c r="A17" s="286" t="s">
        <v>207</v>
      </c>
      <c r="B17" s="287" t="s">
        <v>396</v>
      </c>
      <c r="C17" s="288">
        <v>245317458</v>
      </c>
      <c r="D17" s="288">
        <v>0</v>
      </c>
      <c r="E17" s="289">
        <v>245317458</v>
      </c>
    </row>
    <row r="18" spans="1:5" ht="14.25">
      <c r="A18" s="290" t="s">
        <v>215</v>
      </c>
      <c r="B18" s="291" t="s">
        <v>397</v>
      </c>
      <c r="C18" s="292">
        <f>C16</f>
        <v>245317458</v>
      </c>
      <c r="D18" s="292">
        <f>D16</f>
        <v>0</v>
      </c>
      <c r="E18" s="293">
        <f>E16</f>
        <v>245317458</v>
      </c>
    </row>
    <row r="19" spans="1:5" ht="28.5">
      <c r="A19" s="290" t="s">
        <v>222</v>
      </c>
      <c r="B19" s="291" t="s">
        <v>398</v>
      </c>
      <c r="C19" s="292">
        <f>C11+C15+C18</f>
        <v>21686807677</v>
      </c>
      <c r="D19" s="292">
        <f>D11+D15+D18</f>
        <v>0</v>
      </c>
      <c r="E19" s="293">
        <f>E11+E15+E18</f>
        <v>22035147159</v>
      </c>
    </row>
    <row r="20" spans="1:5" ht="15">
      <c r="A20" s="286" t="s">
        <v>241</v>
      </c>
      <c r="B20" s="287" t="s">
        <v>399</v>
      </c>
      <c r="C20" s="288">
        <v>360415</v>
      </c>
      <c r="D20" s="288">
        <v>0</v>
      </c>
      <c r="E20" s="289">
        <v>514200</v>
      </c>
    </row>
    <row r="21" spans="1:5" ht="14.25">
      <c r="A21" s="290" t="s">
        <v>244</v>
      </c>
      <c r="B21" s="291" t="s">
        <v>400</v>
      </c>
      <c r="C21" s="292">
        <f>SUM(C20)</f>
        <v>360415</v>
      </c>
      <c r="D21" s="292">
        <f>SUM(D20)</f>
        <v>0</v>
      </c>
      <c r="E21" s="293">
        <f>SUM(E20)</f>
        <v>514200</v>
      </c>
    </row>
    <row r="22" spans="1:5" ht="15">
      <c r="A22" s="286" t="s">
        <v>245</v>
      </c>
      <c r="B22" s="287" t="s">
        <v>401</v>
      </c>
      <c r="C22" s="288">
        <v>1161239577</v>
      </c>
      <c r="D22" s="288">
        <v>0</v>
      </c>
      <c r="E22" s="289">
        <v>925513974</v>
      </c>
    </row>
    <row r="23" spans="1:5" ht="15">
      <c r="A23" s="286" t="s">
        <v>246</v>
      </c>
      <c r="B23" s="287" t="s">
        <v>592</v>
      </c>
      <c r="C23" s="288">
        <v>633298437</v>
      </c>
      <c r="D23" s="288">
        <v>0</v>
      </c>
      <c r="E23" s="289">
        <v>584231640</v>
      </c>
    </row>
    <row r="24" spans="1:5" ht="14.25">
      <c r="A24" s="290" t="s">
        <v>247</v>
      </c>
      <c r="B24" s="291" t="s">
        <v>402</v>
      </c>
      <c r="C24" s="292">
        <f>SUM(C22:C23)</f>
        <v>1794538014</v>
      </c>
      <c r="D24" s="292">
        <f>SUM(D22:D23)</f>
        <v>0</v>
      </c>
      <c r="E24" s="293">
        <f>SUM(E22:E23)</f>
        <v>1509745614</v>
      </c>
    </row>
    <row r="25" spans="1:5" ht="14.25">
      <c r="A25" s="290" t="s">
        <v>251</v>
      </c>
      <c r="B25" s="291" t="s">
        <v>403</v>
      </c>
      <c r="C25" s="292">
        <f>C21+C24</f>
        <v>1794898429</v>
      </c>
      <c r="D25" s="292">
        <f>D21+D24</f>
        <v>0</v>
      </c>
      <c r="E25" s="293">
        <f>E21+E24</f>
        <v>1510259814</v>
      </c>
    </row>
    <row r="26" spans="1:5" ht="30">
      <c r="A26" s="286" t="s">
        <v>252</v>
      </c>
      <c r="B26" s="287" t="s">
        <v>404</v>
      </c>
      <c r="C26" s="288">
        <v>688307</v>
      </c>
      <c r="D26" s="288">
        <v>0</v>
      </c>
      <c r="E26" s="289">
        <v>688307</v>
      </c>
    </row>
    <row r="27" spans="1:5" ht="30">
      <c r="A27" s="286" t="s">
        <v>256</v>
      </c>
      <c r="B27" s="287" t="s">
        <v>405</v>
      </c>
      <c r="C27" s="288">
        <v>119777922</v>
      </c>
      <c r="D27" s="288">
        <v>0</v>
      </c>
      <c r="E27" s="289">
        <v>150152071</v>
      </c>
    </row>
    <row r="28" spans="1:5" ht="30">
      <c r="A28" s="286" t="s">
        <v>260</v>
      </c>
      <c r="B28" s="287" t="s">
        <v>406</v>
      </c>
      <c r="C28" s="288">
        <v>31116231</v>
      </c>
      <c r="D28" s="288">
        <v>0</v>
      </c>
      <c r="E28" s="289">
        <v>44736832</v>
      </c>
    </row>
    <row r="29" spans="1:5" ht="30">
      <c r="A29" s="286" t="s">
        <v>261</v>
      </c>
      <c r="B29" s="287" t="s">
        <v>407</v>
      </c>
      <c r="C29" s="288">
        <v>69020923</v>
      </c>
      <c r="D29" s="288">
        <v>0</v>
      </c>
      <c r="E29" s="289">
        <v>82076385</v>
      </c>
    </row>
    <row r="30" spans="1:5" ht="30">
      <c r="A30" s="286" t="s">
        <v>262</v>
      </c>
      <c r="B30" s="287" t="s">
        <v>408</v>
      </c>
      <c r="C30" s="288">
        <v>19640768</v>
      </c>
      <c r="D30" s="288">
        <v>0</v>
      </c>
      <c r="E30" s="289">
        <v>23338854</v>
      </c>
    </row>
    <row r="31" spans="1:5" ht="30">
      <c r="A31" s="286" t="s">
        <v>263</v>
      </c>
      <c r="B31" s="287" t="s">
        <v>409</v>
      </c>
      <c r="C31" s="288">
        <v>181664043</v>
      </c>
      <c r="D31" s="288">
        <v>0</v>
      </c>
      <c r="E31" s="289">
        <v>155238232</v>
      </c>
    </row>
    <row r="32" spans="1:5" ht="45">
      <c r="A32" s="286" t="s">
        <v>264</v>
      </c>
      <c r="B32" s="287" t="s">
        <v>410</v>
      </c>
      <c r="C32" s="288">
        <v>10682939</v>
      </c>
      <c r="D32" s="288">
        <v>0</v>
      </c>
      <c r="E32" s="289">
        <v>3023747</v>
      </c>
    </row>
    <row r="33" spans="1:5" ht="30">
      <c r="A33" s="286" t="s">
        <v>265</v>
      </c>
      <c r="B33" s="287" t="s">
        <v>411</v>
      </c>
      <c r="C33" s="288">
        <v>110122489</v>
      </c>
      <c r="D33" s="288">
        <v>0</v>
      </c>
      <c r="E33" s="289">
        <v>96659018</v>
      </c>
    </row>
    <row r="34" spans="1:5" ht="15">
      <c r="A34" s="286" t="s">
        <v>266</v>
      </c>
      <c r="B34" s="287" t="s">
        <v>412</v>
      </c>
      <c r="C34" s="288">
        <v>0</v>
      </c>
      <c r="D34" s="288">
        <v>0</v>
      </c>
      <c r="E34" s="289">
        <v>0</v>
      </c>
    </row>
    <row r="35" spans="1:5" ht="30">
      <c r="A35" s="286" t="s">
        <v>267</v>
      </c>
      <c r="B35" s="287" t="s">
        <v>413</v>
      </c>
      <c r="C35" s="288">
        <v>33049457</v>
      </c>
      <c r="D35" s="288">
        <v>0</v>
      </c>
      <c r="E35" s="289">
        <v>28584427</v>
      </c>
    </row>
    <row r="36" spans="1:5" ht="30">
      <c r="A36" s="286" t="s">
        <v>272</v>
      </c>
      <c r="B36" s="287" t="s">
        <v>414</v>
      </c>
      <c r="C36" s="288">
        <v>26076124</v>
      </c>
      <c r="D36" s="288">
        <v>0</v>
      </c>
      <c r="E36" s="289">
        <v>24693951</v>
      </c>
    </row>
    <row r="37" spans="1:5" ht="30">
      <c r="A37" s="286" t="s">
        <v>275</v>
      </c>
      <c r="B37" s="287" t="s">
        <v>593</v>
      </c>
      <c r="C37" s="288">
        <v>128756797</v>
      </c>
      <c r="D37" s="288">
        <v>0</v>
      </c>
      <c r="E37" s="289">
        <v>123191752</v>
      </c>
    </row>
    <row r="38" spans="1:5" ht="30">
      <c r="A38" s="286" t="s">
        <v>594</v>
      </c>
      <c r="B38" s="287" t="s">
        <v>595</v>
      </c>
      <c r="C38" s="288">
        <v>126556797</v>
      </c>
      <c r="D38" s="288">
        <v>0</v>
      </c>
      <c r="E38" s="289">
        <v>123191752</v>
      </c>
    </row>
    <row r="39" spans="1:5" ht="30">
      <c r="A39" s="286" t="s">
        <v>596</v>
      </c>
      <c r="B39" s="287" t="s">
        <v>597</v>
      </c>
      <c r="C39" s="288">
        <v>2200000</v>
      </c>
      <c r="D39" s="288">
        <v>0</v>
      </c>
      <c r="E39" s="289">
        <v>0</v>
      </c>
    </row>
    <row r="40" spans="1:5" ht="30">
      <c r="A40" s="286" t="s">
        <v>598</v>
      </c>
      <c r="B40" s="287" t="s">
        <v>599</v>
      </c>
      <c r="C40" s="288">
        <v>45789073</v>
      </c>
      <c r="D40" s="288">
        <v>0</v>
      </c>
      <c r="E40" s="289">
        <v>87229073</v>
      </c>
    </row>
    <row r="41" spans="1:5" ht="45">
      <c r="A41" s="286" t="s">
        <v>600</v>
      </c>
      <c r="B41" s="287" t="s">
        <v>601</v>
      </c>
      <c r="C41" s="288">
        <v>32240000</v>
      </c>
      <c r="D41" s="288">
        <v>0</v>
      </c>
      <c r="E41" s="289">
        <v>75680000</v>
      </c>
    </row>
    <row r="42" spans="1:5" ht="30">
      <c r="A42" s="286" t="s">
        <v>415</v>
      </c>
      <c r="B42" s="287" t="s">
        <v>416</v>
      </c>
      <c r="C42" s="288">
        <v>19533324</v>
      </c>
      <c r="D42" s="288">
        <v>0</v>
      </c>
      <c r="E42" s="289">
        <v>6316633</v>
      </c>
    </row>
    <row r="43" spans="1:5" ht="45">
      <c r="A43" s="286" t="s">
        <v>417</v>
      </c>
      <c r="B43" s="287" t="s">
        <v>418</v>
      </c>
      <c r="C43" s="288">
        <v>19533324</v>
      </c>
      <c r="D43" s="288">
        <v>0</v>
      </c>
      <c r="E43" s="289">
        <v>6316633</v>
      </c>
    </row>
    <row r="44" spans="1:5" ht="14.25">
      <c r="A44" s="290" t="s">
        <v>419</v>
      </c>
      <c r="B44" s="291" t="s">
        <v>420</v>
      </c>
      <c r="C44" s="292">
        <f>C26+C27+C31+C37+C40+C42</f>
        <v>496209466</v>
      </c>
      <c r="D44" s="292">
        <f>D26+D27+D31+D37+D40</f>
        <v>0</v>
      </c>
      <c r="E44" s="293">
        <f>E26+E27+E31+E37+E40+E42</f>
        <v>522816068</v>
      </c>
    </row>
    <row r="45" spans="1:5" ht="30">
      <c r="A45" s="286" t="s">
        <v>602</v>
      </c>
      <c r="B45" s="287" t="s">
        <v>603</v>
      </c>
      <c r="C45" s="288">
        <v>608653881</v>
      </c>
      <c r="D45" s="288">
        <v>0</v>
      </c>
      <c r="E45" s="289">
        <v>768007530</v>
      </c>
    </row>
    <row r="46" spans="1:5" ht="30">
      <c r="A46" s="286" t="s">
        <v>604</v>
      </c>
      <c r="B46" s="287" t="s">
        <v>605</v>
      </c>
      <c r="C46" s="288">
        <v>1893917</v>
      </c>
      <c r="D46" s="288">
        <v>0</v>
      </c>
      <c r="E46" s="289">
        <v>46911119</v>
      </c>
    </row>
    <row r="47" spans="1:5" ht="30">
      <c r="A47" s="286" t="s">
        <v>606</v>
      </c>
      <c r="B47" s="287" t="s">
        <v>607</v>
      </c>
      <c r="C47" s="288">
        <v>606712097</v>
      </c>
      <c r="D47" s="288">
        <v>0</v>
      </c>
      <c r="E47" s="289">
        <v>719231630</v>
      </c>
    </row>
    <row r="48" spans="1:5" ht="30">
      <c r="A48" s="286" t="s">
        <v>608</v>
      </c>
      <c r="B48" s="287" t="s">
        <v>609</v>
      </c>
      <c r="C48" s="288">
        <v>47867</v>
      </c>
      <c r="D48" s="288">
        <v>0</v>
      </c>
      <c r="E48" s="289">
        <v>1864781</v>
      </c>
    </row>
    <row r="49" spans="1:5" ht="30">
      <c r="A49" s="286" t="s">
        <v>421</v>
      </c>
      <c r="B49" s="287" t="s">
        <v>422</v>
      </c>
      <c r="C49" s="288">
        <v>0</v>
      </c>
      <c r="D49" s="288">
        <v>0</v>
      </c>
      <c r="E49" s="289">
        <v>0</v>
      </c>
    </row>
    <row r="50" spans="1:5" ht="45">
      <c r="A50" s="286" t="s">
        <v>423</v>
      </c>
      <c r="B50" s="287" t="s">
        <v>424</v>
      </c>
      <c r="C50" s="288">
        <v>0</v>
      </c>
      <c r="D50" s="288">
        <v>0</v>
      </c>
      <c r="E50" s="289">
        <v>0</v>
      </c>
    </row>
    <row r="51" spans="1:5" ht="30">
      <c r="A51" s="286" t="s">
        <v>425</v>
      </c>
      <c r="B51" s="287" t="s">
        <v>426</v>
      </c>
      <c r="C51" s="288">
        <v>0</v>
      </c>
      <c r="D51" s="288">
        <v>0</v>
      </c>
      <c r="E51" s="289">
        <v>0</v>
      </c>
    </row>
    <row r="52" spans="1:5" ht="30">
      <c r="A52" s="286" t="s">
        <v>427</v>
      </c>
      <c r="B52" s="287" t="s">
        <v>428</v>
      </c>
      <c r="C52" s="288">
        <v>0</v>
      </c>
      <c r="D52" s="288">
        <v>0</v>
      </c>
      <c r="E52" s="289">
        <v>0</v>
      </c>
    </row>
    <row r="53" spans="1:5" ht="30">
      <c r="A53" s="286" t="s">
        <v>429</v>
      </c>
      <c r="B53" s="287" t="s">
        <v>430</v>
      </c>
      <c r="C53" s="288">
        <v>0</v>
      </c>
      <c r="D53" s="288">
        <v>0</v>
      </c>
      <c r="E53" s="289">
        <v>0</v>
      </c>
    </row>
    <row r="54" spans="1:5" ht="30">
      <c r="A54" s="286" t="s">
        <v>431</v>
      </c>
      <c r="B54" s="287" t="s">
        <v>432</v>
      </c>
      <c r="C54" s="288">
        <v>0</v>
      </c>
      <c r="D54" s="288">
        <v>0</v>
      </c>
      <c r="E54" s="289">
        <v>0</v>
      </c>
    </row>
    <row r="55" spans="1:5" ht="28.5">
      <c r="A55" s="290" t="s">
        <v>433</v>
      </c>
      <c r="B55" s="291" t="s">
        <v>434</v>
      </c>
      <c r="C55" s="292">
        <f>C45+C49+C53</f>
        <v>608653881</v>
      </c>
      <c r="D55" s="292">
        <f>D45+D49+D53</f>
        <v>0</v>
      </c>
      <c r="E55" s="293">
        <f>E45+E49+E53</f>
        <v>768007530</v>
      </c>
    </row>
    <row r="56" spans="1:5" ht="15">
      <c r="A56" s="286" t="s">
        <v>435</v>
      </c>
      <c r="B56" s="287" t="s">
        <v>436</v>
      </c>
      <c r="C56" s="288">
        <v>49351016</v>
      </c>
      <c r="D56" s="288">
        <v>0</v>
      </c>
      <c r="E56" s="289">
        <v>16266543</v>
      </c>
    </row>
    <row r="57" spans="1:5" ht="15">
      <c r="A57" s="286" t="s">
        <v>437</v>
      </c>
      <c r="B57" s="287" t="s">
        <v>438</v>
      </c>
      <c r="C57" s="288">
        <v>42500017</v>
      </c>
      <c r="D57" s="288">
        <v>0</v>
      </c>
      <c r="E57" s="289">
        <v>7648825</v>
      </c>
    </row>
    <row r="58" spans="1:5" ht="15">
      <c r="A58" s="286" t="s">
        <v>439</v>
      </c>
      <c r="B58" s="287" t="s">
        <v>440</v>
      </c>
      <c r="C58" s="288">
        <v>5300000</v>
      </c>
      <c r="D58" s="288">
        <v>0</v>
      </c>
      <c r="E58" s="289">
        <v>5598659</v>
      </c>
    </row>
    <row r="59" spans="1:5" ht="15">
      <c r="A59" s="286" t="s">
        <v>441</v>
      </c>
      <c r="B59" s="287" t="s">
        <v>442</v>
      </c>
      <c r="C59" s="288">
        <v>1550999</v>
      </c>
      <c r="D59" s="288">
        <v>0</v>
      </c>
      <c r="E59" s="289">
        <v>1191000</v>
      </c>
    </row>
    <row r="60" spans="1:5" ht="15">
      <c r="A60" s="286">
        <v>149</v>
      </c>
      <c r="B60" s="287" t="s">
        <v>654</v>
      </c>
      <c r="C60" s="288"/>
      <c r="D60" s="288"/>
      <c r="E60" s="289">
        <v>1828059</v>
      </c>
    </row>
    <row r="61" spans="1:5" ht="15">
      <c r="A61" s="286" t="s">
        <v>443</v>
      </c>
      <c r="B61" s="287" t="s">
        <v>444</v>
      </c>
      <c r="C61" s="288">
        <v>0</v>
      </c>
      <c r="D61" s="288">
        <v>0</v>
      </c>
      <c r="E61" s="289">
        <v>0</v>
      </c>
    </row>
    <row r="62" spans="1:5" ht="15">
      <c r="A62" s="286" t="s">
        <v>610</v>
      </c>
      <c r="B62" s="287" t="s">
        <v>611</v>
      </c>
      <c r="C62" s="288">
        <v>1600000</v>
      </c>
      <c r="D62" s="288">
        <v>0</v>
      </c>
      <c r="E62" s="289">
        <v>1600000</v>
      </c>
    </row>
    <row r="63" spans="1:5" ht="30">
      <c r="A63" s="286" t="s">
        <v>445</v>
      </c>
      <c r="B63" s="287" t="s">
        <v>446</v>
      </c>
      <c r="C63" s="288">
        <v>11641196</v>
      </c>
      <c r="D63" s="288">
        <v>0</v>
      </c>
      <c r="E63" s="289">
        <v>19740384</v>
      </c>
    </row>
    <row r="64" spans="1:5" ht="28.5">
      <c r="A64" s="290" t="s">
        <v>447</v>
      </c>
      <c r="B64" s="291" t="s">
        <v>448</v>
      </c>
      <c r="C64" s="292">
        <f>C56+C61+C62+C63</f>
        <v>62592212</v>
      </c>
      <c r="D64" s="292">
        <f>D56+D61+D62+D63</f>
        <v>0</v>
      </c>
      <c r="E64" s="293">
        <f>E56+E61+E62+E63</f>
        <v>37606927</v>
      </c>
    </row>
    <row r="65" spans="1:5" ht="14.25">
      <c r="A65" s="290" t="s">
        <v>449</v>
      </c>
      <c r="B65" s="291" t="s">
        <v>450</v>
      </c>
      <c r="C65" s="292">
        <f>C44+C55:D55+C64</f>
        <v>1167455559</v>
      </c>
      <c r="D65" s="292">
        <f>D44+D55:E55+D64</f>
        <v>0</v>
      </c>
      <c r="E65" s="293">
        <f>E44+E55:F55+E64</f>
        <v>1328430525</v>
      </c>
    </row>
    <row r="66" spans="1:5" ht="30">
      <c r="A66" s="286" t="s">
        <v>451</v>
      </c>
      <c r="B66" s="287" t="s">
        <v>452</v>
      </c>
      <c r="C66" s="288">
        <v>0</v>
      </c>
      <c r="D66" s="288">
        <v>0</v>
      </c>
      <c r="E66" s="289">
        <v>0</v>
      </c>
    </row>
    <row r="67" spans="1:5" ht="15">
      <c r="A67" s="286" t="s">
        <v>453</v>
      </c>
      <c r="B67" s="287" t="s">
        <v>454</v>
      </c>
      <c r="C67" s="288">
        <v>21128000</v>
      </c>
      <c r="D67" s="288">
        <v>0</v>
      </c>
      <c r="E67" s="289">
        <v>4357000</v>
      </c>
    </row>
    <row r="68" spans="1:5" ht="30">
      <c r="A68" s="286" t="s">
        <v>455</v>
      </c>
      <c r="B68" s="287" t="s">
        <v>456</v>
      </c>
      <c r="C68" s="288">
        <v>12906005</v>
      </c>
      <c r="D68" s="288">
        <v>0</v>
      </c>
      <c r="E68" s="289">
        <v>2484000</v>
      </c>
    </row>
    <row r="69" spans="1:5" ht="15">
      <c r="A69" s="286" t="s">
        <v>457</v>
      </c>
      <c r="B69" s="287" t="s">
        <v>458</v>
      </c>
      <c r="C69" s="288">
        <v>-12906005</v>
      </c>
      <c r="D69" s="288">
        <v>0</v>
      </c>
      <c r="E69" s="289">
        <v>-2484000</v>
      </c>
    </row>
    <row r="70" spans="1:5" ht="28.5">
      <c r="A70" s="290" t="s">
        <v>459</v>
      </c>
      <c r="B70" s="291" t="s">
        <v>460</v>
      </c>
      <c r="C70" s="292">
        <f>SUM(C66:C69)</f>
        <v>21128000</v>
      </c>
      <c r="D70" s="292">
        <f>SUM(D66:D69)</f>
        <v>0</v>
      </c>
      <c r="E70" s="293">
        <f>SUM(E66:E69)</f>
        <v>4357000</v>
      </c>
    </row>
    <row r="71" spans="1:5" ht="15">
      <c r="A71" s="286" t="s">
        <v>461</v>
      </c>
      <c r="B71" s="287" t="s">
        <v>462</v>
      </c>
      <c r="C71" s="288">
        <v>0</v>
      </c>
      <c r="D71" s="288">
        <v>0</v>
      </c>
      <c r="E71" s="289">
        <v>0</v>
      </c>
    </row>
    <row r="72" spans="1:5" ht="15">
      <c r="A72" s="286" t="s">
        <v>463</v>
      </c>
      <c r="B72" s="287" t="s">
        <v>464</v>
      </c>
      <c r="C72" s="288">
        <v>-388000</v>
      </c>
      <c r="D72" s="288">
        <v>0</v>
      </c>
      <c r="E72" s="289">
        <v>-11619000</v>
      </c>
    </row>
    <row r="73" spans="1:5" ht="14.25">
      <c r="A73" s="290" t="s">
        <v>465</v>
      </c>
      <c r="B73" s="291" t="s">
        <v>466</v>
      </c>
      <c r="C73" s="292">
        <f>SUM(C71:C72)</f>
        <v>-388000</v>
      </c>
      <c r="D73" s="292">
        <f>SUM(D71:D72)</f>
        <v>0</v>
      </c>
      <c r="E73" s="293">
        <f>SUM(E71:E72)</f>
        <v>-11619000</v>
      </c>
    </row>
    <row r="74" spans="1:5" ht="15">
      <c r="A74" s="286" t="s">
        <v>467</v>
      </c>
      <c r="B74" s="287" t="s">
        <v>468</v>
      </c>
      <c r="C74" s="288">
        <v>0</v>
      </c>
      <c r="D74" s="288">
        <v>0</v>
      </c>
      <c r="E74" s="289">
        <v>0</v>
      </c>
    </row>
    <row r="75" spans="1:5" ht="30">
      <c r="A75" s="286" t="s">
        <v>469</v>
      </c>
      <c r="B75" s="287" t="s">
        <v>470</v>
      </c>
      <c r="C75" s="288">
        <v>43500</v>
      </c>
      <c r="D75" s="288">
        <v>0</v>
      </c>
      <c r="E75" s="289">
        <v>0</v>
      </c>
    </row>
    <row r="76" spans="1:5" ht="14.25">
      <c r="A76" s="290" t="s">
        <v>471</v>
      </c>
      <c r="B76" s="291" t="s">
        <v>472</v>
      </c>
      <c r="C76" s="292">
        <f>SUM(C74:C75)</f>
        <v>43500</v>
      </c>
      <c r="D76" s="292">
        <f>SUM(D74:D75)</f>
        <v>0</v>
      </c>
      <c r="E76" s="293">
        <f>SUM(E74:E75)</f>
        <v>0</v>
      </c>
    </row>
    <row r="77" spans="1:5" ht="14.25">
      <c r="A77" s="290" t="s">
        <v>473</v>
      </c>
      <c r="B77" s="291" t="s">
        <v>474</v>
      </c>
      <c r="C77" s="292">
        <f>C70+C73+C76</f>
        <v>20783500</v>
      </c>
      <c r="D77" s="292">
        <f>D70+D73+D76</f>
        <v>0</v>
      </c>
      <c r="E77" s="293">
        <f>E70+E73+E76</f>
        <v>-7262000</v>
      </c>
    </row>
    <row r="78" spans="1:5" ht="14.25">
      <c r="A78" s="290" t="s">
        <v>475</v>
      </c>
      <c r="B78" s="291" t="s">
        <v>476</v>
      </c>
      <c r="C78" s="292">
        <f>C19+C25+C65+C77</f>
        <v>24669945165</v>
      </c>
      <c r="D78" s="292">
        <f>D19+D25+D65+D77</f>
        <v>0</v>
      </c>
      <c r="E78" s="293">
        <f>E19+E25+E65+E77</f>
        <v>24866575498</v>
      </c>
    </row>
    <row r="79" spans="1:5" ht="15">
      <c r="A79" s="286" t="s">
        <v>477</v>
      </c>
      <c r="B79" s="287" t="s">
        <v>478</v>
      </c>
      <c r="C79" s="288">
        <v>9431006825</v>
      </c>
      <c r="D79" s="288">
        <v>0</v>
      </c>
      <c r="E79" s="289">
        <v>9431006825</v>
      </c>
    </row>
    <row r="80" spans="1:5" ht="15">
      <c r="A80" s="286" t="s">
        <v>479</v>
      </c>
      <c r="B80" s="287" t="s">
        <v>480</v>
      </c>
      <c r="C80" s="288">
        <v>-917901659</v>
      </c>
      <c r="D80" s="288">
        <v>0</v>
      </c>
      <c r="E80" s="289">
        <v>-1073198857</v>
      </c>
    </row>
    <row r="81" spans="1:5" ht="15">
      <c r="A81" s="286" t="s">
        <v>612</v>
      </c>
      <c r="B81" s="287" t="s">
        <v>613</v>
      </c>
      <c r="C81" s="288">
        <v>566751309</v>
      </c>
      <c r="D81" s="288">
        <v>0</v>
      </c>
      <c r="E81" s="289">
        <v>566751309</v>
      </c>
    </row>
    <row r="82" spans="1:5" ht="15">
      <c r="A82" s="286" t="s">
        <v>614</v>
      </c>
      <c r="B82" s="287" t="s">
        <v>483</v>
      </c>
      <c r="C82" s="288">
        <v>10385947221</v>
      </c>
      <c r="D82" s="288">
        <v>0</v>
      </c>
      <c r="E82" s="289">
        <v>10515665174</v>
      </c>
    </row>
    <row r="83" spans="1:5" ht="15">
      <c r="A83" s="286" t="s">
        <v>481</v>
      </c>
      <c r="B83" s="287" t="s">
        <v>484</v>
      </c>
      <c r="C83" s="288">
        <v>129717953</v>
      </c>
      <c r="D83" s="288">
        <v>0</v>
      </c>
      <c r="E83" s="289">
        <v>-13302205</v>
      </c>
    </row>
    <row r="84" spans="1:5" ht="14.25">
      <c r="A84" s="290" t="s">
        <v>482</v>
      </c>
      <c r="B84" s="291" t="s">
        <v>486</v>
      </c>
      <c r="C84" s="292">
        <f>SUM(C79:C83)</f>
        <v>19595521649</v>
      </c>
      <c r="D84" s="292">
        <f>SUM(D79:D83)</f>
        <v>0</v>
      </c>
      <c r="E84" s="293">
        <f>SUM(E79:E83)</f>
        <v>19426922246</v>
      </c>
    </row>
    <row r="85" spans="1:5" ht="15">
      <c r="A85" s="286" t="s">
        <v>615</v>
      </c>
      <c r="B85" s="287" t="s">
        <v>488</v>
      </c>
      <c r="C85" s="288">
        <v>282828</v>
      </c>
      <c r="D85" s="288">
        <v>0</v>
      </c>
      <c r="E85" s="289">
        <v>338975</v>
      </c>
    </row>
    <row r="86" spans="1:5" ht="15">
      <c r="A86" s="286" t="s">
        <v>485</v>
      </c>
      <c r="B86" s="287" t="s">
        <v>489</v>
      </c>
      <c r="C86" s="288">
        <v>16225507</v>
      </c>
      <c r="D86" s="288">
        <v>0</v>
      </c>
      <c r="E86" s="289">
        <v>114004049</v>
      </c>
    </row>
    <row r="87" spans="1:5" ht="30">
      <c r="A87" s="286" t="s">
        <v>487</v>
      </c>
      <c r="B87" s="287" t="s">
        <v>490</v>
      </c>
      <c r="C87" s="288">
        <v>0</v>
      </c>
      <c r="D87" s="288">
        <v>0</v>
      </c>
      <c r="E87" s="289">
        <v>127000</v>
      </c>
    </row>
    <row r="88" spans="1:5" ht="30">
      <c r="A88" s="286">
        <v>188</v>
      </c>
      <c r="B88" s="287" t="s">
        <v>655</v>
      </c>
      <c r="C88" s="288">
        <v>0</v>
      </c>
      <c r="D88" s="288">
        <v>0</v>
      </c>
      <c r="E88" s="289">
        <v>51239839</v>
      </c>
    </row>
    <row r="89" spans="1:5" ht="15">
      <c r="A89" s="286" t="s">
        <v>616</v>
      </c>
      <c r="B89" s="287" t="s">
        <v>491</v>
      </c>
      <c r="C89" s="288">
        <v>22834302</v>
      </c>
      <c r="D89" s="288">
        <v>0</v>
      </c>
      <c r="E89" s="289">
        <v>2505503</v>
      </c>
    </row>
    <row r="90" spans="1:5" ht="15">
      <c r="A90" s="286" t="s">
        <v>617</v>
      </c>
      <c r="B90" s="287" t="s">
        <v>492</v>
      </c>
      <c r="C90" s="288">
        <v>8829487</v>
      </c>
      <c r="D90" s="288">
        <v>0</v>
      </c>
      <c r="E90" s="289">
        <v>18926997</v>
      </c>
    </row>
    <row r="91" spans="1:5" ht="28.5">
      <c r="A91" s="290" t="s">
        <v>618</v>
      </c>
      <c r="B91" s="291" t="s">
        <v>494</v>
      </c>
      <c r="C91" s="292">
        <f>SUM(C85:C90)</f>
        <v>48172124</v>
      </c>
      <c r="D91" s="292">
        <f>SUM(D85:D90)</f>
        <v>0</v>
      </c>
      <c r="E91" s="293">
        <f>SUM(E85:E90)</f>
        <v>187142363</v>
      </c>
    </row>
    <row r="92" spans="1:5" ht="30">
      <c r="A92" s="286" t="s">
        <v>619</v>
      </c>
      <c r="B92" s="287" t="s">
        <v>496</v>
      </c>
      <c r="C92" s="288">
        <v>0</v>
      </c>
      <c r="D92" s="288">
        <v>0</v>
      </c>
      <c r="E92" s="289">
        <v>4725</v>
      </c>
    </row>
    <row r="93" spans="1:5" ht="30">
      <c r="A93" s="286" t="s">
        <v>493</v>
      </c>
      <c r="B93" s="287" t="s">
        <v>497</v>
      </c>
      <c r="C93" s="288">
        <v>62018415</v>
      </c>
      <c r="D93" s="288">
        <v>0</v>
      </c>
      <c r="E93" s="289">
        <v>92440080</v>
      </c>
    </row>
    <row r="94" spans="1:5" ht="30">
      <c r="A94" s="286" t="s">
        <v>495</v>
      </c>
      <c r="B94" s="287" t="s">
        <v>498</v>
      </c>
      <c r="C94" s="288">
        <v>720396</v>
      </c>
      <c r="D94" s="288">
        <v>0</v>
      </c>
      <c r="E94" s="289">
        <v>1761374</v>
      </c>
    </row>
    <row r="95" spans="1:5" ht="30">
      <c r="A95" s="286" t="s">
        <v>499</v>
      </c>
      <c r="B95" s="287" t="s">
        <v>500</v>
      </c>
      <c r="C95" s="288">
        <v>0</v>
      </c>
      <c r="D95" s="288">
        <v>0</v>
      </c>
      <c r="E95" s="289">
        <v>0</v>
      </c>
    </row>
    <row r="96" spans="1:5" ht="15">
      <c r="A96" s="286" t="s">
        <v>620</v>
      </c>
      <c r="B96" s="287" t="s">
        <v>501</v>
      </c>
      <c r="C96" s="288">
        <v>0</v>
      </c>
      <c r="D96" s="288">
        <v>0</v>
      </c>
      <c r="E96" s="289">
        <v>1518740</v>
      </c>
    </row>
    <row r="97" spans="1:5" ht="30">
      <c r="A97" s="286" t="s">
        <v>621</v>
      </c>
      <c r="B97" s="287" t="s">
        <v>502</v>
      </c>
      <c r="C97" s="288">
        <v>71004693</v>
      </c>
      <c r="D97" s="288">
        <v>0</v>
      </c>
      <c r="E97" s="289">
        <v>79620170</v>
      </c>
    </row>
    <row r="98" spans="1:5" ht="30">
      <c r="A98" s="286" t="s">
        <v>622</v>
      </c>
      <c r="B98" s="287" t="s">
        <v>503</v>
      </c>
      <c r="C98" s="288">
        <v>71004693</v>
      </c>
      <c r="D98" s="288">
        <v>0</v>
      </c>
      <c r="E98" s="289">
        <v>79620170</v>
      </c>
    </row>
    <row r="99" spans="1:5" ht="28.5">
      <c r="A99" s="290" t="s">
        <v>623</v>
      </c>
      <c r="B99" s="291" t="s">
        <v>505</v>
      </c>
      <c r="C99" s="292">
        <f>C92+C93+C94+C95+C96+C97</f>
        <v>133743504</v>
      </c>
      <c r="D99" s="292">
        <f>D92+D93+D94+D95+D96+D97</f>
        <v>0</v>
      </c>
      <c r="E99" s="293">
        <f>E92+E93+E94+E95+E96+E97</f>
        <v>175345089</v>
      </c>
    </row>
    <row r="100" spans="1:5" ht="15">
      <c r="A100" s="286" t="s">
        <v>624</v>
      </c>
      <c r="B100" s="287" t="s">
        <v>506</v>
      </c>
      <c r="C100" s="288">
        <v>119136312</v>
      </c>
      <c r="D100" s="288">
        <v>0</v>
      </c>
      <c r="E100" s="289">
        <v>73975961</v>
      </c>
    </row>
    <row r="101" spans="1:5" ht="15">
      <c r="A101" s="286" t="s">
        <v>625</v>
      </c>
      <c r="B101" s="287" t="s">
        <v>626</v>
      </c>
      <c r="C101" s="288">
        <v>11628926</v>
      </c>
      <c r="D101" s="288">
        <v>0</v>
      </c>
      <c r="E101" s="289">
        <v>19784064</v>
      </c>
    </row>
    <row r="102" spans="1:5" ht="15">
      <c r="A102" s="286" t="s">
        <v>504</v>
      </c>
      <c r="B102" s="287" t="s">
        <v>507</v>
      </c>
      <c r="C102" s="288">
        <v>9936697</v>
      </c>
      <c r="D102" s="288">
        <v>0</v>
      </c>
      <c r="E102" s="289">
        <v>13795695</v>
      </c>
    </row>
    <row r="103" spans="1:5" ht="30">
      <c r="A103" s="286" t="s">
        <v>627</v>
      </c>
      <c r="B103" s="287" t="s">
        <v>509</v>
      </c>
      <c r="C103" s="288">
        <v>18851737</v>
      </c>
      <c r="D103" s="288">
        <v>0</v>
      </c>
      <c r="E103" s="289">
        <v>16553934</v>
      </c>
    </row>
    <row r="104" spans="1:5" ht="28.5">
      <c r="A104" s="290" t="s">
        <v>628</v>
      </c>
      <c r="B104" s="291" t="s">
        <v>511</v>
      </c>
      <c r="C104" s="292">
        <f>SUM(C100:C103)</f>
        <v>159553672</v>
      </c>
      <c r="D104" s="292">
        <f>SUM(D100:D103)</f>
        <v>0</v>
      </c>
      <c r="E104" s="293">
        <f>SUM(E100:E103)</f>
        <v>124109654</v>
      </c>
    </row>
    <row r="105" spans="1:5" ht="14.25">
      <c r="A105" s="290" t="s">
        <v>508</v>
      </c>
      <c r="B105" s="291" t="s">
        <v>513</v>
      </c>
      <c r="C105" s="292">
        <f>C91+C99+C104</f>
        <v>341469300</v>
      </c>
      <c r="D105" s="292">
        <f>D91+D99+D104</f>
        <v>0</v>
      </c>
      <c r="E105" s="293">
        <f>E91+E99+E104</f>
        <v>486597106</v>
      </c>
    </row>
    <row r="106" spans="1:5" ht="15">
      <c r="A106" s="286" t="s">
        <v>510</v>
      </c>
      <c r="B106" s="287" t="s">
        <v>514</v>
      </c>
      <c r="C106" s="288">
        <v>140861584</v>
      </c>
      <c r="D106" s="288">
        <v>0</v>
      </c>
      <c r="E106" s="289">
        <v>115231069</v>
      </c>
    </row>
    <row r="107" spans="1:5" ht="15">
      <c r="A107" s="286" t="s">
        <v>512</v>
      </c>
      <c r="B107" s="287" t="s">
        <v>515</v>
      </c>
      <c r="C107" s="288">
        <v>4592092632</v>
      </c>
      <c r="D107" s="288">
        <v>0</v>
      </c>
      <c r="E107" s="289">
        <v>4837825077</v>
      </c>
    </row>
    <row r="108" spans="1:5" ht="14.25">
      <c r="A108" s="290" t="s">
        <v>629</v>
      </c>
      <c r="B108" s="291" t="s">
        <v>516</v>
      </c>
      <c r="C108" s="292">
        <f>SUM(C106:C107)</f>
        <v>4732954216</v>
      </c>
      <c r="D108" s="292">
        <f>SUM(D106:D107)</f>
        <v>0</v>
      </c>
      <c r="E108" s="293">
        <f>SUM(E106:E107)</f>
        <v>4953056146</v>
      </c>
    </row>
    <row r="109" spans="1:5" ht="15" thickBot="1">
      <c r="A109" s="294" t="s">
        <v>630</v>
      </c>
      <c r="B109" s="295" t="s">
        <v>517</v>
      </c>
      <c r="C109" s="296">
        <f>C84+C105+C108</f>
        <v>24669945165</v>
      </c>
      <c r="D109" s="296">
        <f>D84+D105+D108</f>
        <v>0</v>
      </c>
      <c r="E109" s="297">
        <f>E84+E105+E108</f>
        <v>24866575498</v>
      </c>
    </row>
  </sheetData>
  <sheetProtection/>
  <mergeCells count="4">
    <mergeCell ref="A1:E1"/>
    <mergeCell ref="A3:E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270" customWidth="1"/>
    <col min="2" max="2" width="64.875" style="270" customWidth="1"/>
    <col min="3" max="3" width="15.375" style="270" bestFit="1" customWidth="1"/>
    <col min="4" max="4" width="18.375" style="270" bestFit="1" customWidth="1"/>
    <col min="5" max="5" width="15.125" style="270" bestFit="1" customWidth="1"/>
    <col min="6" max="16384" width="9.125" style="270" customWidth="1"/>
  </cols>
  <sheetData>
    <row r="1" spans="1:5" ht="15.75">
      <c r="A1" s="424" t="s">
        <v>765</v>
      </c>
      <c r="B1" s="424"/>
      <c r="C1" s="424"/>
      <c r="D1" s="424"/>
      <c r="E1" s="424"/>
    </row>
    <row r="2" spans="1:5" ht="15.75">
      <c r="A2" s="142"/>
      <c r="B2" s="158"/>
      <c r="C2" s="142"/>
      <c r="D2" s="142"/>
      <c r="E2" s="142"/>
    </row>
    <row r="3" spans="1:5" ht="15.75">
      <c r="A3" s="425" t="s">
        <v>13</v>
      </c>
      <c r="B3" s="425"/>
      <c r="C3" s="425"/>
      <c r="D3" s="425"/>
      <c r="E3" s="425"/>
    </row>
    <row r="4" spans="1:5" ht="15.75">
      <c r="A4" s="436" t="s">
        <v>651</v>
      </c>
      <c r="B4" s="437"/>
      <c r="C4" s="437"/>
      <c r="D4" s="437"/>
      <c r="E4" s="437"/>
    </row>
    <row r="8" ht="15">
      <c r="E8" s="281" t="s">
        <v>308</v>
      </c>
    </row>
    <row r="9" spans="1:5" ht="15.75">
      <c r="A9" s="304" t="s">
        <v>384</v>
      </c>
      <c r="B9" s="304" t="s">
        <v>15</v>
      </c>
      <c r="C9" s="304" t="s">
        <v>385</v>
      </c>
      <c r="D9" s="304" t="s">
        <v>386</v>
      </c>
      <c r="E9" s="304" t="s">
        <v>387</v>
      </c>
    </row>
    <row r="10" spans="1:5" ht="15.75">
      <c r="A10" s="301" t="s">
        <v>129</v>
      </c>
      <c r="B10" s="159" t="s">
        <v>518</v>
      </c>
      <c r="C10" s="151">
        <v>2907449114</v>
      </c>
      <c r="D10" s="151">
        <v>0</v>
      </c>
      <c r="E10" s="151">
        <v>2757611049</v>
      </c>
    </row>
    <row r="11" spans="1:5" ht="31.5">
      <c r="A11" s="301" t="s">
        <v>130</v>
      </c>
      <c r="B11" s="159" t="s">
        <v>519</v>
      </c>
      <c r="C11" s="151">
        <v>151898462</v>
      </c>
      <c r="D11" s="151">
        <v>0</v>
      </c>
      <c r="E11" s="151">
        <v>153501180</v>
      </c>
    </row>
    <row r="12" spans="1:5" ht="15.75">
      <c r="A12" s="301" t="s">
        <v>131</v>
      </c>
      <c r="B12" s="159" t="s">
        <v>520</v>
      </c>
      <c r="C12" s="151">
        <v>148367170</v>
      </c>
      <c r="D12" s="151">
        <v>0</v>
      </c>
      <c r="E12" s="151">
        <v>146380846</v>
      </c>
    </row>
    <row r="13" spans="1:5" ht="15.75">
      <c r="A13" s="304" t="s">
        <v>132</v>
      </c>
      <c r="B13" s="279" t="s">
        <v>521</v>
      </c>
      <c r="C13" s="153">
        <f>SUM(C10:C12)</f>
        <v>3207714746</v>
      </c>
      <c r="D13" s="153">
        <f>SUM(D10:D12)</f>
        <v>0</v>
      </c>
      <c r="E13" s="153">
        <f>SUM(E10:E12)</f>
        <v>3057493075</v>
      </c>
    </row>
    <row r="14" spans="1:5" ht="15.75">
      <c r="A14" s="301" t="s">
        <v>136</v>
      </c>
      <c r="B14" s="159" t="s">
        <v>522</v>
      </c>
      <c r="C14" s="151">
        <v>3959045074</v>
      </c>
      <c r="D14" s="151">
        <v>0</v>
      </c>
      <c r="E14" s="151">
        <v>4285314302</v>
      </c>
    </row>
    <row r="15" spans="1:5" ht="15.75">
      <c r="A15" s="301" t="s">
        <v>137</v>
      </c>
      <c r="B15" s="159" t="s">
        <v>523</v>
      </c>
      <c r="C15" s="151">
        <v>396504953</v>
      </c>
      <c r="D15" s="151"/>
      <c r="E15" s="151">
        <v>332517377</v>
      </c>
    </row>
    <row r="16" spans="1:5" ht="15.75">
      <c r="A16" s="301" t="s">
        <v>138</v>
      </c>
      <c r="B16" s="159" t="s">
        <v>524</v>
      </c>
      <c r="C16" s="151">
        <v>153611480</v>
      </c>
      <c r="D16" s="151">
        <v>0</v>
      </c>
      <c r="E16" s="151">
        <v>84981473</v>
      </c>
    </row>
    <row r="17" spans="1:5" ht="15.75">
      <c r="A17" s="301" t="s">
        <v>139</v>
      </c>
      <c r="B17" s="159" t="s">
        <v>525</v>
      </c>
      <c r="C17" s="151">
        <v>398753808</v>
      </c>
      <c r="D17" s="151">
        <v>0</v>
      </c>
      <c r="E17" s="151">
        <v>176049865</v>
      </c>
    </row>
    <row r="18" spans="1:5" ht="15.75">
      <c r="A18" s="304" t="s">
        <v>206</v>
      </c>
      <c r="B18" s="279" t="s">
        <v>526</v>
      </c>
      <c r="C18" s="153">
        <f>SUM(C14:C17)</f>
        <v>4907915315</v>
      </c>
      <c r="D18" s="153">
        <f>SUM(D14:D17)</f>
        <v>0</v>
      </c>
      <c r="E18" s="153">
        <f>SUM(E14:E17)</f>
        <v>4878863017</v>
      </c>
    </row>
    <row r="19" spans="1:5" ht="15.75">
      <c r="A19" s="301" t="s">
        <v>207</v>
      </c>
      <c r="B19" s="159" t="s">
        <v>527</v>
      </c>
      <c r="C19" s="151">
        <v>42586157</v>
      </c>
      <c r="D19" s="151">
        <v>0</v>
      </c>
      <c r="E19" s="151">
        <v>30557984</v>
      </c>
    </row>
    <row r="20" spans="1:5" ht="15.75">
      <c r="A20" s="301" t="s">
        <v>208</v>
      </c>
      <c r="B20" s="159" t="s">
        <v>528</v>
      </c>
      <c r="C20" s="151">
        <v>1220270522</v>
      </c>
      <c r="D20" s="151">
        <v>0</v>
      </c>
      <c r="E20" s="151">
        <v>1334640892</v>
      </c>
    </row>
    <row r="21" spans="1:5" ht="15.75">
      <c r="A21" s="301" t="s">
        <v>210</v>
      </c>
      <c r="B21" s="159" t="s">
        <v>529</v>
      </c>
      <c r="C21" s="151">
        <v>16615969</v>
      </c>
      <c r="D21" s="151">
        <v>0</v>
      </c>
      <c r="E21" s="151">
        <v>15461164</v>
      </c>
    </row>
    <row r="22" spans="1:5" ht="15.75">
      <c r="A22" s="304" t="s">
        <v>211</v>
      </c>
      <c r="B22" s="279" t="s">
        <v>530</v>
      </c>
      <c r="C22" s="153">
        <f>SUM(C19:C21)</f>
        <v>1279472648</v>
      </c>
      <c r="D22" s="153">
        <f>SUM(D19:D21)</f>
        <v>0</v>
      </c>
      <c r="E22" s="153">
        <f>SUM(E19:E21)</f>
        <v>1380660040</v>
      </c>
    </row>
    <row r="23" spans="1:5" ht="15.75">
      <c r="A23" s="301" t="s">
        <v>212</v>
      </c>
      <c r="B23" s="159" t="s">
        <v>531</v>
      </c>
      <c r="C23" s="151">
        <v>1200854261</v>
      </c>
      <c r="D23" s="151">
        <v>0</v>
      </c>
      <c r="E23" s="151">
        <v>1207970780</v>
      </c>
    </row>
    <row r="24" spans="1:5" ht="15.75">
      <c r="A24" s="301" t="s">
        <v>213</v>
      </c>
      <c r="B24" s="159" t="s">
        <v>532</v>
      </c>
      <c r="C24" s="151">
        <v>207276200</v>
      </c>
      <c r="D24" s="151">
        <v>0</v>
      </c>
      <c r="E24" s="151">
        <v>215007100</v>
      </c>
    </row>
    <row r="25" spans="1:5" ht="15.75">
      <c r="A25" s="301" t="s">
        <v>214</v>
      </c>
      <c r="B25" s="159" t="s">
        <v>533</v>
      </c>
      <c r="C25" s="151">
        <v>291059877</v>
      </c>
      <c r="D25" s="151">
        <v>0</v>
      </c>
      <c r="E25" s="151">
        <v>277730152</v>
      </c>
    </row>
    <row r="26" spans="1:5" ht="15.75">
      <c r="A26" s="304" t="s">
        <v>215</v>
      </c>
      <c r="B26" s="279" t="s">
        <v>534</v>
      </c>
      <c r="C26" s="153">
        <f>SUM(C23:C25)</f>
        <v>1699190338</v>
      </c>
      <c r="D26" s="153">
        <f>SUM(D23:D25)</f>
        <v>0</v>
      </c>
      <c r="E26" s="153">
        <f>SUM(E23:E25)</f>
        <v>1700708032</v>
      </c>
    </row>
    <row r="27" spans="1:5" ht="15.75">
      <c r="A27" s="304" t="s">
        <v>216</v>
      </c>
      <c r="B27" s="279" t="s">
        <v>535</v>
      </c>
      <c r="C27" s="153">
        <v>651782149</v>
      </c>
      <c r="D27" s="153">
        <v>0</v>
      </c>
      <c r="E27" s="153">
        <v>666800036</v>
      </c>
    </row>
    <row r="28" spans="1:5" ht="15.75">
      <c r="A28" s="304" t="s">
        <v>217</v>
      </c>
      <c r="B28" s="279" t="s">
        <v>536</v>
      </c>
      <c r="C28" s="153">
        <v>4351468312</v>
      </c>
      <c r="D28" s="153">
        <v>0</v>
      </c>
      <c r="E28" s="153">
        <v>4201491188</v>
      </c>
    </row>
    <row r="29" spans="1:5" ht="15.75">
      <c r="A29" s="304" t="s">
        <v>218</v>
      </c>
      <c r="B29" s="279" t="s">
        <v>537</v>
      </c>
      <c r="C29" s="153">
        <f>C13+C18-C22-C26-C27-C28</f>
        <v>133716614</v>
      </c>
      <c r="D29" s="153">
        <f>D13+D18-D22-D26-D27-D28</f>
        <v>0</v>
      </c>
      <c r="E29" s="153">
        <f>E13+E18-E22-E26-E27-E28</f>
        <v>-13303204</v>
      </c>
    </row>
    <row r="30" spans="1:5" ht="31.5">
      <c r="A30" s="301" t="s">
        <v>221</v>
      </c>
      <c r="B30" s="159" t="s">
        <v>538</v>
      </c>
      <c r="C30" s="151">
        <v>34</v>
      </c>
      <c r="D30" s="151">
        <v>0</v>
      </c>
      <c r="E30" s="151">
        <v>0</v>
      </c>
    </row>
    <row r="31" spans="1:5" ht="31.5">
      <c r="A31" s="301" t="s">
        <v>222</v>
      </c>
      <c r="B31" s="159" t="s">
        <v>539</v>
      </c>
      <c r="C31" s="151">
        <v>1305</v>
      </c>
      <c r="D31" s="151">
        <v>0</v>
      </c>
      <c r="E31" s="151">
        <v>999</v>
      </c>
    </row>
    <row r="32" spans="1:5" ht="31.5">
      <c r="A32" s="304" t="s">
        <v>226</v>
      </c>
      <c r="B32" s="279" t="s">
        <v>540</v>
      </c>
      <c r="C32" s="153">
        <f>SUM(C30:C31)</f>
        <v>1339</v>
      </c>
      <c r="D32" s="153">
        <f>SUM(D30:D31)</f>
        <v>0</v>
      </c>
      <c r="E32" s="153">
        <f>SUM(E30:E31)</f>
        <v>999</v>
      </c>
    </row>
    <row r="33" spans="1:5" ht="31.5">
      <c r="A33" s="301" t="s">
        <v>230</v>
      </c>
      <c r="B33" s="159" t="s">
        <v>541</v>
      </c>
      <c r="C33" s="151">
        <v>4000000</v>
      </c>
      <c r="D33" s="151">
        <v>0</v>
      </c>
      <c r="E33" s="151">
        <v>0</v>
      </c>
    </row>
    <row r="34" spans="1:5" ht="15.75">
      <c r="A34" s="304" t="s">
        <v>236</v>
      </c>
      <c r="B34" s="279" t="s">
        <v>542</v>
      </c>
      <c r="C34" s="153">
        <f>SUM(C33)</f>
        <v>4000000</v>
      </c>
      <c r="D34" s="153">
        <f>SUM(D33)</f>
        <v>0</v>
      </c>
      <c r="E34" s="153">
        <f>SUM(E33)</f>
        <v>0</v>
      </c>
    </row>
    <row r="35" spans="1:5" ht="15.75">
      <c r="A35" s="304" t="s">
        <v>237</v>
      </c>
      <c r="B35" s="279" t="s">
        <v>543</v>
      </c>
      <c r="C35" s="153">
        <f>C32-C34</f>
        <v>-3998661</v>
      </c>
      <c r="D35" s="153">
        <f>D32-D34</f>
        <v>0</v>
      </c>
      <c r="E35" s="153">
        <f>E32-E34</f>
        <v>999</v>
      </c>
    </row>
    <row r="36" spans="1:5" ht="15.75">
      <c r="A36" s="304" t="s">
        <v>238</v>
      </c>
      <c r="B36" s="279" t="s">
        <v>544</v>
      </c>
      <c r="C36" s="153">
        <f>C29+C35</f>
        <v>129717953</v>
      </c>
      <c r="D36" s="153">
        <f>D29+D35</f>
        <v>0</v>
      </c>
      <c r="E36" s="153">
        <f>E29+E35</f>
        <v>-13302205</v>
      </c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6.625" style="142" customWidth="1"/>
    <col min="2" max="2" width="14.625" style="142" customWidth="1"/>
    <col min="3" max="3" width="13.125" style="142" customWidth="1"/>
    <col min="4" max="4" width="13.75390625" style="142" customWidth="1"/>
    <col min="5" max="5" width="13.625" style="142" customWidth="1"/>
    <col min="6" max="16384" width="9.125" style="142" customWidth="1"/>
  </cols>
  <sheetData>
    <row r="1" spans="1:5" ht="15.75">
      <c r="A1" s="387" t="s">
        <v>766</v>
      </c>
      <c r="B1" s="387"/>
      <c r="C1" s="387"/>
      <c r="D1" s="387"/>
      <c r="E1" s="387"/>
    </row>
    <row r="3" spans="1:5" ht="15.75">
      <c r="A3" s="407" t="s">
        <v>13</v>
      </c>
      <c r="B3" s="407"/>
      <c r="C3" s="407"/>
      <c r="D3" s="407"/>
      <c r="E3" s="407"/>
    </row>
    <row r="4" spans="1:5" ht="15.75">
      <c r="A4" s="407" t="s">
        <v>545</v>
      </c>
      <c r="B4" s="407"/>
      <c r="C4" s="407"/>
      <c r="D4" s="407"/>
      <c r="E4" s="407"/>
    </row>
    <row r="5" spans="1:5" ht="15.75">
      <c r="A5" s="407" t="s">
        <v>546</v>
      </c>
      <c r="B5" s="407"/>
      <c r="C5" s="407"/>
      <c r="D5" s="407"/>
      <c r="E5" s="407"/>
    </row>
    <row r="6" spans="1:5" ht="15.75">
      <c r="A6" s="259"/>
      <c r="B6" s="259"/>
      <c r="C6" s="259"/>
      <c r="D6" s="259"/>
      <c r="E6" s="259"/>
    </row>
    <row r="7" spans="1:5" ht="32.25" customHeight="1">
      <c r="A7" s="438" t="s">
        <v>547</v>
      </c>
      <c r="B7" s="438" t="s">
        <v>548</v>
      </c>
      <c r="C7" s="438"/>
      <c r="D7" s="438" t="s">
        <v>549</v>
      </c>
      <c r="E7" s="438"/>
    </row>
    <row r="8" spans="1:5" ht="15.75">
      <c r="A8" s="438"/>
      <c r="B8" s="298">
        <v>43466</v>
      </c>
      <c r="C8" s="298">
        <v>43830</v>
      </c>
      <c r="D8" s="298">
        <v>43466</v>
      </c>
      <c r="E8" s="298">
        <v>43830</v>
      </c>
    </row>
    <row r="9" spans="1:5" ht="15.75">
      <c r="A9" s="299" t="s">
        <v>550</v>
      </c>
      <c r="B9" s="300">
        <v>100</v>
      </c>
      <c r="C9" s="300">
        <v>100</v>
      </c>
      <c r="D9" s="151">
        <v>9621</v>
      </c>
      <c r="E9" s="151">
        <v>11091</v>
      </c>
    </row>
    <row r="10" spans="1:5" ht="15.75">
      <c r="A10" s="172" t="s">
        <v>551</v>
      </c>
      <c r="B10" s="300">
        <v>100</v>
      </c>
      <c r="C10" s="300">
        <v>100</v>
      </c>
      <c r="D10" s="151">
        <v>37868</v>
      </c>
      <c r="E10" s="151">
        <v>63726</v>
      </c>
    </row>
    <row r="11" spans="1:5" ht="31.5">
      <c r="A11" s="299" t="s">
        <v>585</v>
      </c>
      <c r="B11" s="300">
        <v>100</v>
      </c>
      <c r="C11" s="300">
        <v>100</v>
      </c>
      <c r="D11" s="151">
        <v>115914</v>
      </c>
      <c r="E11" s="151">
        <v>98552</v>
      </c>
    </row>
    <row r="12" spans="1:5" ht="15.75">
      <c r="A12" s="299" t="s">
        <v>552</v>
      </c>
      <c r="B12" s="300">
        <v>100</v>
      </c>
      <c r="C12" s="300">
        <v>100</v>
      </c>
      <c r="D12" s="151">
        <v>7995</v>
      </c>
      <c r="E12" s="151">
        <v>9014</v>
      </c>
    </row>
    <row r="13" spans="1:5" ht="15.75">
      <c r="A13" s="299" t="s">
        <v>553</v>
      </c>
      <c r="B13" s="300">
        <v>100</v>
      </c>
      <c r="C13" s="300">
        <v>100</v>
      </c>
      <c r="D13" s="151">
        <v>10160</v>
      </c>
      <c r="E13" s="151">
        <v>6458</v>
      </c>
    </row>
    <row r="14" spans="1:5" ht="31.5">
      <c r="A14" s="189" t="s">
        <v>586</v>
      </c>
      <c r="B14" s="300">
        <v>100</v>
      </c>
      <c r="C14" s="300">
        <v>100</v>
      </c>
      <c r="D14" s="151">
        <v>23461</v>
      </c>
      <c r="E14" s="151">
        <v>11345</v>
      </c>
    </row>
    <row r="15" spans="1:5" ht="31.5">
      <c r="A15" s="299" t="s">
        <v>554</v>
      </c>
      <c r="B15" s="300">
        <v>1.1</v>
      </c>
      <c r="C15" s="300">
        <v>0.69</v>
      </c>
      <c r="D15" s="151">
        <v>2606832</v>
      </c>
      <c r="E15" s="151" t="s">
        <v>555</v>
      </c>
    </row>
    <row r="16" spans="1:5" ht="31.5">
      <c r="A16" s="299" t="s">
        <v>587</v>
      </c>
      <c r="B16" s="300">
        <v>12.5</v>
      </c>
      <c r="C16" s="300">
        <v>12.5</v>
      </c>
      <c r="D16" s="151">
        <v>408</v>
      </c>
      <c r="E16" s="151" t="s">
        <v>555</v>
      </c>
    </row>
    <row r="17" spans="1:5" ht="15.75">
      <c r="A17" s="299" t="s">
        <v>556</v>
      </c>
      <c r="B17" s="301">
        <v>0.003</v>
      </c>
      <c r="C17" s="302">
        <v>0.003</v>
      </c>
      <c r="D17" s="151">
        <v>1202937</v>
      </c>
      <c r="E17" s="151">
        <v>2195538</v>
      </c>
    </row>
    <row r="18" spans="1:5" ht="15.75">
      <c r="A18" s="303" t="s">
        <v>350</v>
      </c>
      <c r="B18" s="304"/>
      <c r="C18" s="304"/>
      <c r="D18" s="153">
        <f>SUM(D9:D17)</f>
        <v>4015196</v>
      </c>
      <c r="E18" s="153">
        <f>SUM(E9:E17)</f>
        <v>2395724</v>
      </c>
    </row>
    <row r="23" ht="15.75">
      <c r="K23" s="142" t="s">
        <v>557</v>
      </c>
    </row>
  </sheetData>
  <sheetProtection/>
  <mergeCells count="7">
    <mergeCell ref="A1:E1"/>
    <mergeCell ref="A3:E3"/>
    <mergeCell ref="A4:E4"/>
    <mergeCell ref="A5:E5"/>
    <mergeCell ref="A7:A8"/>
    <mergeCell ref="B7:C7"/>
    <mergeCell ref="D7:E7"/>
  </mergeCells>
  <printOptions/>
  <pageMargins left="1.3385826771653544" right="0.7480314960629921" top="0.984251968503937" bottom="0.984251968503937" header="0.5118110236220472" footer="0.5118110236220472"/>
  <pageSetup fitToWidth="0" horizontalDpi="600" verticalDpi="600" orientation="landscape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5.25390625" style="306" customWidth="1"/>
    <col min="2" max="2" width="14.375" style="306" bestFit="1" customWidth="1"/>
    <col min="3" max="3" width="12.875" style="306" customWidth="1"/>
    <col min="4" max="4" width="14.875" style="306" customWidth="1"/>
    <col min="5" max="5" width="12.625" style="306" customWidth="1"/>
    <col min="6" max="6" width="11.25390625" style="306" customWidth="1"/>
    <col min="7" max="7" width="10.625" style="306" customWidth="1"/>
    <col min="8" max="8" width="10.75390625" style="306" customWidth="1"/>
    <col min="9" max="16384" width="9.125" style="306" customWidth="1"/>
  </cols>
  <sheetData>
    <row r="1" spans="1:9" ht="15.75">
      <c r="A1" s="387" t="s">
        <v>767</v>
      </c>
      <c r="B1" s="387"/>
      <c r="C1" s="387"/>
      <c r="D1" s="387"/>
      <c r="E1" s="66"/>
      <c r="F1" s="305"/>
      <c r="G1" s="305"/>
      <c r="H1" s="305"/>
      <c r="I1" s="305"/>
    </row>
    <row r="2" spans="1:9" ht="15.75">
      <c r="A2" s="142"/>
      <c r="B2" s="142"/>
      <c r="C2" s="142"/>
      <c r="D2" s="142"/>
      <c r="E2" s="142"/>
      <c r="F2" s="305"/>
      <c r="G2" s="305"/>
      <c r="H2" s="305"/>
      <c r="I2" s="305"/>
    </row>
    <row r="3" spans="1:9" ht="15.75">
      <c r="A3" s="407" t="s">
        <v>13</v>
      </c>
      <c r="B3" s="407"/>
      <c r="C3" s="407"/>
      <c r="D3" s="407"/>
      <c r="E3" s="307"/>
      <c r="F3" s="305"/>
      <c r="G3" s="305"/>
      <c r="H3" s="305"/>
      <c r="I3" s="305"/>
    </row>
    <row r="4" spans="1:9" ht="15.75">
      <c r="A4" s="144"/>
      <c r="B4" s="144"/>
      <c r="C4" s="144"/>
      <c r="D4" s="144"/>
      <c r="E4" s="307"/>
      <c r="F4" s="305"/>
      <c r="G4" s="305"/>
      <c r="H4" s="305"/>
      <c r="I4" s="305"/>
    </row>
    <row r="5" spans="1:9" ht="15.75">
      <c r="A5" s="407" t="s">
        <v>649</v>
      </c>
      <c r="B5" s="407"/>
      <c r="C5" s="407"/>
      <c r="D5" s="407"/>
      <c r="E5" s="307"/>
      <c r="F5" s="305"/>
      <c r="G5" s="305"/>
      <c r="H5" s="305"/>
      <c r="I5" s="305"/>
    </row>
    <row r="6" spans="1:9" ht="15.75">
      <c r="A6" s="439" t="s">
        <v>558</v>
      </c>
      <c r="B6" s="439"/>
      <c r="C6" s="439"/>
      <c r="D6" s="439"/>
      <c r="E6" s="308"/>
      <c r="F6" s="305"/>
      <c r="G6" s="305"/>
      <c r="H6" s="305"/>
      <c r="I6" s="305"/>
    </row>
    <row r="7" spans="1:9" ht="15.75">
      <c r="A7" s="309"/>
      <c r="B7" s="310"/>
      <c r="C7" s="311"/>
      <c r="D7" s="311"/>
      <c r="E7" s="311"/>
      <c r="F7" s="305"/>
      <c r="G7" s="305"/>
      <c r="H7" s="305"/>
      <c r="I7" s="305"/>
    </row>
    <row r="8" spans="1:9" ht="15.75">
      <c r="A8" s="312"/>
      <c r="B8" s="313"/>
      <c r="C8" s="313"/>
      <c r="D8" s="314" t="s">
        <v>308</v>
      </c>
      <c r="E8" s="311"/>
      <c r="F8" s="305"/>
      <c r="G8" s="305"/>
      <c r="H8" s="305"/>
      <c r="I8" s="305"/>
    </row>
    <row r="9" spans="1:9" s="318" customFormat="1" ht="15.75">
      <c r="A9" s="315" t="s">
        <v>15</v>
      </c>
      <c r="B9" s="316" t="s">
        <v>559</v>
      </c>
      <c r="C9" s="316" t="s">
        <v>560</v>
      </c>
      <c r="D9" s="316" t="s">
        <v>561</v>
      </c>
      <c r="E9" s="310"/>
      <c r="F9" s="317"/>
      <c r="G9" s="317"/>
      <c r="H9" s="317"/>
      <c r="I9" s="317"/>
    </row>
    <row r="10" spans="1:9" s="318" customFormat="1" ht="15.75">
      <c r="A10" s="319" t="s">
        <v>694</v>
      </c>
      <c r="B10" s="320">
        <v>31796444</v>
      </c>
      <c r="C10" s="320">
        <v>8585040</v>
      </c>
      <c r="D10" s="320">
        <f>SUM(B10:C10)</f>
        <v>40381484</v>
      </c>
      <c r="E10" s="310"/>
      <c r="F10" s="317"/>
      <c r="G10" s="317"/>
      <c r="H10" s="317"/>
      <c r="I10" s="317"/>
    </row>
    <row r="11" spans="1:9" s="318" customFormat="1" ht="15.75">
      <c r="A11" s="319" t="s">
        <v>695</v>
      </c>
      <c r="B11" s="320">
        <v>2448797</v>
      </c>
      <c r="C11" s="320">
        <v>213241</v>
      </c>
      <c r="D11" s="320">
        <f>SUM(B11:C11)</f>
        <v>2662038</v>
      </c>
      <c r="E11" s="310"/>
      <c r="F11" s="317"/>
      <c r="G11" s="317"/>
      <c r="H11" s="317"/>
      <c r="I11" s="317"/>
    </row>
    <row r="12" spans="1:9" s="318" customFormat="1" ht="15.75">
      <c r="A12" s="319" t="s">
        <v>562</v>
      </c>
      <c r="B12" s="320">
        <v>7859404</v>
      </c>
      <c r="C12" s="320">
        <v>2080514</v>
      </c>
      <c r="D12" s="320">
        <f>SUM(B12:C12)</f>
        <v>9939918</v>
      </c>
      <c r="E12" s="310"/>
      <c r="F12" s="317"/>
      <c r="G12" s="317"/>
      <c r="H12" s="317"/>
      <c r="I12" s="317"/>
    </row>
    <row r="13" spans="1:9" s="318" customFormat="1" ht="15.75">
      <c r="A13" s="321" t="s">
        <v>563</v>
      </c>
      <c r="B13" s="322">
        <f>SUM(B10:B12)</f>
        <v>42104645</v>
      </c>
      <c r="C13" s="322">
        <f>SUM(C10:C12)</f>
        <v>10878795</v>
      </c>
      <c r="D13" s="322">
        <f>SUM(D10:D12)</f>
        <v>52983440</v>
      </c>
      <c r="E13" s="310"/>
      <c r="F13" s="317"/>
      <c r="G13" s="317"/>
      <c r="H13" s="317"/>
      <c r="I13" s="317"/>
    </row>
    <row r="14" spans="1:9" ht="15.75">
      <c r="A14" s="319" t="s">
        <v>696</v>
      </c>
      <c r="B14" s="320">
        <v>21373346</v>
      </c>
      <c r="C14" s="320">
        <v>5770804</v>
      </c>
      <c r="D14" s="320">
        <f>SUM(B14:C14)</f>
        <v>27144150</v>
      </c>
      <c r="E14" s="311"/>
      <c r="F14" s="305"/>
      <c r="G14" s="305"/>
      <c r="H14" s="305"/>
      <c r="I14" s="305"/>
    </row>
    <row r="15" spans="1:9" ht="15.75">
      <c r="A15" s="319" t="s">
        <v>564</v>
      </c>
      <c r="B15" s="320">
        <v>1598532</v>
      </c>
      <c r="C15" s="320">
        <v>431603</v>
      </c>
      <c r="D15" s="320">
        <f>SUM(B15:C15)</f>
        <v>2030135</v>
      </c>
      <c r="E15" s="311"/>
      <c r="F15" s="305"/>
      <c r="G15" s="305"/>
      <c r="H15" s="305"/>
      <c r="I15" s="305"/>
    </row>
    <row r="16" spans="1:9" s="318" customFormat="1" ht="15.75">
      <c r="A16" s="321" t="s">
        <v>565</v>
      </c>
      <c r="B16" s="322">
        <f>SUM(B14:B15)</f>
        <v>22971878</v>
      </c>
      <c r="C16" s="322">
        <f>SUM(C14:C15)</f>
        <v>6202407</v>
      </c>
      <c r="D16" s="322">
        <f>SUM(D14:D15)</f>
        <v>29174285</v>
      </c>
      <c r="E16" s="310"/>
      <c r="F16" s="317"/>
      <c r="G16" s="317"/>
      <c r="H16" s="317"/>
      <c r="I16" s="317"/>
    </row>
    <row r="17" spans="1:9" s="318" customFormat="1" ht="15.75">
      <c r="A17" s="321" t="s">
        <v>633</v>
      </c>
      <c r="B17" s="322">
        <f>B13-B16</f>
        <v>19132767</v>
      </c>
      <c r="C17" s="322">
        <f>C13-C16</f>
        <v>4676388</v>
      </c>
      <c r="D17" s="322">
        <f>D13-D16</f>
        <v>23809155</v>
      </c>
      <c r="E17" s="310"/>
      <c r="F17" s="317"/>
      <c r="G17" s="317"/>
      <c r="H17" s="317"/>
      <c r="I17" s="317"/>
    </row>
    <row r="18" spans="1:9" ht="15.75">
      <c r="A18" s="309"/>
      <c r="B18" s="311"/>
      <c r="C18" s="311"/>
      <c r="D18" s="311"/>
      <c r="E18" s="311"/>
      <c r="F18" s="305"/>
      <c r="G18" s="305"/>
      <c r="H18" s="305"/>
      <c r="I18" s="305"/>
    </row>
    <row r="19" spans="2:4" ht="12.75">
      <c r="B19" s="305"/>
      <c r="C19" s="305"/>
      <c r="D19" s="305"/>
    </row>
    <row r="26" ht="12.75">
      <c r="F26" s="306" t="s">
        <v>566</v>
      </c>
    </row>
  </sheetData>
  <sheetProtection/>
  <mergeCells count="4">
    <mergeCell ref="A1:D1"/>
    <mergeCell ref="A3:D3"/>
    <mergeCell ref="A5:D5"/>
    <mergeCell ref="A6:D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54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1.75390625" style="6" customWidth="1"/>
    <col min="2" max="2" width="14.25390625" style="8" bestFit="1" customWidth="1"/>
    <col min="3" max="3" width="12.375" style="8" bestFit="1" customWidth="1"/>
    <col min="4" max="4" width="10.375" style="8" bestFit="1" customWidth="1"/>
    <col min="5" max="6" width="14.25390625" style="8" bestFit="1" customWidth="1"/>
    <col min="7" max="7" width="12.375" style="8" bestFit="1" customWidth="1"/>
    <col min="8" max="8" width="10.375" style="8" bestFit="1" customWidth="1"/>
    <col min="9" max="10" width="14.25390625" style="8" bestFit="1" customWidth="1"/>
    <col min="11" max="11" width="11.25390625" style="8" bestFit="1" customWidth="1"/>
    <col min="12" max="12" width="10.375" style="8" bestFit="1" customWidth="1"/>
    <col min="13" max="13" width="15.25390625" style="8" bestFit="1" customWidth="1"/>
    <col min="14" max="14" width="13.375" style="8" customWidth="1"/>
    <col min="15" max="15" width="36.375" style="6" bestFit="1" customWidth="1"/>
    <col min="16" max="16" width="14.25390625" style="6" bestFit="1" customWidth="1"/>
    <col min="17" max="17" width="12.375" style="6" bestFit="1" customWidth="1"/>
    <col min="18" max="18" width="10.375" style="6" bestFit="1" customWidth="1"/>
    <col min="19" max="19" width="15.625" style="6" customWidth="1"/>
    <col min="20" max="20" width="14.25390625" style="6" bestFit="1" customWidth="1"/>
    <col min="21" max="21" width="12.375" style="6" bestFit="1" customWidth="1"/>
    <col min="22" max="22" width="10.375" style="6" customWidth="1"/>
    <col min="23" max="23" width="15.75390625" style="6" customWidth="1"/>
    <col min="24" max="24" width="15.375" style="6" customWidth="1"/>
    <col min="25" max="25" width="14.25390625" style="6" bestFit="1" customWidth="1"/>
    <col min="26" max="26" width="10.375" style="6" bestFit="1" customWidth="1"/>
    <col min="27" max="27" width="15.875" style="6" customWidth="1"/>
    <col min="28" max="28" width="17.875" style="6" customWidth="1"/>
    <col min="29" max="16384" width="8.00390625" style="6" customWidth="1"/>
  </cols>
  <sheetData>
    <row r="1" spans="1:19" ht="15.75">
      <c r="A1" s="402" t="s">
        <v>750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57"/>
      <c r="O1" s="46"/>
      <c r="P1" s="46"/>
      <c r="Q1" s="46"/>
      <c r="R1" s="46"/>
      <c r="S1" s="46"/>
    </row>
    <row r="2" spans="1:19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6"/>
      <c r="P2" s="46"/>
      <c r="Q2" s="46"/>
      <c r="R2" s="46"/>
      <c r="S2" s="46"/>
    </row>
    <row r="3" spans="1:19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" customHeight="1">
      <c r="A4" s="403" t="s">
        <v>27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5"/>
      <c r="O4" s="14"/>
      <c r="P4" s="14"/>
      <c r="Q4" s="14"/>
      <c r="R4" s="14"/>
      <c r="S4" s="14"/>
    </row>
    <row r="5" spans="1:19" ht="15.75">
      <c r="A5" s="403" t="s">
        <v>635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5"/>
      <c r="O5" s="14"/>
      <c r="P5" s="14"/>
      <c r="Q5" s="14"/>
      <c r="R5" s="14"/>
      <c r="S5" s="14"/>
    </row>
    <row r="6" spans="1:19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3:28" ht="13.5" customHeight="1">
      <c r="M7" s="3"/>
      <c r="N7" s="3" t="s">
        <v>308</v>
      </c>
      <c r="O7" s="9"/>
      <c r="P7" s="1"/>
      <c r="Q7" s="8"/>
      <c r="S7" s="3"/>
      <c r="AA7" s="3"/>
      <c r="AB7" s="3" t="s">
        <v>308</v>
      </c>
    </row>
    <row r="8" spans="1:28" ht="15.75">
      <c r="A8" s="399" t="s">
        <v>24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 t="s">
        <v>14</v>
      </c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</row>
    <row r="9" spans="1:28" ht="15.75">
      <c r="A9" s="399" t="s">
        <v>25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</row>
    <row r="10" spans="1:28" s="17" customFormat="1" ht="15.75" customHeight="1">
      <c r="A10" s="38" t="s">
        <v>15</v>
      </c>
      <c r="B10" s="396" t="s">
        <v>32</v>
      </c>
      <c r="C10" s="397"/>
      <c r="D10" s="397"/>
      <c r="E10" s="398"/>
      <c r="F10" s="396" t="s">
        <v>356</v>
      </c>
      <c r="G10" s="397"/>
      <c r="H10" s="397"/>
      <c r="I10" s="398"/>
      <c r="J10" s="396" t="s">
        <v>584</v>
      </c>
      <c r="K10" s="397"/>
      <c r="L10" s="397"/>
      <c r="M10" s="398"/>
      <c r="N10" s="58" t="s">
        <v>632</v>
      </c>
      <c r="O10" s="38" t="s">
        <v>15</v>
      </c>
      <c r="P10" s="396" t="s">
        <v>32</v>
      </c>
      <c r="Q10" s="397"/>
      <c r="R10" s="397"/>
      <c r="S10" s="398"/>
      <c r="T10" s="396" t="s">
        <v>356</v>
      </c>
      <c r="U10" s="397"/>
      <c r="V10" s="397"/>
      <c r="W10" s="398"/>
      <c r="X10" s="396" t="s">
        <v>584</v>
      </c>
      <c r="Y10" s="397"/>
      <c r="Z10" s="397"/>
      <c r="AA10" s="398"/>
      <c r="AB10" s="58" t="s">
        <v>632</v>
      </c>
    </row>
    <row r="11" spans="1:28" s="17" customFormat="1" ht="31.5">
      <c r="A11" s="27" t="s">
        <v>35</v>
      </c>
      <c r="B11" s="15" t="s">
        <v>33</v>
      </c>
      <c r="C11" s="24" t="s">
        <v>34</v>
      </c>
      <c r="D11" s="24" t="s">
        <v>156</v>
      </c>
      <c r="E11" s="24" t="s">
        <v>16</v>
      </c>
      <c r="F11" s="15" t="s">
        <v>33</v>
      </c>
      <c r="G11" s="24" t="s">
        <v>34</v>
      </c>
      <c r="H11" s="24" t="s">
        <v>156</v>
      </c>
      <c r="I11" s="24" t="s">
        <v>16</v>
      </c>
      <c r="J11" s="15" t="s">
        <v>33</v>
      </c>
      <c r="K11" s="24" t="s">
        <v>34</v>
      </c>
      <c r="L11" s="24" t="s">
        <v>156</v>
      </c>
      <c r="M11" s="24" t="s">
        <v>16</v>
      </c>
      <c r="N11" s="24" t="s">
        <v>631</v>
      </c>
      <c r="O11" s="27" t="s">
        <v>35</v>
      </c>
      <c r="P11" s="15" t="s">
        <v>33</v>
      </c>
      <c r="Q11" s="24" t="s">
        <v>34</v>
      </c>
      <c r="R11" s="24" t="s">
        <v>156</v>
      </c>
      <c r="S11" s="24" t="s">
        <v>16</v>
      </c>
      <c r="T11" s="15" t="s">
        <v>33</v>
      </c>
      <c r="U11" s="24" t="s">
        <v>34</v>
      </c>
      <c r="V11" s="24" t="s">
        <v>156</v>
      </c>
      <c r="W11" s="24" t="s">
        <v>16</v>
      </c>
      <c r="X11" s="15" t="s">
        <v>33</v>
      </c>
      <c r="Y11" s="24" t="s">
        <v>34</v>
      </c>
      <c r="Z11" s="24" t="s">
        <v>156</v>
      </c>
      <c r="AA11" s="24" t="s">
        <v>16</v>
      </c>
      <c r="AB11" s="24" t="s">
        <v>631</v>
      </c>
    </row>
    <row r="12" spans="1:28" s="11" customFormat="1" ht="15.75" customHeight="1">
      <c r="A12" s="33" t="s">
        <v>53</v>
      </c>
      <c r="B12" s="39">
        <f>1!B13</f>
        <v>2033877161</v>
      </c>
      <c r="C12" s="39">
        <f>1!C13</f>
        <v>0</v>
      </c>
      <c r="D12" s="39">
        <f>1!D13</f>
        <v>0</v>
      </c>
      <c r="E12" s="39">
        <f aca="true" t="shared" si="0" ref="E12:E17">SUM(B12:D12)</f>
        <v>2033877161</v>
      </c>
      <c r="F12" s="39">
        <f>1!F13</f>
        <v>2272333464</v>
      </c>
      <c r="G12" s="39">
        <f>1!G13</f>
        <v>0</v>
      </c>
      <c r="H12" s="39">
        <f>1!H13</f>
        <v>0</v>
      </c>
      <c r="I12" s="39">
        <f>1!I13</f>
        <v>2272333464</v>
      </c>
      <c r="J12" s="39">
        <f>1!J13</f>
        <v>2272333464</v>
      </c>
      <c r="K12" s="39">
        <f>1!K13</f>
        <v>0</v>
      </c>
      <c r="L12" s="39">
        <f>1!L13</f>
        <v>0</v>
      </c>
      <c r="M12" s="39">
        <f>1!M13</f>
        <v>2272333464</v>
      </c>
      <c r="N12" s="61">
        <f>M12/I12</f>
        <v>1</v>
      </c>
      <c r="O12" s="40" t="s">
        <v>109</v>
      </c>
      <c r="P12" s="10">
        <f>1!P13</f>
        <v>93909694</v>
      </c>
      <c r="Q12" s="10">
        <f>1!Q13</f>
        <v>1800000</v>
      </c>
      <c r="R12" s="10">
        <f>1!R13</f>
        <v>0</v>
      </c>
      <c r="S12" s="10">
        <f>1!S13</f>
        <v>95709694</v>
      </c>
      <c r="T12" s="10">
        <f>1!T13</f>
        <v>112984529</v>
      </c>
      <c r="U12" s="10">
        <f>1!U13</f>
        <v>1800000</v>
      </c>
      <c r="V12" s="10">
        <f>1!V13</f>
        <v>0</v>
      </c>
      <c r="W12" s="10">
        <f>1!W13</f>
        <v>114784529</v>
      </c>
      <c r="X12" s="10">
        <f>1!X13</f>
        <v>99477016</v>
      </c>
      <c r="Y12" s="10">
        <f>1!Y13</f>
        <v>1973333</v>
      </c>
      <c r="Z12" s="10">
        <f>1!Z13</f>
        <v>0</v>
      </c>
      <c r="AA12" s="10">
        <f>1!AA13</f>
        <v>101450349</v>
      </c>
      <c r="AB12" s="60">
        <f>AA12/W12</f>
        <v>0.8838329510416861</v>
      </c>
    </row>
    <row r="13" spans="1:28" s="11" customFormat="1" ht="33" customHeight="1">
      <c r="A13" s="33" t="s">
        <v>71</v>
      </c>
      <c r="B13" s="10">
        <f>1!B16</f>
        <v>2176443981</v>
      </c>
      <c r="C13" s="10">
        <f>1!C16</f>
        <v>11249439</v>
      </c>
      <c r="D13" s="10">
        <f>1!D16</f>
        <v>0</v>
      </c>
      <c r="E13" s="39">
        <f t="shared" si="0"/>
        <v>2187693420</v>
      </c>
      <c r="F13" s="10">
        <f>1!F16</f>
        <v>2301945901</v>
      </c>
      <c r="G13" s="10">
        <f>1!G16</f>
        <v>158464737</v>
      </c>
      <c r="H13" s="10">
        <f>1!H16</f>
        <v>0</v>
      </c>
      <c r="I13" s="39">
        <f>SUM(F13:H13)</f>
        <v>2460410638</v>
      </c>
      <c r="J13" s="10">
        <f>1!J16</f>
        <v>2448872573</v>
      </c>
      <c r="K13" s="10">
        <f>1!K16</f>
        <v>10481353</v>
      </c>
      <c r="L13" s="10">
        <f>1!L16</f>
        <v>0</v>
      </c>
      <c r="M13" s="39">
        <f>SUM(J13:L13)</f>
        <v>2459353926</v>
      </c>
      <c r="N13" s="61">
        <f aca="true" t="shared" si="1" ref="N13:N20">M13/I13</f>
        <v>0.999570513968815</v>
      </c>
      <c r="O13" s="40" t="s">
        <v>84</v>
      </c>
      <c r="P13" s="10">
        <f>1!P16</f>
        <v>17353260</v>
      </c>
      <c r="Q13" s="10">
        <f>1!Q16</f>
        <v>351000</v>
      </c>
      <c r="R13" s="10">
        <f>1!R16</f>
        <v>0</v>
      </c>
      <c r="S13" s="10">
        <f aca="true" t="shared" si="2" ref="S13:S19">SUM(P13:R13)</f>
        <v>17704260</v>
      </c>
      <c r="T13" s="10">
        <f>1!T16</f>
        <v>18778103</v>
      </c>
      <c r="U13" s="10">
        <f>1!U16</f>
        <v>351000</v>
      </c>
      <c r="V13" s="10">
        <f>1!V16</f>
        <v>0</v>
      </c>
      <c r="W13" s="10">
        <f aca="true" t="shared" si="3" ref="W13:W19">SUM(T13:V13)</f>
        <v>19129103</v>
      </c>
      <c r="X13" s="10">
        <f>1!X16</f>
        <v>17076534</v>
      </c>
      <c r="Y13" s="10">
        <f>1!Y16</f>
        <v>274320</v>
      </c>
      <c r="Z13" s="10">
        <f>1!Z16</f>
        <v>0</v>
      </c>
      <c r="AA13" s="10">
        <f aca="true" t="shared" si="4" ref="AA13:AA19">SUM(X13:Z13)</f>
        <v>17350854</v>
      </c>
      <c r="AB13" s="60">
        <f aca="true" t="shared" si="5" ref="AB13:AB30">AA13/W13</f>
        <v>0.9070396034774867</v>
      </c>
    </row>
    <row r="14" spans="1:28" s="11" customFormat="1" ht="15.75">
      <c r="A14" s="40" t="s">
        <v>72</v>
      </c>
      <c r="B14" s="10">
        <f>1!B19</f>
        <v>2150000000</v>
      </c>
      <c r="C14" s="10">
        <f>1!C19</f>
        <v>0</v>
      </c>
      <c r="D14" s="10">
        <f>1!D19</f>
        <v>0</v>
      </c>
      <c r="E14" s="39">
        <f t="shared" si="0"/>
        <v>2150000000</v>
      </c>
      <c r="F14" s="10">
        <f>1!F19</f>
        <v>2845980434</v>
      </c>
      <c r="G14" s="10">
        <f>1!G19</f>
        <v>0</v>
      </c>
      <c r="H14" s="10">
        <f>1!H19</f>
        <v>0</v>
      </c>
      <c r="I14" s="39">
        <f>SUM(F14:H14)</f>
        <v>2845980434</v>
      </c>
      <c r="J14" s="10">
        <f>1!J19</f>
        <v>2552739670</v>
      </c>
      <c r="K14" s="10">
        <f>1!K19</f>
        <v>0</v>
      </c>
      <c r="L14" s="10">
        <f>1!L19</f>
        <v>0</v>
      </c>
      <c r="M14" s="39">
        <f>SUM(J14:L14)</f>
        <v>2552739670</v>
      </c>
      <c r="N14" s="61">
        <f t="shared" si="1"/>
        <v>0.8969631834088709</v>
      </c>
      <c r="O14" s="40" t="s">
        <v>85</v>
      </c>
      <c r="P14" s="10">
        <f>1!P19</f>
        <v>1110267572</v>
      </c>
      <c r="Q14" s="10">
        <f>1!Q19</f>
        <v>46010146</v>
      </c>
      <c r="R14" s="10">
        <f>1!R19</f>
        <v>0</v>
      </c>
      <c r="S14" s="10">
        <f t="shared" si="2"/>
        <v>1156277718</v>
      </c>
      <c r="T14" s="10">
        <f>1!T19</f>
        <v>1242802812</v>
      </c>
      <c r="U14" s="10">
        <f>1!U19</f>
        <v>20818146</v>
      </c>
      <c r="V14" s="10">
        <f>1!V19</f>
        <v>0</v>
      </c>
      <c r="W14" s="10">
        <f t="shared" si="3"/>
        <v>1263620958</v>
      </c>
      <c r="X14" s="10">
        <f>1!X19</f>
        <v>1013756496</v>
      </c>
      <c r="Y14" s="10">
        <f>1!Y19</f>
        <v>0</v>
      </c>
      <c r="Z14" s="10">
        <f>1!Z19</f>
        <v>0</v>
      </c>
      <c r="AA14" s="10">
        <f t="shared" si="4"/>
        <v>1013756496</v>
      </c>
      <c r="AB14" s="60">
        <f t="shared" si="5"/>
        <v>0.8022631229577945</v>
      </c>
    </row>
    <row r="15" spans="1:28" s="11" customFormat="1" ht="15.75">
      <c r="A15" s="31" t="s">
        <v>73</v>
      </c>
      <c r="B15" s="10">
        <f>1!B22</f>
        <v>2516800000</v>
      </c>
      <c r="C15" s="10">
        <f>1!C22</f>
        <v>9500000</v>
      </c>
      <c r="D15" s="10">
        <f>1!D22</f>
        <v>0</v>
      </c>
      <c r="E15" s="4">
        <f t="shared" si="0"/>
        <v>2526300000</v>
      </c>
      <c r="F15" s="10">
        <f>1!F22</f>
        <v>2939757120</v>
      </c>
      <c r="G15" s="10">
        <f>1!G22</f>
        <v>0</v>
      </c>
      <c r="H15" s="10">
        <f>1!H22</f>
        <v>0</v>
      </c>
      <c r="I15" s="4">
        <f>SUM(F15:H15)</f>
        <v>2939757120</v>
      </c>
      <c r="J15" s="10">
        <f>1!J22</f>
        <v>2575302734</v>
      </c>
      <c r="K15" s="10">
        <f>1!K22</f>
        <v>11482958</v>
      </c>
      <c r="L15" s="10">
        <f>1!L22</f>
        <v>0</v>
      </c>
      <c r="M15" s="4">
        <f>SUM(J15:L15)</f>
        <v>2586785692</v>
      </c>
      <c r="N15" s="61">
        <f t="shared" si="1"/>
        <v>0.8799317720506108</v>
      </c>
      <c r="O15" s="28" t="s">
        <v>86</v>
      </c>
      <c r="P15" s="10">
        <f>1!P22</f>
        <v>43341560</v>
      </c>
      <c r="Q15" s="10">
        <f>1!Q22</f>
        <v>16000000</v>
      </c>
      <c r="R15" s="10">
        <f>1!R22</f>
        <v>0</v>
      </c>
      <c r="S15" s="10">
        <f t="shared" si="2"/>
        <v>59341560</v>
      </c>
      <c r="T15" s="10">
        <f>1!T22</f>
        <v>48937327</v>
      </c>
      <c r="U15" s="10">
        <f>1!U22</f>
        <v>16000000</v>
      </c>
      <c r="V15" s="10">
        <f>1!V22</f>
        <v>0</v>
      </c>
      <c r="W15" s="10">
        <f t="shared" si="3"/>
        <v>64937327</v>
      </c>
      <c r="X15" s="10">
        <f>1!X22</f>
        <v>38661567</v>
      </c>
      <c r="Y15" s="10">
        <f>1!Y22</f>
        <v>0</v>
      </c>
      <c r="Z15" s="10">
        <f>1!Z22</f>
        <v>0</v>
      </c>
      <c r="AA15" s="10">
        <f t="shared" si="4"/>
        <v>38661567</v>
      </c>
      <c r="AB15" s="60">
        <f t="shared" si="5"/>
        <v>0.5953673917006161</v>
      </c>
    </row>
    <row r="16" spans="1:28" s="11" customFormat="1" ht="15.75" customHeight="1">
      <c r="A16" s="28" t="s">
        <v>74</v>
      </c>
      <c r="B16" s="10">
        <f>1!B25</f>
        <v>446233744</v>
      </c>
      <c r="C16" s="10">
        <f>1!C25</f>
        <v>14638469</v>
      </c>
      <c r="D16" s="10">
        <f>1!D25</f>
        <v>0</v>
      </c>
      <c r="E16" s="4">
        <f t="shared" si="0"/>
        <v>460872213</v>
      </c>
      <c r="F16" s="10">
        <f>1!F25</f>
        <v>584215694</v>
      </c>
      <c r="G16" s="10">
        <f>1!G25</f>
        <v>17884179</v>
      </c>
      <c r="H16" s="10">
        <f>1!H25</f>
        <v>0</v>
      </c>
      <c r="I16" s="4">
        <f>SUM(F16:H16)</f>
        <v>602099873</v>
      </c>
      <c r="J16" s="10">
        <f>1!J25</f>
        <v>295502448</v>
      </c>
      <c r="K16" s="10">
        <f>1!K25</f>
        <v>14646760</v>
      </c>
      <c r="L16" s="10">
        <f>1!L25</f>
        <v>0</v>
      </c>
      <c r="M16" s="4">
        <f>SUM(J16:L16)</f>
        <v>310149208</v>
      </c>
      <c r="N16" s="61">
        <f t="shared" si="1"/>
        <v>0.5151125617327609</v>
      </c>
      <c r="O16" s="28" t="s">
        <v>87</v>
      </c>
      <c r="P16" s="10">
        <f>1!P25</f>
        <v>1415944198</v>
      </c>
      <c r="Q16" s="10">
        <f>1!Q25</f>
        <v>78762000</v>
      </c>
      <c r="R16" s="10">
        <f>1!R25</f>
        <v>0</v>
      </c>
      <c r="S16" s="10">
        <f t="shared" si="2"/>
        <v>1494706198</v>
      </c>
      <c r="T16" s="10">
        <f>1!T25</f>
        <v>1437894647</v>
      </c>
      <c r="U16" s="10">
        <f>1!U25</f>
        <v>54112000</v>
      </c>
      <c r="V16" s="10">
        <f>1!V25</f>
        <v>0</v>
      </c>
      <c r="W16" s="10">
        <f t="shared" si="3"/>
        <v>1492006647</v>
      </c>
      <c r="X16" s="10">
        <f>1!X25</f>
        <v>1317347440</v>
      </c>
      <c r="Y16" s="10">
        <f>1!Y25</f>
        <v>54112000</v>
      </c>
      <c r="Z16" s="10">
        <f>1!Z25</f>
        <v>0</v>
      </c>
      <c r="AA16" s="10">
        <f t="shared" si="4"/>
        <v>1371459440</v>
      </c>
      <c r="AB16" s="60">
        <f t="shared" si="5"/>
        <v>0.9192046448034357</v>
      </c>
    </row>
    <row r="17" spans="1:28" s="11" customFormat="1" ht="15.75">
      <c r="A17" s="31" t="s">
        <v>75</v>
      </c>
      <c r="B17" s="10">
        <f>1!B28</f>
        <v>0</v>
      </c>
      <c r="C17" s="10">
        <f>1!C28</f>
        <v>79680000</v>
      </c>
      <c r="D17" s="10">
        <f>1!D28</f>
        <v>0</v>
      </c>
      <c r="E17" s="4">
        <f t="shared" si="0"/>
        <v>79680000</v>
      </c>
      <c r="F17" s="10">
        <f>1!F28</f>
        <v>0</v>
      </c>
      <c r="G17" s="10">
        <f>1!G28</f>
        <v>94526258</v>
      </c>
      <c r="H17" s="10">
        <f>1!H28</f>
        <v>0</v>
      </c>
      <c r="I17" s="4">
        <f>SUM(F17:H17)</f>
        <v>94526258</v>
      </c>
      <c r="J17" s="10">
        <f>1!J28</f>
        <v>0</v>
      </c>
      <c r="K17" s="10">
        <f>1!K28</f>
        <v>13297185</v>
      </c>
      <c r="L17" s="10">
        <f>1!L28</f>
        <v>0</v>
      </c>
      <c r="M17" s="4">
        <f>SUM(J17:L17)</f>
        <v>13297185</v>
      </c>
      <c r="N17" s="61">
        <f t="shared" si="1"/>
        <v>0.14067186495418024</v>
      </c>
      <c r="O17" s="13" t="s">
        <v>140</v>
      </c>
      <c r="P17" s="18">
        <f>1!P27</f>
        <v>266000000</v>
      </c>
      <c r="Q17" s="18">
        <f>1!Q27</f>
        <v>0</v>
      </c>
      <c r="R17" s="18">
        <f>1!R27</f>
        <v>0</v>
      </c>
      <c r="S17" s="18">
        <f t="shared" si="2"/>
        <v>266000000</v>
      </c>
      <c r="T17" s="18">
        <f>1!T27</f>
        <v>40533885</v>
      </c>
      <c r="U17" s="18">
        <f>1!U27</f>
        <v>0</v>
      </c>
      <c r="V17" s="18">
        <f>1!V27</f>
        <v>0</v>
      </c>
      <c r="W17" s="18">
        <f t="shared" si="3"/>
        <v>40533885</v>
      </c>
      <c r="X17" s="18">
        <f>1!X27</f>
        <v>0</v>
      </c>
      <c r="Y17" s="18">
        <f>1!Y27</f>
        <v>0</v>
      </c>
      <c r="Z17" s="18">
        <f>1!Z27</f>
        <v>0</v>
      </c>
      <c r="AA17" s="18">
        <f t="shared" si="4"/>
        <v>0</v>
      </c>
      <c r="AB17" s="60">
        <f t="shared" si="5"/>
        <v>0</v>
      </c>
    </row>
    <row r="18" spans="1:28" s="11" customFormat="1" ht="15.75">
      <c r="A18" s="13"/>
      <c r="B18" s="18"/>
      <c r="C18" s="18"/>
      <c r="D18" s="18"/>
      <c r="E18" s="4"/>
      <c r="F18" s="18"/>
      <c r="G18" s="18"/>
      <c r="H18" s="18"/>
      <c r="I18" s="4"/>
      <c r="J18" s="18"/>
      <c r="K18" s="18"/>
      <c r="L18" s="18"/>
      <c r="M18" s="4"/>
      <c r="N18" s="61"/>
      <c r="O18" s="13" t="s">
        <v>89</v>
      </c>
      <c r="P18" s="37">
        <f>1!P28</f>
        <v>156000000</v>
      </c>
      <c r="Q18" s="37">
        <f>1!Q28</f>
        <v>0</v>
      </c>
      <c r="R18" s="37">
        <f>1!R28</f>
        <v>0</v>
      </c>
      <c r="S18" s="18">
        <f t="shared" si="2"/>
        <v>156000000</v>
      </c>
      <c r="T18" s="37">
        <f>1!T28</f>
        <v>40464663</v>
      </c>
      <c r="U18" s="37">
        <f>1!U28</f>
        <v>0</v>
      </c>
      <c r="V18" s="37">
        <f>1!V28</f>
        <v>0</v>
      </c>
      <c r="W18" s="18">
        <f t="shared" si="3"/>
        <v>40464663</v>
      </c>
      <c r="X18" s="37">
        <f>1!X28</f>
        <v>0</v>
      </c>
      <c r="Y18" s="37">
        <f>1!Y28</f>
        <v>0</v>
      </c>
      <c r="Z18" s="37">
        <f>1!Z28</f>
        <v>0</v>
      </c>
      <c r="AA18" s="18">
        <f t="shared" si="4"/>
        <v>0</v>
      </c>
      <c r="AB18" s="60">
        <f t="shared" si="5"/>
        <v>0</v>
      </c>
    </row>
    <row r="19" spans="1:28" s="11" customFormat="1" ht="15.75">
      <c r="A19" s="13"/>
      <c r="B19" s="10"/>
      <c r="C19" s="10"/>
      <c r="D19" s="10"/>
      <c r="E19" s="4"/>
      <c r="F19" s="10"/>
      <c r="G19" s="10"/>
      <c r="H19" s="10"/>
      <c r="I19" s="4"/>
      <c r="J19" s="10"/>
      <c r="K19" s="10"/>
      <c r="L19" s="10"/>
      <c r="M19" s="4"/>
      <c r="N19" s="61"/>
      <c r="O19" s="13" t="s">
        <v>88</v>
      </c>
      <c r="P19" s="37">
        <f>1!P29</f>
        <v>110000000</v>
      </c>
      <c r="Q19" s="37">
        <f>1!Q29</f>
        <v>0</v>
      </c>
      <c r="R19" s="37">
        <f>1!R29</f>
        <v>0</v>
      </c>
      <c r="S19" s="18">
        <f t="shared" si="2"/>
        <v>110000000</v>
      </c>
      <c r="T19" s="37">
        <f>1!T29</f>
        <v>69222</v>
      </c>
      <c r="U19" s="37">
        <f>1!U29</f>
        <v>0</v>
      </c>
      <c r="V19" s="37">
        <f>1!V29</f>
        <v>0</v>
      </c>
      <c r="W19" s="18">
        <f t="shared" si="3"/>
        <v>69222</v>
      </c>
      <c r="X19" s="37">
        <f>1!X29</f>
        <v>0</v>
      </c>
      <c r="Y19" s="37">
        <f>1!Y29</f>
        <v>0</v>
      </c>
      <c r="Z19" s="37">
        <f>1!Z29</f>
        <v>0</v>
      </c>
      <c r="AA19" s="18">
        <f t="shared" si="4"/>
        <v>0</v>
      </c>
      <c r="AB19" s="60">
        <f t="shared" si="5"/>
        <v>0</v>
      </c>
    </row>
    <row r="20" spans="1:28" s="20" customFormat="1" ht="31.5">
      <c r="A20" s="12" t="s">
        <v>149</v>
      </c>
      <c r="B20" s="10">
        <f aca="true" t="shared" si="6" ref="B20:I20">B13+B15+B16+B17</f>
        <v>5139477725</v>
      </c>
      <c r="C20" s="10">
        <f t="shared" si="6"/>
        <v>115067908</v>
      </c>
      <c r="D20" s="10">
        <f t="shared" si="6"/>
        <v>0</v>
      </c>
      <c r="E20" s="10">
        <f t="shared" si="6"/>
        <v>5254545633</v>
      </c>
      <c r="F20" s="10">
        <f t="shared" si="6"/>
        <v>5825918715</v>
      </c>
      <c r="G20" s="10">
        <f t="shared" si="6"/>
        <v>270875174</v>
      </c>
      <c r="H20" s="10">
        <f t="shared" si="6"/>
        <v>0</v>
      </c>
      <c r="I20" s="10">
        <f t="shared" si="6"/>
        <v>6096793889</v>
      </c>
      <c r="J20" s="10">
        <f>J13+J15+J16+J17</f>
        <v>5319677755</v>
      </c>
      <c r="K20" s="10">
        <f>K13+K15+K16+K17</f>
        <v>49908256</v>
      </c>
      <c r="L20" s="10">
        <f>L13+L15+L16+L17</f>
        <v>0</v>
      </c>
      <c r="M20" s="10">
        <f>M13+M15+M16+M17</f>
        <v>5369586011</v>
      </c>
      <c r="N20" s="61">
        <f t="shared" si="1"/>
        <v>0.8807229026862712</v>
      </c>
      <c r="O20" s="12" t="s">
        <v>90</v>
      </c>
      <c r="P20" s="10">
        <f aca="true" t="shared" si="7" ref="P20:AA20">P12+P13+P14+P15+P16</f>
        <v>2680816284</v>
      </c>
      <c r="Q20" s="10">
        <f t="shared" si="7"/>
        <v>142923146</v>
      </c>
      <c r="R20" s="10">
        <f t="shared" si="7"/>
        <v>0</v>
      </c>
      <c r="S20" s="10">
        <f t="shared" si="7"/>
        <v>2823739430</v>
      </c>
      <c r="T20" s="10">
        <f t="shared" si="7"/>
        <v>2861397418</v>
      </c>
      <c r="U20" s="10">
        <f t="shared" si="7"/>
        <v>93081146</v>
      </c>
      <c r="V20" s="10">
        <f t="shared" si="7"/>
        <v>0</v>
      </c>
      <c r="W20" s="10">
        <f t="shared" si="7"/>
        <v>2954478564</v>
      </c>
      <c r="X20" s="10">
        <f t="shared" si="7"/>
        <v>2486319053</v>
      </c>
      <c r="Y20" s="10">
        <f t="shared" si="7"/>
        <v>56359653</v>
      </c>
      <c r="Z20" s="10">
        <f t="shared" si="7"/>
        <v>0</v>
      </c>
      <c r="AA20" s="10">
        <f t="shared" si="7"/>
        <v>2542678706</v>
      </c>
      <c r="AB20" s="60">
        <f t="shared" si="5"/>
        <v>0.8606184309415081</v>
      </c>
    </row>
    <row r="21" spans="1:28" s="20" customFormat="1" ht="31.5">
      <c r="A21" s="44" t="s">
        <v>143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1"/>
      <c r="P21" s="42"/>
      <c r="Q21" s="42"/>
      <c r="R21" s="42"/>
      <c r="S21" s="43">
        <f>E20-S20</f>
        <v>2430806203</v>
      </c>
      <c r="T21" s="42"/>
      <c r="U21" s="42"/>
      <c r="V21" s="42"/>
      <c r="W21" s="43">
        <f>I20-W20</f>
        <v>3142315325</v>
      </c>
      <c r="X21" s="42"/>
      <c r="Y21" s="42"/>
      <c r="Z21" s="42"/>
      <c r="AA21" s="43">
        <f>M20-AA20</f>
        <v>2826907305</v>
      </c>
      <c r="AB21" s="60"/>
    </row>
    <row r="22" spans="1:28" s="20" customFormat="1" ht="15.75">
      <c r="A22" s="400" t="s">
        <v>26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56"/>
      <c r="O22" s="399" t="s">
        <v>26</v>
      </c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12"/>
    </row>
    <row r="23" spans="1:28" s="11" customFormat="1" ht="31.5">
      <c r="A23" s="35" t="s">
        <v>76</v>
      </c>
      <c r="B23" s="26">
        <f>1!B34</f>
        <v>1155927253</v>
      </c>
      <c r="C23" s="26">
        <f>1!C34</f>
        <v>0</v>
      </c>
      <c r="D23" s="26">
        <f>1!D34</f>
        <v>0</v>
      </c>
      <c r="E23" s="26">
        <f>SUM(B23:D23)</f>
        <v>1155927253</v>
      </c>
      <c r="F23" s="26">
        <f>1!F34</f>
        <v>808277655</v>
      </c>
      <c r="G23" s="26">
        <f>1!G34</f>
        <v>0</v>
      </c>
      <c r="H23" s="26">
        <f>1!H34</f>
        <v>0</v>
      </c>
      <c r="I23" s="26">
        <f>SUM(F23:H23)</f>
        <v>808277655</v>
      </c>
      <c r="J23" s="26">
        <f>1!J34</f>
        <v>317741439</v>
      </c>
      <c r="K23" s="26">
        <f>1!K34</f>
        <v>0</v>
      </c>
      <c r="L23" s="26">
        <f>1!L34</f>
        <v>0</v>
      </c>
      <c r="M23" s="26">
        <f>SUM(J23:L23)</f>
        <v>317741439</v>
      </c>
      <c r="N23" s="61">
        <f aca="true" t="shared" si="8" ref="N23:N30">M23/I23</f>
        <v>0.3931092701059514</v>
      </c>
      <c r="O23" s="32" t="s">
        <v>91</v>
      </c>
      <c r="P23" s="26">
        <f>1!P34</f>
        <v>1778269926</v>
      </c>
      <c r="Q23" s="26">
        <f>1!Q34</f>
        <v>254000</v>
      </c>
      <c r="R23" s="26">
        <f>1!R34</f>
        <v>0</v>
      </c>
      <c r="S23" s="26">
        <f>SUM(P23:R23)</f>
        <v>1778523926</v>
      </c>
      <c r="T23" s="26">
        <f>1!T34</f>
        <v>1875188775</v>
      </c>
      <c r="U23" s="26">
        <f>1!U34</f>
        <v>254000</v>
      </c>
      <c r="V23" s="26">
        <f>1!V34</f>
        <v>0</v>
      </c>
      <c r="W23" s="26">
        <f>SUM(T23:V23)</f>
        <v>1875442775</v>
      </c>
      <c r="X23" s="26">
        <f>1!X34</f>
        <v>374406175</v>
      </c>
      <c r="Y23" s="26">
        <f>1!Y34</f>
        <v>0</v>
      </c>
      <c r="Z23" s="26">
        <f>1!Z34</f>
        <v>0</v>
      </c>
      <c r="AA23" s="26">
        <f>SUM(X23:Z23)</f>
        <v>374406175</v>
      </c>
      <c r="AB23" s="60">
        <f t="shared" si="5"/>
        <v>0.19963614992198309</v>
      </c>
    </row>
    <row r="24" spans="1:28" s="11" customFormat="1" ht="15.75">
      <c r="A24" s="34" t="s">
        <v>77</v>
      </c>
      <c r="B24" s="10">
        <f>1!B37</f>
        <v>467279960</v>
      </c>
      <c r="C24" s="10">
        <f>1!C37</f>
        <v>0</v>
      </c>
      <c r="D24" s="10">
        <f>1!D37</f>
        <v>0</v>
      </c>
      <c r="E24" s="26">
        <f aca="true" t="shared" si="9" ref="E24:E30">SUM(B24:D24)</f>
        <v>467279960</v>
      </c>
      <c r="F24" s="10">
        <f>1!F37</f>
        <v>545728826</v>
      </c>
      <c r="G24" s="10">
        <f>1!G37</f>
        <v>0</v>
      </c>
      <c r="H24" s="10">
        <f>1!H37</f>
        <v>0</v>
      </c>
      <c r="I24" s="26">
        <f>SUM(F24:H24)</f>
        <v>545728826</v>
      </c>
      <c r="J24" s="10">
        <f>1!J37</f>
        <v>93944455</v>
      </c>
      <c r="K24" s="10">
        <f>1!K37</f>
        <v>0</v>
      </c>
      <c r="L24" s="10">
        <f>1!L37</f>
        <v>0</v>
      </c>
      <c r="M24" s="26">
        <f>SUM(J24:L24)</f>
        <v>93944455</v>
      </c>
      <c r="N24" s="61">
        <f t="shared" si="8"/>
        <v>0.1721449381528547</v>
      </c>
      <c r="O24" s="25" t="s">
        <v>92</v>
      </c>
      <c r="P24" s="21">
        <f>1!P37</f>
        <v>1291694082</v>
      </c>
      <c r="Q24" s="21">
        <f>1!Q37</f>
        <v>0</v>
      </c>
      <c r="R24" s="21">
        <f>1!R37</f>
        <v>0</v>
      </c>
      <c r="S24" s="26">
        <f aca="true" t="shared" si="10" ref="S24:S29">SUM(P24:R24)</f>
        <v>1291694082</v>
      </c>
      <c r="T24" s="21">
        <f>1!T37</f>
        <v>1324310170</v>
      </c>
      <c r="U24" s="21">
        <f>1!U37</f>
        <v>0</v>
      </c>
      <c r="V24" s="21">
        <f>1!V37</f>
        <v>0</v>
      </c>
      <c r="W24" s="26">
        <f>SUM(T24:V24)</f>
        <v>1324310170</v>
      </c>
      <c r="X24" s="21">
        <f>1!X37</f>
        <v>1060855105</v>
      </c>
      <c r="Y24" s="21">
        <f>1!Y37</f>
        <v>0</v>
      </c>
      <c r="Z24" s="21">
        <f>1!Z37</f>
        <v>0</v>
      </c>
      <c r="AA24" s="26">
        <f>SUM(X24:Z24)</f>
        <v>1060855105</v>
      </c>
      <c r="AB24" s="60">
        <f t="shared" si="5"/>
        <v>0.8010624165183297</v>
      </c>
    </row>
    <row r="25" spans="1:28" s="11" customFormat="1" ht="31.5">
      <c r="A25" s="31" t="s">
        <v>67</v>
      </c>
      <c r="B25" s="10">
        <f>1!B40</f>
        <v>3200000</v>
      </c>
      <c r="C25" s="10">
        <f>1!C40</f>
        <v>15000000</v>
      </c>
      <c r="D25" s="10">
        <f>1!D40</f>
        <v>0</v>
      </c>
      <c r="E25" s="26">
        <f t="shared" si="9"/>
        <v>18200000</v>
      </c>
      <c r="F25" s="10">
        <f>1!F40</f>
        <v>3200000</v>
      </c>
      <c r="G25" s="10">
        <f>1!G40</f>
        <v>15000000</v>
      </c>
      <c r="H25" s="10">
        <f>1!H40</f>
        <v>0</v>
      </c>
      <c r="I25" s="26">
        <f>SUM(F25:H25)</f>
        <v>18200000</v>
      </c>
      <c r="J25" s="10">
        <f>1!J40</f>
        <v>0</v>
      </c>
      <c r="K25" s="10">
        <f>1!K40</f>
        <v>15000000</v>
      </c>
      <c r="L25" s="10">
        <f>1!L40</f>
        <v>0</v>
      </c>
      <c r="M25" s="26">
        <f>SUM(J25:L25)</f>
        <v>15000000</v>
      </c>
      <c r="N25" s="61">
        <f t="shared" si="8"/>
        <v>0.8241758241758241</v>
      </c>
      <c r="O25" s="28" t="s">
        <v>93</v>
      </c>
      <c r="P25" s="10">
        <f>1!P40</f>
        <v>576382506</v>
      </c>
      <c r="Q25" s="10">
        <f>1!Q40</f>
        <v>134000000</v>
      </c>
      <c r="R25" s="10">
        <f>1!R40</f>
        <v>0</v>
      </c>
      <c r="S25" s="26">
        <f t="shared" si="10"/>
        <v>710382506</v>
      </c>
      <c r="T25" s="10">
        <f>1!T40</f>
        <v>576569640</v>
      </c>
      <c r="U25" s="10">
        <f>1!U40</f>
        <v>134197362</v>
      </c>
      <c r="V25" s="10">
        <f>1!V40</f>
        <v>0</v>
      </c>
      <c r="W25" s="26">
        <f>SUM(T25:V25)</f>
        <v>710767002</v>
      </c>
      <c r="X25" s="10">
        <f>1!X40</f>
        <v>187134</v>
      </c>
      <c r="Y25" s="10">
        <f>1!Y40</f>
        <v>107237362</v>
      </c>
      <c r="Z25" s="10">
        <f>1!Z40</f>
        <v>0</v>
      </c>
      <c r="AA25" s="26">
        <f>SUM(X25:Z25)</f>
        <v>107424496</v>
      </c>
      <c r="AB25" s="60">
        <f t="shared" si="5"/>
        <v>0.1511388341013614</v>
      </c>
    </row>
    <row r="26" spans="1:28" s="11" customFormat="1" ht="31.5">
      <c r="A26" s="12" t="s">
        <v>78</v>
      </c>
      <c r="B26" s="10">
        <f aca="true" t="shared" si="11" ref="B26:I26">B23+B24+B25</f>
        <v>1626407213</v>
      </c>
      <c r="C26" s="10">
        <f t="shared" si="11"/>
        <v>15000000</v>
      </c>
      <c r="D26" s="10">
        <f t="shared" si="11"/>
        <v>0</v>
      </c>
      <c r="E26" s="10">
        <f t="shared" si="11"/>
        <v>1641407213</v>
      </c>
      <c r="F26" s="10">
        <f t="shared" si="11"/>
        <v>1357206481</v>
      </c>
      <c r="G26" s="10">
        <f t="shared" si="11"/>
        <v>15000000</v>
      </c>
      <c r="H26" s="10">
        <f t="shared" si="11"/>
        <v>0</v>
      </c>
      <c r="I26" s="10">
        <f t="shared" si="11"/>
        <v>1372206481</v>
      </c>
      <c r="J26" s="10">
        <f>J23+J24+J25</f>
        <v>411685894</v>
      </c>
      <c r="K26" s="10">
        <f>K23+K24+K25</f>
        <v>15000000</v>
      </c>
      <c r="L26" s="10">
        <f>L23+L24+L25</f>
        <v>0</v>
      </c>
      <c r="M26" s="10">
        <f>M23+M24+M25</f>
        <v>426685894</v>
      </c>
      <c r="N26" s="61">
        <f t="shared" si="8"/>
        <v>0.31094875290856466</v>
      </c>
      <c r="O26" s="12" t="s">
        <v>94</v>
      </c>
      <c r="P26" s="19">
        <f>P23+P24+P25</f>
        <v>3646346514</v>
      </c>
      <c r="Q26" s="19">
        <f>Q23+Q24+Q25</f>
        <v>134254000</v>
      </c>
      <c r="R26" s="19">
        <f>R23+R24+R25</f>
        <v>0</v>
      </c>
      <c r="S26" s="26">
        <f t="shared" si="10"/>
        <v>3780600514</v>
      </c>
      <c r="T26" s="19">
        <f>T23+T24+T25</f>
        <v>3776068585</v>
      </c>
      <c r="U26" s="19">
        <f>U23+U24+U25</f>
        <v>134451362</v>
      </c>
      <c r="V26" s="19">
        <f>V23+V24+V25</f>
        <v>0</v>
      </c>
      <c r="W26" s="26">
        <f>SUM(T26:V26)</f>
        <v>3910519947</v>
      </c>
      <c r="X26" s="19">
        <f>X23+X24+X25</f>
        <v>1435448414</v>
      </c>
      <c r="Y26" s="19">
        <f>Y23+Y24+Y25</f>
        <v>107237362</v>
      </c>
      <c r="Z26" s="19">
        <f>Z23+Z24+Z25</f>
        <v>0</v>
      </c>
      <c r="AA26" s="26">
        <f>SUM(X26:Z26)</f>
        <v>1542685776</v>
      </c>
      <c r="AB26" s="60">
        <f t="shared" si="5"/>
        <v>0.3944963321778959</v>
      </c>
    </row>
    <row r="27" spans="1:28" s="11" customFormat="1" ht="31.5">
      <c r="A27" s="44" t="s">
        <v>144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1"/>
      <c r="O27" s="12"/>
      <c r="P27" s="19"/>
      <c r="Q27" s="19"/>
      <c r="R27" s="19"/>
      <c r="S27" s="19">
        <f>E26-S26</f>
        <v>-2139193301</v>
      </c>
      <c r="T27" s="19"/>
      <c r="U27" s="19"/>
      <c r="V27" s="19"/>
      <c r="W27" s="19">
        <f>I26-W26</f>
        <v>-2538313466</v>
      </c>
      <c r="X27" s="19"/>
      <c r="Y27" s="19"/>
      <c r="Z27" s="19"/>
      <c r="AA27" s="377">
        <f>M26-AA26</f>
        <v>-1115999882</v>
      </c>
      <c r="AB27" s="60">
        <f t="shared" si="5"/>
        <v>0.43966196332663665</v>
      </c>
    </row>
    <row r="28" spans="1:28" s="11" customFormat="1" ht="15.75">
      <c r="A28" s="12" t="s">
        <v>81</v>
      </c>
      <c r="B28" s="10">
        <f>B20+B26</f>
        <v>6765884938</v>
      </c>
      <c r="C28" s="10">
        <f>C20+C26</f>
        <v>130067908</v>
      </c>
      <c r="D28" s="10">
        <f>D20+D26</f>
        <v>0</v>
      </c>
      <c r="E28" s="26">
        <f t="shared" si="9"/>
        <v>6895952846</v>
      </c>
      <c r="F28" s="10">
        <f>F20+F26</f>
        <v>7183125196</v>
      </c>
      <c r="G28" s="10">
        <f>G20+G26</f>
        <v>285875174</v>
      </c>
      <c r="H28" s="10">
        <f>H20+H26</f>
        <v>0</v>
      </c>
      <c r="I28" s="26">
        <f>SUM(F28:H28)</f>
        <v>7469000370</v>
      </c>
      <c r="J28" s="10">
        <f>J20+J26</f>
        <v>5731363649</v>
      </c>
      <c r="K28" s="10">
        <f>K20+K26</f>
        <v>64908256</v>
      </c>
      <c r="L28" s="10">
        <f>L20+L26</f>
        <v>0</v>
      </c>
      <c r="M28" s="84">
        <f>SUM(J28:L28)</f>
        <v>5796271905</v>
      </c>
      <c r="N28" s="61">
        <f t="shared" si="8"/>
        <v>0.7760438636850677</v>
      </c>
      <c r="O28" s="12" t="s">
        <v>95</v>
      </c>
      <c r="P28" s="19">
        <f>P20+P26</f>
        <v>6327162798</v>
      </c>
      <c r="Q28" s="19">
        <f aca="true" t="shared" si="12" ref="Q28:W28">Q20+Q26</f>
        <v>277177146</v>
      </c>
      <c r="R28" s="19">
        <f t="shared" si="12"/>
        <v>0</v>
      </c>
      <c r="S28" s="19">
        <f t="shared" si="12"/>
        <v>6604339944</v>
      </c>
      <c r="T28" s="19">
        <f t="shared" si="12"/>
        <v>6637466003</v>
      </c>
      <c r="U28" s="19">
        <f t="shared" si="12"/>
        <v>227532508</v>
      </c>
      <c r="V28" s="19">
        <f t="shared" si="12"/>
        <v>0</v>
      </c>
      <c r="W28" s="19">
        <f t="shared" si="12"/>
        <v>6864998511</v>
      </c>
      <c r="X28" s="19">
        <f>X20+X26</f>
        <v>3921767467</v>
      </c>
      <c r="Y28" s="19">
        <f>Y20+Y26</f>
        <v>163597015</v>
      </c>
      <c r="Z28" s="19">
        <f>Z20+Z26</f>
        <v>0</v>
      </c>
      <c r="AA28" s="377">
        <f>AA20+AA26</f>
        <v>4085364482</v>
      </c>
      <c r="AB28" s="60">
        <f t="shared" si="5"/>
        <v>0.5951005634529846</v>
      </c>
    </row>
    <row r="29" spans="1:28" s="11" customFormat="1" ht="15.75">
      <c r="A29" s="16" t="s">
        <v>79</v>
      </c>
      <c r="B29" s="10">
        <f>1!B46</f>
        <v>1848362288</v>
      </c>
      <c r="C29" s="10">
        <f>1!C46</f>
        <v>0</v>
      </c>
      <c r="D29" s="10">
        <f>1!D46</f>
        <v>0</v>
      </c>
      <c r="E29" s="26">
        <f t="shared" si="9"/>
        <v>1848362288</v>
      </c>
      <c r="F29" s="10">
        <f>1!F46</f>
        <v>1687019564</v>
      </c>
      <c r="G29" s="10">
        <f>1!G46</f>
        <v>0</v>
      </c>
      <c r="H29" s="10">
        <f>1!H46</f>
        <v>0</v>
      </c>
      <c r="I29" s="26">
        <f>SUM(F29:H29)</f>
        <v>1687019564</v>
      </c>
      <c r="J29" s="10">
        <f>1!J46</f>
        <v>1687019564</v>
      </c>
      <c r="K29" s="10">
        <f>1!K46</f>
        <v>0</v>
      </c>
      <c r="L29" s="10">
        <f>1!L46</f>
        <v>0</v>
      </c>
      <c r="M29" s="84">
        <f>SUM(J29:L29)</f>
        <v>1687019564</v>
      </c>
      <c r="N29" s="61">
        <f t="shared" si="8"/>
        <v>1</v>
      </c>
      <c r="O29" s="12" t="s">
        <v>128</v>
      </c>
      <c r="P29" s="23">
        <f>1!P46</f>
        <v>2139975190</v>
      </c>
      <c r="Q29" s="23">
        <f>1!Q46</f>
        <v>0</v>
      </c>
      <c r="R29" s="23">
        <f>1!R46</f>
        <v>0</v>
      </c>
      <c r="S29" s="26">
        <f t="shared" si="10"/>
        <v>2139975190</v>
      </c>
      <c r="T29" s="23">
        <f>1!T46</f>
        <v>2291021423</v>
      </c>
      <c r="U29" s="23">
        <f>1!U46</f>
        <v>0</v>
      </c>
      <c r="V29" s="23">
        <f>1!V46</f>
        <v>0</v>
      </c>
      <c r="W29" s="26">
        <f>SUM(T29:V29)</f>
        <v>2291021423</v>
      </c>
      <c r="X29" s="23">
        <f>1!X46</f>
        <v>2084349758</v>
      </c>
      <c r="Y29" s="23">
        <f>1!Y46</f>
        <v>0</v>
      </c>
      <c r="Z29" s="23">
        <f>1!Z46</f>
        <v>0</v>
      </c>
      <c r="AA29" s="84">
        <f>SUM(X29:Z29)</f>
        <v>2084349758</v>
      </c>
      <c r="AB29" s="60">
        <f t="shared" si="5"/>
        <v>0.9097906012902438</v>
      </c>
    </row>
    <row r="30" spans="1:28" s="20" customFormat="1" ht="15.75">
      <c r="A30" s="12" t="s">
        <v>80</v>
      </c>
      <c r="B30" s="10">
        <f>B28+B29</f>
        <v>8614247226</v>
      </c>
      <c r="C30" s="10">
        <f>C28+C29</f>
        <v>130067908</v>
      </c>
      <c r="D30" s="10">
        <f>D28+D29</f>
        <v>0</v>
      </c>
      <c r="E30" s="26">
        <f t="shared" si="9"/>
        <v>8744315134</v>
      </c>
      <c r="F30" s="10">
        <f>F28+F29</f>
        <v>8870144760</v>
      </c>
      <c r="G30" s="10">
        <f>G28+G29</f>
        <v>285875174</v>
      </c>
      <c r="H30" s="10">
        <f>H28+H29</f>
        <v>0</v>
      </c>
      <c r="I30" s="26">
        <f>SUM(F30:H30)</f>
        <v>9156019934</v>
      </c>
      <c r="J30" s="10">
        <f>J28+J29</f>
        <v>7418383213</v>
      </c>
      <c r="K30" s="10">
        <f>K28+K29</f>
        <v>64908256</v>
      </c>
      <c r="L30" s="10">
        <f>L28+L29</f>
        <v>0</v>
      </c>
      <c r="M30" s="84">
        <f>SUM(J30:L30)</f>
        <v>7483291469</v>
      </c>
      <c r="N30" s="61">
        <f t="shared" si="8"/>
        <v>0.8173083417186016</v>
      </c>
      <c r="O30" s="12" t="s">
        <v>96</v>
      </c>
      <c r="P30" s="10">
        <f>P28+P29</f>
        <v>8467137988</v>
      </c>
      <c r="Q30" s="10">
        <f aca="true" t="shared" si="13" ref="Q30:AA30">Q28+Q29</f>
        <v>277177146</v>
      </c>
      <c r="R30" s="10">
        <f t="shared" si="13"/>
        <v>0</v>
      </c>
      <c r="S30" s="10">
        <f t="shared" si="13"/>
        <v>8744315134</v>
      </c>
      <c r="T30" s="10">
        <f t="shared" si="13"/>
        <v>8928487426</v>
      </c>
      <c r="U30" s="10">
        <f t="shared" si="13"/>
        <v>227532508</v>
      </c>
      <c r="V30" s="10">
        <f t="shared" si="13"/>
        <v>0</v>
      </c>
      <c r="W30" s="10">
        <f t="shared" si="13"/>
        <v>9156019934</v>
      </c>
      <c r="X30" s="10">
        <f t="shared" si="13"/>
        <v>6006117225</v>
      </c>
      <c r="Y30" s="10">
        <f t="shared" si="13"/>
        <v>163597015</v>
      </c>
      <c r="Z30" s="10">
        <f t="shared" si="13"/>
        <v>0</v>
      </c>
      <c r="AA30" s="87">
        <f t="shared" si="13"/>
        <v>6169714240</v>
      </c>
      <c r="AB30" s="60">
        <f t="shared" si="5"/>
        <v>0.6738423774165627</v>
      </c>
    </row>
    <row r="31" spans="1:17" ht="15.75">
      <c r="A31" s="7"/>
      <c r="B31" s="6"/>
      <c r="D31" s="6"/>
      <c r="E31" s="6"/>
      <c r="F31" s="6"/>
      <c r="G31" s="6"/>
      <c r="H31" s="6"/>
      <c r="I31" s="6"/>
      <c r="J31" s="6"/>
      <c r="K31" s="6"/>
      <c r="L31" s="6"/>
      <c r="M31" s="67"/>
      <c r="N31" s="6"/>
      <c r="Q31" s="8"/>
    </row>
    <row r="32" spans="1:26" ht="15.7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S32" s="8"/>
      <c r="W32" s="67"/>
      <c r="X32" s="67"/>
      <c r="Y32" s="67"/>
      <c r="Z32" s="67"/>
    </row>
    <row r="33" spans="1:26" ht="15.7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W33" s="67"/>
      <c r="X33" s="139"/>
      <c r="Y33" s="140"/>
      <c r="Z33" s="67"/>
    </row>
    <row r="34" spans="1:26" ht="15.7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W34" s="67"/>
      <c r="X34" s="67"/>
      <c r="Y34" s="67"/>
      <c r="Z34" s="67"/>
    </row>
    <row r="35" spans="1:26" ht="15.75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W35" s="67"/>
      <c r="X35" s="67"/>
      <c r="Y35" s="67"/>
      <c r="Z35" s="67"/>
    </row>
    <row r="36" spans="1:14" ht="15.7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.7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.75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.75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.75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.75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.75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.75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.75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.75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.75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.75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.75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.75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.75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.75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.75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.75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.75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.75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.75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.75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.75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.75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.75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.75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.75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.75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.75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.75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.75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.75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.75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.75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.75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.75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.75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.75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.75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.75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.75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.75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.75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.75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.75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.75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.75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.75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.75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</sheetData>
  <sheetProtection/>
  <mergeCells count="15">
    <mergeCell ref="A1:M1"/>
    <mergeCell ref="A4:M4"/>
    <mergeCell ref="A5:M5"/>
    <mergeCell ref="X10:AA10"/>
    <mergeCell ref="F10:I10"/>
    <mergeCell ref="A9:N9"/>
    <mergeCell ref="O8:AB8"/>
    <mergeCell ref="T10:W10"/>
    <mergeCell ref="B10:E10"/>
    <mergeCell ref="P10:S10"/>
    <mergeCell ref="J10:M10"/>
    <mergeCell ref="O9:AB9"/>
    <mergeCell ref="A8:N8"/>
    <mergeCell ref="A22:M22"/>
    <mergeCell ref="O22:AA22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70" customWidth="1"/>
    <col min="2" max="2" width="57.375" style="270" customWidth="1"/>
    <col min="3" max="3" width="15.375" style="270" bestFit="1" customWidth="1"/>
    <col min="4" max="4" width="15.00390625" style="270" customWidth="1"/>
    <col min="5" max="5" width="15.375" style="270" bestFit="1" customWidth="1"/>
    <col min="6" max="7" width="9.125" style="270" customWidth="1"/>
    <col min="8" max="8" width="13.875" style="270" bestFit="1" customWidth="1"/>
    <col min="9" max="16384" width="9.125" style="270" customWidth="1"/>
  </cols>
  <sheetData>
    <row r="1" spans="1:5" ht="15.75">
      <c r="A1" s="387" t="s">
        <v>768</v>
      </c>
      <c r="B1" s="387"/>
      <c r="C1" s="387"/>
      <c r="D1" s="387"/>
      <c r="E1" s="387"/>
    </row>
    <row r="2" spans="1:4" ht="15.75">
      <c r="A2" s="142"/>
      <c r="B2" s="142"/>
      <c r="C2" s="142"/>
      <c r="D2" s="142"/>
    </row>
    <row r="3" spans="1:5" ht="14.25">
      <c r="A3" s="464" t="s">
        <v>13</v>
      </c>
      <c r="B3" s="464"/>
      <c r="C3" s="464"/>
      <c r="D3" s="464"/>
      <c r="E3" s="464"/>
    </row>
    <row r="4" spans="1:5" ht="14.25">
      <c r="A4" s="464" t="s">
        <v>650</v>
      </c>
      <c r="B4" s="464"/>
      <c r="C4" s="464"/>
      <c r="D4" s="464"/>
      <c r="E4" s="464"/>
    </row>
    <row r="5" spans="1:5" ht="14.25">
      <c r="A5" s="323"/>
      <c r="B5" s="323"/>
      <c r="C5" s="323"/>
      <c r="D5" s="323"/>
      <c r="E5" s="324"/>
    </row>
    <row r="6" spans="1:5" ht="14.25">
      <c r="A6" s="323"/>
      <c r="B6" s="323"/>
      <c r="C6" s="323"/>
      <c r="D6" s="323"/>
      <c r="E6" s="324"/>
    </row>
    <row r="7" spans="1:5" ht="15.75" thickBot="1">
      <c r="A7" s="325"/>
      <c r="B7" s="326"/>
      <c r="C7" s="326"/>
      <c r="D7" s="326"/>
      <c r="E7" s="327" t="s">
        <v>308</v>
      </c>
    </row>
    <row r="8" spans="1:5" ht="30.75" thickBot="1">
      <c r="A8" s="328" t="s">
        <v>384</v>
      </c>
      <c r="B8" s="329" t="s">
        <v>15</v>
      </c>
      <c r="C8" s="329" t="s">
        <v>385</v>
      </c>
      <c r="D8" s="329" t="s">
        <v>386</v>
      </c>
      <c r="E8" s="330" t="s">
        <v>387</v>
      </c>
    </row>
    <row r="9" spans="1:5" ht="15">
      <c r="A9" s="331" t="s">
        <v>129</v>
      </c>
      <c r="B9" s="332" t="s">
        <v>388</v>
      </c>
      <c r="C9" s="333">
        <v>1132869</v>
      </c>
      <c r="D9" s="333">
        <v>0</v>
      </c>
      <c r="E9" s="334">
        <v>730780</v>
      </c>
    </row>
    <row r="10" spans="1:5" ht="15">
      <c r="A10" s="335" t="s">
        <v>130</v>
      </c>
      <c r="B10" s="336" t="s">
        <v>389</v>
      </c>
      <c r="C10" s="288">
        <v>891888</v>
      </c>
      <c r="D10" s="288">
        <v>0</v>
      </c>
      <c r="E10" s="289">
        <v>933138</v>
      </c>
    </row>
    <row r="11" spans="1:5" ht="14.25">
      <c r="A11" s="337" t="s">
        <v>132</v>
      </c>
      <c r="B11" s="338" t="s">
        <v>390</v>
      </c>
      <c r="C11" s="292">
        <f>SUM(C9:C10)</f>
        <v>2024757</v>
      </c>
      <c r="D11" s="292">
        <f>SUM(D9:D10)</f>
        <v>0</v>
      </c>
      <c r="E11" s="293">
        <f>SUM(E9:E10)</f>
        <v>1663918</v>
      </c>
    </row>
    <row r="12" spans="1:5" ht="17.25" customHeight="1">
      <c r="A12" s="335" t="s">
        <v>133</v>
      </c>
      <c r="B12" s="336" t="s">
        <v>391</v>
      </c>
      <c r="C12" s="288">
        <v>20707829599</v>
      </c>
      <c r="D12" s="288">
        <v>0</v>
      </c>
      <c r="E12" s="289">
        <v>21373326946</v>
      </c>
    </row>
    <row r="13" spans="1:5" ht="17.25" customHeight="1">
      <c r="A13" s="335" t="s">
        <v>134</v>
      </c>
      <c r="B13" s="336" t="s">
        <v>392</v>
      </c>
      <c r="C13" s="288">
        <v>250516780</v>
      </c>
      <c r="D13" s="288">
        <v>0</v>
      </c>
      <c r="E13" s="289">
        <v>281542007</v>
      </c>
    </row>
    <row r="14" spans="1:5" ht="15">
      <c r="A14" s="335" t="s">
        <v>136</v>
      </c>
      <c r="B14" s="336" t="s">
        <v>393</v>
      </c>
      <c r="C14" s="288">
        <v>481119083</v>
      </c>
      <c r="D14" s="288">
        <v>0</v>
      </c>
      <c r="E14" s="289">
        <v>133296830</v>
      </c>
    </row>
    <row r="15" spans="1:5" ht="14.25">
      <c r="A15" s="337" t="s">
        <v>138</v>
      </c>
      <c r="B15" s="338" t="s">
        <v>394</v>
      </c>
      <c r="C15" s="292">
        <f>SUM(C12:C14)</f>
        <v>21439465462</v>
      </c>
      <c r="D15" s="292">
        <f>SUM(D12:D14)</f>
        <v>0</v>
      </c>
      <c r="E15" s="293">
        <f>SUM(E12:E14)</f>
        <v>21788165783</v>
      </c>
    </row>
    <row r="16" spans="1:5" ht="17.25" customHeight="1">
      <c r="A16" s="335" t="s">
        <v>139</v>
      </c>
      <c r="B16" s="336" t="s">
        <v>395</v>
      </c>
      <c r="C16" s="288">
        <v>245317458</v>
      </c>
      <c r="D16" s="288">
        <v>0</v>
      </c>
      <c r="E16" s="289">
        <v>245317458</v>
      </c>
    </row>
    <row r="17" spans="1:5" ht="15" customHeight="1">
      <c r="A17" s="335" t="s">
        <v>207</v>
      </c>
      <c r="B17" s="336" t="s">
        <v>396</v>
      </c>
      <c r="C17" s="288">
        <v>245317458</v>
      </c>
      <c r="D17" s="288">
        <v>0</v>
      </c>
      <c r="E17" s="289">
        <v>245317458</v>
      </c>
    </row>
    <row r="18" spans="1:5" ht="28.5">
      <c r="A18" s="337" t="s">
        <v>215</v>
      </c>
      <c r="B18" s="338" t="s">
        <v>397</v>
      </c>
      <c r="C18" s="292">
        <f>C16</f>
        <v>245317458</v>
      </c>
      <c r="D18" s="292">
        <f>D16</f>
        <v>0</v>
      </c>
      <c r="E18" s="293">
        <f>E16</f>
        <v>245317458</v>
      </c>
    </row>
    <row r="19" spans="1:5" ht="30" customHeight="1">
      <c r="A19" s="337" t="s">
        <v>222</v>
      </c>
      <c r="B19" s="338" t="s">
        <v>398</v>
      </c>
      <c r="C19" s="292">
        <f>C11+C15+C18</f>
        <v>21686807677</v>
      </c>
      <c r="D19" s="292">
        <f>D11+D15+D18</f>
        <v>0</v>
      </c>
      <c r="E19" s="293">
        <f>E11+E15+E18</f>
        <v>22035147159</v>
      </c>
    </row>
    <row r="20" spans="1:5" ht="15">
      <c r="A20" s="335" t="s">
        <v>241</v>
      </c>
      <c r="B20" s="336" t="s">
        <v>399</v>
      </c>
      <c r="C20" s="288">
        <v>360415</v>
      </c>
      <c r="D20" s="288">
        <v>0</v>
      </c>
      <c r="E20" s="289">
        <v>514200</v>
      </c>
    </row>
    <row r="21" spans="1:5" ht="28.5">
      <c r="A21" s="337" t="s">
        <v>244</v>
      </c>
      <c r="B21" s="338" t="s">
        <v>400</v>
      </c>
      <c r="C21" s="292">
        <f>C20</f>
        <v>360415</v>
      </c>
      <c r="D21" s="292">
        <f>D20</f>
        <v>0</v>
      </c>
      <c r="E21" s="293">
        <f>E20</f>
        <v>514200</v>
      </c>
    </row>
    <row r="22" spans="1:5" ht="15">
      <c r="A22" s="335" t="s">
        <v>245</v>
      </c>
      <c r="B22" s="336" t="s">
        <v>401</v>
      </c>
      <c r="C22" s="288">
        <v>1161239577</v>
      </c>
      <c r="D22" s="288">
        <v>0</v>
      </c>
      <c r="E22" s="289">
        <v>925513974</v>
      </c>
    </row>
    <row r="23" spans="1:5" ht="15">
      <c r="A23" s="335" t="s">
        <v>246</v>
      </c>
      <c r="B23" s="336" t="s">
        <v>592</v>
      </c>
      <c r="C23" s="288">
        <v>633298437</v>
      </c>
      <c r="D23" s="288">
        <v>0</v>
      </c>
      <c r="E23" s="289">
        <v>584231640</v>
      </c>
    </row>
    <row r="24" spans="1:5" ht="14.25">
      <c r="A24" s="337" t="s">
        <v>247</v>
      </c>
      <c r="B24" s="338" t="s">
        <v>402</v>
      </c>
      <c r="C24" s="292">
        <f>SUM(C22:C23)</f>
        <v>1794538014</v>
      </c>
      <c r="D24" s="292">
        <f>SUM(D22:D23)</f>
        <v>0</v>
      </c>
      <c r="E24" s="293">
        <f>SUM(E22:E23)</f>
        <v>1509745614</v>
      </c>
    </row>
    <row r="25" spans="1:5" ht="14.25">
      <c r="A25" s="337" t="s">
        <v>251</v>
      </c>
      <c r="B25" s="338" t="s">
        <v>403</v>
      </c>
      <c r="C25" s="292">
        <f>C21+C24</f>
        <v>1794898429</v>
      </c>
      <c r="D25" s="292">
        <f>D21+D24</f>
        <v>0</v>
      </c>
      <c r="E25" s="293">
        <f>E21+E24</f>
        <v>1510259814</v>
      </c>
    </row>
    <row r="26" spans="1:5" ht="33.75" customHeight="1">
      <c r="A26" s="335" t="s">
        <v>252</v>
      </c>
      <c r="B26" s="336" t="s">
        <v>404</v>
      </c>
      <c r="C26" s="288">
        <v>688307</v>
      </c>
      <c r="D26" s="288">
        <v>0</v>
      </c>
      <c r="E26" s="289">
        <v>688307</v>
      </c>
    </row>
    <row r="27" spans="1:5" ht="30">
      <c r="A27" s="335" t="s">
        <v>256</v>
      </c>
      <c r="B27" s="336" t="s">
        <v>405</v>
      </c>
      <c r="C27" s="288">
        <v>119777922</v>
      </c>
      <c r="D27" s="288">
        <v>0</v>
      </c>
      <c r="E27" s="289">
        <v>150152071</v>
      </c>
    </row>
    <row r="28" spans="1:5" ht="30">
      <c r="A28" s="335" t="s">
        <v>260</v>
      </c>
      <c r="B28" s="336" t="s">
        <v>406</v>
      </c>
      <c r="C28" s="288">
        <v>31116231</v>
      </c>
      <c r="D28" s="288">
        <v>0</v>
      </c>
      <c r="E28" s="289">
        <v>44736832</v>
      </c>
    </row>
    <row r="29" spans="1:5" ht="30">
      <c r="A29" s="335" t="s">
        <v>261</v>
      </c>
      <c r="B29" s="336" t="s">
        <v>407</v>
      </c>
      <c r="C29" s="288">
        <v>69020923</v>
      </c>
      <c r="D29" s="288">
        <v>0</v>
      </c>
      <c r="E29" s="289">
        <v>82076385</v>
      </c>
    </row>
    <row r="30" spans="1:5" ht="30">
      <c r="A30" s="335" t="s">
        <v>262</v>
      </c>
      <c r="B30" s="336" t="s">
        <v>408</v>
      </c>
      <c r="C30" s="288">
        <v>19640768</v>
      </c>
      <c r="D30" s="288">
        <v>0</v>
      </c>
      <c r="E30" s="289">
        <v>23338854</v>
      </c>
    </row>
    <row r="31" spans="1:5" ht="30">
      <c r="A31" s="335" t="s">
        <v>263</v>
      </c>
      <c r="B31" s="336" t="s">
        <v>409</v>
      </c>
      <c r="C31" s="288">
        <v>181664043</v>
      </c>
      <c r="D31" s="288">
        <v>0</v>
      </c>
      <c r="E31" s="289">
        <v>155238232</v>
      </c>
    </row>
    <row r="32" spans="1:5" ht="48" customHeight="1">
      <c r="A32" s="335" t="s">
        <v>264</v>
      </c>
      <c r="B32" s="336" t="s">
        <v>410</v>
      </c>
      <c r="C32" s="288">
        <v>10682939</v>
      </c>
      <c r="D32" s="288">
        <v>0</v>
      </c>
      <c r="E32" s="289">
        <v>3023747</v>
      </c>
    </row>
    <row r="33" spans="1:5" ht="30">
      <c r="A33" s="335" t="s">
        <v>265</v>
      </c>
      <c r="B33" s="336" t="s">
        <v>411</v>
      </c>
      <c r="C33" s="288">
        <v>110122489</v>
      </c>
      <c r="D33" s="288">
        <v>0</v>
      </c>
      <c r="E33" s="289">
        <v>96659018</v>
      </c>
    </row>
    <row r="34" spans="1:5" ht="30">
      <c r="A34" s="335" t="s">
        <v>266</v>
      </c>
      <c r="B34" s="336" t="s">
        <v>412</v>
      </c>
      <c r="C34" s="288">
        <v>1733034</v>
      </c>
      <c r="D34" s="288">
        <v>0</v>
      </c>
      <c r="E34" s="289">
        <v>2277084</v>
      </c>
    </row>
    <row r="35" spans="1:5" ht="30">
      <c r="A35" s="335" t="s">
        <v>267</v>
      </c>
      <c r="B35" s="336" t="s">
        <v>413</v>
      </c>
      <c r="C35" s="288">
        <v>33049457</v>
      </c>
      <c r="D35" s="288">
        <v>0</v>
      </c>
      <c r="E35" s="289">
        <v>28584427</v>
      </c>
    </row>
    <row r="36" spans="1:5" ht="30">
      <c r="A36" s="335" t="s">
        <v>272</v>
      </c>
      <c r="B36" s="336" t="s">
        <v>414</v>
      </c>
      <c r="C36" s="288">
        <v>26076124</v>
      </c>
      <c r="D36" s="288">
        <v>0</v>
      </c>
      <c r="E36" s="289">
        <v>24693951</v>
      </c>
    </row>
    <row r="37" spans="1:5" ht="30">
      <c r="A37" s="335" t="s">
        <v>275</v>
      </c>
      <c r="B37" s="336" t="s">
        <v>593</v>
      </c>
      <c r="C37" s="288">
        <v>128756797</v>
      </c>
      <c r="D37" s="288">
        <v>0</v>
      </c>
      <c r="E37" s="289">
        <v>123191752</v>
      </c>
    </row>
    <row r="38" spans="1:5" ht="30">
      <c r="A38" s="335" t="s">
        <v>594</v>
      </c>
      <c r="B38" s="336" t="s">
        <v>595</v>
      </c>
      <c r="C38" s="288">
        <v>126556797</v>
      </c>
      <c r="D38" s="288">
        <v>0</v>
      </c>
      <c r="E38" s="289">
        <v>123191752</v>
      </c>
    </row>
    <row r="39" spans="1:5" ht="30">
      <c r="A39" s="335" t="s">
        <v>596</v>
      </c>
      <c r="B39" s="336" t="s">
        <v>597</v>
      </c>
      <c r="C39" s="288">
        <v>2200000</v>
      </c>
      <c r="D39" s="288">
        <v>0</v>
      </c>
      <c r="E39" s="289">
        <v>0</v>
      </c>
    </row>
    <row r="40" spans="1:5" ht="30" customHeight="1">
      <c r="A40" s="335" t="s">
        <v>598</v>
      </c>
      <c r="B40" s="336" t="s">
        <v>599</v>
      </c>
      <c r="C40" s="288">
        <v>45789073</v>
      </c>
      <c r="D40" s="288">
        <v>0</v>
      </c>
      <c r="E40" s="289">
        <v>87229073</v>
      </c>
    </row>
    <row r="41" spans="1:5" ht="48.75" customHeight="1">
      <c r="A41" s="335" t="s">
        <v>600</v>
      </c>
      <c r="B41" s="336" t="s">
        <v>601</v>
      </c>
      <c r="C41" s="288">
        <v>34240000</v>
      </c>
      <c r="D41" s="288">
        <v>0</v>
      </c>
      <c r="E41" s="289">
        <v>75680000</v>
      </c>
    </row>
    <row r="42" spans="1:5" ht="30" customHeight="1">
      <c r="A42" s="335" t="s">
        <v>415</v>
      </c>
      <c r="B42" s="336" t="s">
        <v>416</v>
      </c>
      <c r="C42" s="288">
        <v>19533324</v>
      </c>
      <c r="D42" s="288">
        <v>0</v>
      </c>
      <c r="E42" s="289">
        <v>6316633</v>
      </c>
    </row>
    <row r="43" spans="1:5" ht="45.75" customHeight="1">
      <c r="A43" s="335" t="s">
        <v>417</v>
      </c>
      <c r="B43" s="336" t="s">
        <v>418</v>
      </c>
      <c r="C43" s="288">
        <v>19533324</v>
      </c>
      <c r="D43" s="288">
        <v>0</v>
      </c>
      <c r="E43" s="289">
        <v>6316633</v>
      </c>
    </row>
    <row r="44" spans="1:5" ht="28.5">
      <c r="A44" s="337" t="s">
        <v>419</v>
      </c>
      <c r="B44" s="338" t="s">
        <v>420</v>
      </c>
      <c r="C44" s="292">
        <f>C26+C27+C31+C37+C40+C42</f>
        <v>496209466</v>
      </c>
      <c r="D44" s="292">
        <f>D26+D27+D31+D37+D40+D42</f>
        <v>0</v>
      </c>
      <c r="E44" s="293">
        <f>E26+E27+E31+E37+E40+E42</f>
        <v>522816068</v>
      </c>
    </row>
    <row r="45" spans="1:5" ht="32.25" customHeight="1">
      <c r="A45" s="335" t="s">
        <v>602</v>
      </c>
      <c r="B45" s="336" t="s">
        <v>603</v>
      </c>
      <c r="C45" s="288">
        <v>608653881</v>
      </c>
      <c r="D45" s="288">
        <v>0</v>
      </c>
      <c r="E45" s="289">
        <v>768007530</v>
      </c>
    </row>
    <row r="46" spans="1:5" ht="30">
      <c r="A46" s="335" t="s">
        <v>604</v>
      </c>
      <c r="B46" s="336" t="s">
        <v>605</v>
      </c>
      <c r="C46" s="288">
        <v>1893917</v>
      </c>
      <c r="D46" s="288">
        <v>0</v>
      </c>
      <c r="E46" s="289">
        <v>46911119</v>
      </c>
    </row>
    <row r="47" spans="1:5" ht="33" customHeight="1">
      <c r="A47" s="335" t="s">
        <v>606</v>
      </c>
      <c r="B47" s="336" t="s">
        <v>607</v>
      </c>
      <c r="C47" s="288">
        <v>606712097</v>
      </c>
      <c r="D47" s="288">
        <v>0</v>
      </c>
      <c r="E47" s="289">
        <v>719231630</v>
      </c>
    </row>
    <row r="48" spans="1:5" ht="31.5" customHeight="1">
      <c r="A48" s="335" t="s">
        <v>608</v>
      </c>
      <c r="B48" s="336" t="s">
        <v>609</v>
      </c>
      <c r="C48" s="288">
        <v>47867</v>
      </c>
      <c r="D48" s="288">
        <v>0</v>
      </c>
      <c r="E48" s="289">
        <v>1864781</v>
      </c>
    </row>
    <row r="49" spans="1:5" ht="31.5" customHeight="1">
      <c r="A49" s="335" t="s">
        <v>421</v>
      </c>
      <c r="B49" s="336" t="s">
        <v>422</v>
      </c>
      <c r="C49" s="288">
        <v>0</v>
      </c>
      <c r="D49" s="288">
        <v>0</v>
      </c>
      <c r="E49" s="289">
        <v>0</v>
      </c>
    </row>
    <row r="50" spans="1:5" ht="45.75" customHeight="1">
      <c r="A50" s="335" t="s">
        <v>423</v>
      </c>
      <c r="B50" s="336" t="s">
        <v>424</v>
      </c>
      <c r="C50" s="288">
        <v>0</v>
      </c>
      <c r="D50" s="288">
        <v>0</v>
      </c>
      <c r="E50" s="289">
        <v>0</v>
      </c>
    </row>
    <row r="51" spans="1:5" ht="30">
      <c r="A51" s="335" t="s">
        <v>425</v>
      </c>
      <c r="B51" s="336" t="s">
        <v>426</v>
      </c>
      <c r="C51" s="288">
        <v>0</v>
      </c>
      <c r="D51" s="288">
        <v>0</v>
      </c>
      <c r="E51" s="289">
        <v>0</v>
      </c>
    </row>
    <row r="52" spans="1:5" ht="17.25" customHeight="1">
      <c r="A52" s="335" t="s">
        <v>427</v>
      </c>
      <c r="B52" s="336" t="s">
        <v>428</v>
      </c>
      <c r="C52" s="288">
        <v>0</v>
      </c>
      <c r="D52" s="288">
        <v>0</v>
      </c>
      <c r="E52" s="289">
        <v>0</v>
      </c>
    </row>
    <row r="53" spans="1:5" ht="30.75" customHeight="1">
      <c r="A53" s="335" t="s">
        <v>429</v>
      </c>
      <c r="B53" s="336" t="s">
        <v>430</v>
      </c>
      <c r="C53" s="288">
        <v>0</v>
      </c>
      <c r="D53" s="288">
        <v>0</v>
      </c>
      <c r="E53" s="289">
        <v>0</v>
      </c>
    </row>
    <row r="54" spans="1:5" ht="30">
      <c r="A54" s="335" t="s">
        <v>431</v>
      </c>
      <c r="B54" s="336" t="s">
        <v>432</v>
      </c>
      <c r="C54" s="288">
        <v>0</v>
      </c>
      <c r="D54" s="288">
        <v>0</v>
      </c>
      <c r="E54" s="289">
        <v>0</v>
      </c>
    </row>
    <row r="55" spans="1:5" ht="28.5">
      <c r="A55" s="337" t="s">
        <v>433</v>
      </c>
      <c r="B55" s="338" t="s">
        <v>434</v>
      </c>
      <c r="C55" s="292">
        <f>C45+C49+C53</f>
        <v>608653881</v>
      </c>
      <c r="D55" s="292">
        <f>D45+D49+D53</f>
        <v>0</v>
      </c>
      <c r="E55" s="293">
        <f>E45+E49+E53</f>
        <v>768007530</v>
      </c>
    </row>
    <row r="56" spans="1:5" ht="15">
      <c r="A56" s="335" t="s">
        <v>435</v>
      </c>
      <c r="B56" s="336" t="s">
        <v>436</v>
      </c>
      <c r="C56" s="288">
        <v>49351016</v>
      </c>
      <c r="D56" s="288">
        <v>0</v>
      </c>
      <c r="E56" s="289">
        <v>16266543</v>
      </c>
    </row>
    <row r="57" spans="1:5" ht="17.25" customHeight="1">
      <c r="A57" s="335" t="s">
        <v>437</v>
      </c>
      <c r="B57" s="336" t="s">
        <v>438</v>
      </c>
      <c r="C57" s="288">
        <v>42500017</v>
      </c>
      <c r="D57" s="288">
        <v>0</v>
      </c>
      <c r="E57" s="289">
        <v>7648825</v>
      </c>
    </row>
    <row r="58" spans="1:5" ht="18.75" customHeight="1">
      <c r="A58" s="335" t="s">
        <v>439</v>
      </c>
      <c r="B58" s="336" t="s">
        <v>440</v>
      </c>
      <c r="C58" s="288">
        <v>5300000</v>
      </c>
      <c r="D58" s="288">
        <v>0</v>
      </c>
      <c r="E58" s="289">
        <v>5598659</v>
      </c>
    </row>
    <row r="59" spans="1:5" ht="17.25" customHeight="1">
      <c r="A59" s="335" t="s">
        <v>441</v>
      </c>
      <c r="B59" s="336" t="s">
        <v>442</v>
      </c>
      <c r="C59" s="288">
        <v>1550999</v>
      </c>
      <c r="D59" s="288">
        <v>0</v>
      </c>
      <c r="E59" s="289">
        <v>1191000</v>
      </c>
    </row>
    <row r="60" spans="1:5" ht="14.25" customHeight="1">
      <c r="A60" s="335">
        <v>149</v>
      </c>
      <c r="B60" s="336" t="s">
        <v>653</v>
      </c>
      <c r="C60" s="288">
        <v>0</v>
      </c>
      <c r="D60" s="288">
        <v>0</v>
      </c>
      <c r="E60" s="289">
        <v>1828059</v>
      </c>
    </row>
    <row r="61" spans="1:5" ht="15">
      <c r="A61" s="335" t="s">
        <v>443</v>
      </c>
      <c r="B61" s="336" t="s">
        <v>444</v>
      </c>
      <c r="C61" s="288">
        <v>0</v>
      </c>
      <c r="D61" s="288">
        <v>0</v>
      </c>
      <c r="E61" s="289">
        <v>0</v>
      </c>
    </row>
    <row r="62" spans="1:5" ht="15">
      <c r="A62" s="335" t="s">
        <v>610</v>
      </c>
      <c r="B62" s="336" t="s">
        <v>611</v>
      </c>
      <c r="C62" s="288">
        <v>1600000</v>
      </c>
      <c r="D62" s="288">
        <v>0</v>
      </c>
      <c r="E62" s="289">
        <v>1600000</v>
      </c>
    </row>
    <row r="63" spans="1:5" ht="33" customHeight="1">
      <c r="A63" s="335" t="s">
        <v>445</v>
      </c>
      <c r="B63" s="336" t="s">
        <v>446</v>
      </c>
      <c r="C63" s="288">
        <v>11641196</v>
      </c>
      <c r="D63" s="288">
        <v>0</v>
      </c>
      <c r="E63" s="289">
        <v>19740384</v>
      </c>
    </row>
    <row r="64" spans="1:5" ht="28.5">
      <c r="A64" s="337" t="s">
        <v>447</v>
      </c>
      <c r="B64" s="338" t="s">
        <v>448</v>
      </c>
      <c r="C64" s="292">
        <f>C56+C62+C63</f>
        <v>62592212</v>
      </c>
      <c r="D64" s="292">
        <f>D56+D62</f>
        <v>0</v>
      </c>
      <c r="E64" s="293">
        <f>E56+E62+E63</f>
        <v>37606927</v>
      </c>
    </row>
    <row r="65" spans="1:5" ht="14.25">
      <c r="A65" s="337" t="s">
        <v>449</v>
      </c>
      <c r="B65" s="338" t="s">
        <v>450</v>
      </c>
      <c r="C65" s="292">
        <f>C64+C55+C44</f>
        <v>1167455559</v>
      </c>
      <c r="D65" s="292">
        <f>D64+D55+D44</f>
        <v>0</v>
      </c>
      <c r="E65" s="293">
        <f>E64+E55+E44</f>
        <v>1328430525</v>
      </c>
    </row>
    <row r="66" spans="1:5" ht="30">
      <c r="A66" s="335" t="s">
        <v>451</v>
      </c>
      <c r="B66" s="336" t="s">
        <v>452</v>
      </c>
      <c r="C66" s="288">
        <v>0</v>
      </c>
      <c r="D66" s="288">
        <v>0</v>
      </c>
      <c r="E66" s="289">
        <v>0</v>
      </c>
    </row>
    <row r="67" spans="1:5" ht="16.5" customHeight="1">
      <c r="A67" s="335" t="s">
        <v>453</v>
      </c>
      <c r="B67" s="336" t="s">
        <v>454</v>
      </c>
      <c r="C67" s="288">
        <v>21128000</v>
      </c>
      <c r="D67" s="288">
        <v>0</v>
      </c>
      <c r="E67" s="289">
        <v>4357000</v>
      </c>
    </row>
    <row r="68" spans="1:5" ht="30">
      <c r="A68" s="335" t="s">
        <v>455</v>
      </c>
      <c r="B68" s="336" t="s">
        <v>456</v>
      </c>
      <c r="C68" s="288">
        <v>12906005</v>
      </c>
      <c r="D68" s="288">
        <v>0</v>
      </c>
      <c r="E68" s="289">
        <v>2484000</v>
      </c>
    </row>
    <row r="69" spans="1:5" ht="30">
      <c r="A69" s="335" t="s">
        <v>457</v>
      </c>
      <c r="B69" s="336" t="s">
        <v>458</v>
      </c>
      <c r="C69" s="288">
        <v>-12906005</v>
      </c>
      <c r="D69" s="288">
        <v>0</v>
      </c>
      <c r="E69" s="289">
        <v>-2484000</v>
      </c>
    </row>
    <row r="70" spans="1:5" ht="28.5">
      <c r="A70" s="337" t="s">
        <v>459</v>
      </c>
      <c r="B70" s="338" t="s">
        <v>460</v>
      </c>
      <c r="C70" s="292">
        <f>SUM(C66:C69)</f>
        <v>21128000</v>
      </c>
      <c r="D70" s="292">
        <f>SUM(D66:D69)</f>
        <v>0</v>
      </c>
      <c r="E70" s="293">
        <f>SUM(E66:E69)</f>
        <v>4357000</v>
      </c>
    </row>
    <row r="71" spans="1:5" ht="18" customHeight="1">
      <c r="A71" s="335" t="s">
        <v>461</v>
      </c>
      <c r="B71" s="336" t="s">
        <v>462</v>
      </c>
      <c r="C71" s="288">
        <v>0</v>
      </c>
      <c r="D71" s="288">
        <v>0</v>
      </c>
      <c r="E71" s="289">
        <v>0</v>
      </c>
    </row>
    <row r="72" spans="1:5" ht="15">
      <c r="A72" s="335" t="s">
        <v>463</v>
      </c>
      <c r="B72" s="336" t="s">
        <v>464</v>
      </c>
      <c r="C72" s="288">
        <v>-388000</v>
      </c>
      <c r="D72" s="288">
        <v>0</v>
      </c>
      <c r="E72" s="289">
        <v>-11619000</v>
      </c>
    </row>
    <row r="73" spans="1:5" ht="28.5">
      <c r="A73" s="337" t="s">
        <v>465</v>
      </c>
      <c r="B73" s="338" t="s">
        <v>466</v>
      </c>
      <c r="C73" s="292">
        <f>SUM(C71:C72)</f>
        <v>-388000</v>
      </c>
      <c r="D73" s="292">
        <f>SUM(D71:D72)</f>
        <v>0</v>
      </c>
      <c r="E73" s="293">
        <f>SUM(E71:E72)</f>
        <v>-11619000</v>
      </c>
    </row>
    <row r="74" spans="1:5" ht="17.25" customHeight="1">
      <c r="A74" s="335" t="s">
        <v>467</v>
      </c>
      <c r="B74" s="336" t="s">
        <v>468</v>
      </c>
      <c r="C74" s="288">
        <v>0</v>
      </c>
      <c r="D74" s="288">
        <v>0</v>
      </c>
      <c r="E74" s="289">
        <f>C74+D74</f>
        <v>0</v>
      </c>
    </row>
    <row r="75" spans="1:5" ht="32.25" customHeight="1">
      <c r="A75" s="335" t="s">
        <v>469</v>
      </c>
      <c r="B75" s="336" t="s">
        <v>470</v>
      </c>
      <c r="C75" s="288">
        <v>43500</v>
      </c>
      <c r="D75" s="288">
        <v>0</v>
      </c>
      <c r="E75" s="289">
        <v>0</v>
      </c>
    </row>
    <row r="76" spans="1:5" ht="28.5">
      <c r="A76" s="337" t="s">
        <v>471</v>
      </c>
      <c r="B76" s="338" t="s">
        <v>472</v>
      </c>
      <c r="C76" s="292">
        <f>SUM(C74:C75)</f>
        <v>43500</v>
      </c>
      <c r="D76" s="292">
        <f>SUM(D74:D75)</f>
        <v>0</v>
      </c>
      <c r="E76" s="293">
        <f>SUM(E74:E75)</f>
        <v>0</v>
      </c>
    </row>
    <row r="77" spans="1:5" ht="19.5" customHeight="1" thickBot="1">
      <c r="A77" s="339" t="s">
        <v>473</v>
      </c>
      <c r="B77" s="340" t="s">
        <v>474</v>
      </c>
      <c r="C77" s="341">
        <f>C70+C73+C76</f>
        <v>20783500</v>
      </c>
      <c r="D77" s="341">
        <f>D70+D76</f>
        <v>0</v>
      </c>
      <c r="E77" s="342">
        <f>E70+E73+E76</f>
        <v>-7262000</v>
      </c>
    </row>
    <row r="78" spans="1:8" ht="18.75" customHeight="1" thickBot="1">
      <c r="A78" s="343" t="s">
        <v>475</v>
      </c>
      <c r="B78" s="344" t="s">
        <v>476</v>
      </c>
      <c r="C78" s="345">
        <f>C19+C25+C65+C77</f>
        <v>24669945165</v>
      </c>
      <c r="D78" s="345">
        <f>D19+D25+D65+D77</f>
        <v>0</v>
      </c>
      <c r="E78" s="346">
        <f>E19+E25+E65+E77</f>
        <v>24866575498</v>
      </c>
      <c r="H78" s="347"/>
    </row>
    <row r="79" spans="1:5" ht="15">
      <c r="A79" s="280"/>
      <c r="B79" s="280"/>
      <c r="C79" s="280"/>
      <c r="D79" s="280"/>
      <c r="E79" s="348"/>
    </row>
    <row r="80" spans="1:5" ht="15">
      <c r="A80" s="280"/>
      <c r="B80" s="280"/>
      <c r="C80" s="280"/>
      <c r="D80" s="280"/>
      <c r="E80" s="348"/>
    </row>
    <row r="81" spans="1:5" ht="15">
      <c r="A81" s="280"/>
      <c r="B81" s="280"/>
      <c r="C81" s="280"/>
      <c r="D81" s="280"/>
      <c r="E81" s="348"/>
    </row>
    <row r="82" spans="1:5" ht="14.25">
      <c r="A82" s="348"/>
      <c r="B82" s="348"/>
      <c r="C82" s="348"/>
      <c r="D82" s="348"/>
      <c r="E82" s="348"/>
    </row>
    <row r="83" spans="1:5" ht="14.25">
      <c r="A83" s="348"/>
      <c r="B83" s="348"/>
      <c r="C83" s="348"/>
      <c r="D83" s="348"/>
      <c r="E83" s="348"/>
    </row>
    <row r="84" spans="1:5" ht="14.25">
      <c r="A84" s="348"/>
      <c r="B84" s="348"/>
      <c r="C84" s="348"/>
      <c r="D84" s="348"/>
      <c r="E84" s="348"/>
    </row>
    <row r="85" spans="1:5" ht="15" thickBot="1">
      <c r="A85" s="348"/>
      <c r="B85" s="348"/>
      <c r="C85" s="348"/>
      <c r="D85" s="348"/>
      <c r="E85" s="348"/>
    </row>
    <row r="86" spans="1:5" ht="15" thickBot="1">
      <c r="A86" s="446" t="s">
        <v>567</v>
      </c>
      <c r="B86" s="447"/>
      <c r="C86" s="447"/>
      <c r="D86" s="457"/>
      <c r="E86" s="348"/>
    </row>
    <row r="87" spans="1:5" s="352" customFormat="1" ht="29.25" thickBot="1">
      <c r="A87" s="458" t="s">
        <v>15</v>
      </c>
      <c r="B87" s="460"/>
      <c r="C87" s="349" t="s">
        <v>568</v>
      </c>
      <c r="D87" s="350" t="s">
        <v>569</v>
      </c>
      <c r="E87" s="351"/>
    </row>
    <row r="88" spans="1:5" ht="15">
      <c r="A88" s="461" t="s">
        <v>570</v>
      </c>
      <c r="B88" s="463"/>
      <c r="C88" s="353">
        <v>493</v>
      </c>
      <c r="D88" s="354">
        <v>8257920</v>
      </c>
      <c r="E88" s="348"/>
    </row>
    <row r="89" spans="1:5" ht="15">
      <c r="A89" s="440" t="s">
        <v>571</v>
      </c>
      <c r="B89" s="442"/>
      <c r="C89" s="355">
        <v>135</v>
      </c>
      <c r="D89" s="356">
        <v>12122735</v>
      </c>
      <c r="E89" s="348"/>
    </row>
    <row r="90" spans="1:5" ht="15.75" thickBot="1">
      <c r="A90" s="455" t="s">
        <v>572</v>
      </c>
      <c r="B90" s="456"/>
      <c r="C90" s="357">
        <v>1297</v>
      </c>
      <c r="D90" s="358">
        <v>10089142</v>
      </c>
      <c r="E90" s="348"/>
    </row>
    <row r="91" spans="1:5" ht="15" thickBot="1">
      <c r="A91" s="446" t="s">
        <v>16</v>
      </c>
      <c r="B91" s="448"/>
      <c r="C91" s="359">
        <f>SUM(C88:C90)</f>
        <v>1925</v>
      </c>
      <c r="D91" s="360">
        <f>SUM(D88:D90)</f>
        <v>30469797</v>
      </c>
      <c r="E91" s="348"/>
    </row>
    <row r="92" spans="1:5" ht="15">
      <c r="A92" s="280"/>
      <c r="B92" s="280"/>
      <c r="C92" s="280"/>
      <c r="D92" s="280" t="s">
        <v>566</v>
      </c>
      <c r="E92" s="348"/>
    </row>
    <row r="93" spans="1:5" ht="15">
      <c r="A93" s="280"/>
      <c r="B93" s="280"/>
      <c r="C93" s="280"/>
      <c r="D93" s="280"/>
      <c r="E93" s="348"/>
    </row>
    <row r="94" spans="1:5" ht="15">
      <c r="A94" s="280"/>
      <c r="B94" s="280"/>
      <c r="C94" s="280"/>
      <c r="D94" s="280"/>
      <c r="E94" s="348"/>
    </row>
    <row r="95" spans="1:5" ht="15" thickBot="1">
      <c r="A95" s="348"/>
      <c r="B95" s="348"/>
      <c r="C95" s="348"/>
      <c r="D95" s="348"/>
      <c r="E95" s="348"/>
    </row>
    <row r="96" spans="1:5" ht="15" thickBot="1">
      <c r="A96" s="446" t="s">
        <v>573</v>
      </c>
      <c r="B96" s="447"/>
      <c r="C96" s="447"/>
      <c r="D96" s="457"/>
      <c r="E96" s="348"/>
    </row>
    <row r="97" spans="1:5" ht="44.25" customHeight="1" thickBot="1">
      <c r="A97" s="458" t="s">
        <v>15</v>
      </c>
      <c r="B97" s="459"/>
      <c r="C97" s="460"/>
      <c r="D97" s="350" t="s">
        <v>574</v>
      </c>
      <c r="E97" s="348"/>
    </row>
    <row r="98" spans="1:5" ht="15">
      <c r="A98" s="461" t="s">
        <v>575</v>
      </c>
      <c r="B98" s="462"/>
      <c r="C98" s="463"/>
      <c r="D98" s="354">
        <v>2693</v>
      </c>
      <c r="E98" s="348"/>
    </row>
    <row r="99" spans="1:5" ht="15">
      <c r="A99" s="440" t="s">
        <v>576</v>
      </c>
      <c r="B99" s="441"/>
      <c r="C99" s="442"/>
      <c r="D99" s="356">
        <v>94</v>
      </c>
      <c r="E99" s="348"/>
    </row>
    <row r="100" spans="1:5" ht="15">
      <c r="A100" s="440" t="s">
        <v>552</v>
      </c>
      <c r="B100" s="441"/>
      <c r="C100" s="442"/>
      <c r="D100" s="356">
        <v>3000</v>
      </c>
      <c r="E100" s="348"/>
    </row>
    <row r="101" spans="1:5" ht="15">
      <c r="A101" s="449" t="s">
        <v>577</v>
      </c>
      <c r="B101" s="450"/>
      <c r="C101" s="451"/>
      <c r="D101" s="356">
        <v>78620</v>
      </c>
      <c r="E101" s="348"/>
    </row>
    <row r="102" spans="1:5" ht="15">
      <c r="A102" s="440" t="s">
        <v>554</v>
      </c>
      <c r="B102" s="441"/>
      <c r="C102" s="442"/>
      <c r="D102" s="356">
        <v>300</v>
      </c>
      <c r="E102" s="348"/>
    </row>
    <row r="103" spans="1:5" ht="15">
      <c r="A103" s="440" t="s">
        <v>578</v>
      </c>
      <c r="B103" s="441"/>
      <c r="C103" s="442"/>
      <c r="D103" s="356">
        <v>100</v>
      </c>
      <c r="E103" s="348"/>
    </row>
    <row r="104" spans="1:5" ht="15.75" customHeight="1">
      <c r="A104" s="452" t="s">
        <v>579</v>
      </c>
      <c r="B104" s="453"/>
      <c r="C104" s="454"/>
      <c r="D104" s="356">
        <v>150500</v>
      </c>
      <c r="E104" s="348"/>
    </row>
    <row r="105" spans="1:5" ht="15">
      <c r="A105" s="440" t="s">
        <v>580</v>
      </c>
      <c r="B105" s="441"/>
      <c r="C105" s="442"/>
      <c r="D105" s="356">
        <v>3000</v>
      </c>
      <c r="E105" s="348"/>
    </row>
    <row r="106" spans="1:5" ht="15">
      <c r="A106" s="440" t="s">
        <v>581</v>
      </c>
      <c r="B106" s="441"/>
      <c r="C106" s="442"/>
      <c r="D106" s="356">
        <v>4000</v>
      </c>
      <c r="E106" s="348"/>
    </row>
    <row r="107" spans="1:5" ht="15">
      <c r="A107" s="440" t="s">
        <v>582</v>
      </c>
      <c r="B107" s="441"/>
      <c r="C107" s="442"/>
      <c r="D107" s="356">
        <v>10</v>
      </c>
      <c r="E107" s="348"/>
    </row>
    <row r="108" spans="1:5" ht="15.75" thickBot="1">
      <c r="A108" s="443" t="s">
        <v>583</v>
      </c>
      <c r="B108" s="444"/>
      <c r="C108" s="445"/>
      <c r="D108" s="356">
        <v>3000</v>
      </c>
      <c r="E108" s="348"/>
    </row>
    <row r="109" spans="1:5" ht="15" thickBot="1">
      <c r="A109" s="446" t="s">
        <v>16</v>
      </c>
      <c r="B109" s="447"/>
      <c r="C109" s="448"/>
      <c r="D109" s="360">
        <f>SUM(D98:D108)</f>
        <v>245317</v>
      </c>
      <c r="E109" s="348"/>
    </row>
  </sheetData>
  <sheetProtection/>
  <mergeCells count="23">
    <mergeCell ref="A86:D86"/>
    <mergeCell ref="A87:B87"/>
    <mergeCell ref="A88:B88"/>
    <mergeCell ref="A1:E1"/>
    <mergeCell ref="A3:E3"/>
    <mergeCell ref="A4:E4"/>
    <mergeCell ref="A104:C104"/>
    <mergeCell ref="A89:B89"/>
    <mergeCell ref="A90:B90"/>
    <mergeCell ref="A91:B91"/>
    <mergeCell ref="A96:D96"/>
    <mergeCell ref="A97:C97"/>
    <mergeCell ref="A98:C98"/>
    <mergeCell ref="A105:C105"/>
    <mergeCell ref="A106:C106"/>
    <mergeCell ref="A107:C107"/>
    <mergeCell ref="A108:C108"/>
    <mergeCell ref="A109:C109"/>
    <mergeCell ref="A99:C99"/>
    <mergeCell ref="A100:C100"/>
    <mergeCell ref="A101:C101"/>
    <mergeCell ref="A102:C102"/>
    <mergeCell ref="A103:C103"/>
  </mergeCells>
  <printOptions/>
  <pageMargins left="0.7086614173228347" right="0.7086614173228347" top="0.7480314960629921" bottom="0.15748031496062992" header="0.31496062992125984" footer="0.31496062992125984"/>
  <pageSetup fitToHeight="0" horizontalDpi="600" verticalDpi="600" orientation="portrait" paperSize="9" scale="75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89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125" style="142" customWidth="1"/>
    <col min="2" max="2" width="49.75390625" style="158" customWidth="1"/>
    <col min="3" max="3" width="14.25390625" style="142" bestFit="1" customWidth="1"/>
    <col min="4" max="4" width="12.375" style="142" bestFit="1" customWidth="1"/>
    <col min="5" max="5" width="10.375" style="142" customWidth="1"/>
    <col min="6" max="7" width="14.25390625" style="142" bestFit="1" customWidth="1"/>
    <col min="8" max="8" width="12.375" style="142" bestFit="1" customWidth="1"/>
    <col min="9" max="9" width="10.375" style="142" bestFit="1" customWidth="1"/>
    <col min="10" max="11" width="14.25390625" style="142" bestFit="1" customWidth="1"/>
    <col min="12" max="12" width="11.25390625" style="142" bestFit="1" customWidth="1"/>
    <col min="13" max="13" width="10.375" style="142" bestFit="1" customWidth="1"/>
    <col min="14" max="14" width="15.25390625" style="142" bestFit="1" customWidth="1"/>
    <col min="15" max="16384" width="9.125" style="142" customWidth="1"/>
  </cols>
  <sheetData>
    <row r="1" spans="1:14" ht="15.75">
      <c r="A1" s="404" t="s">
        <v>751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3" ht="15.75">
      <c r="B3" s="404"/>
      <c r="C3" s="404"/>
    </row>
    <row r="4" spans="1:14" ht="15.75">
      <c r="A4" s="407" t="s">
        <v>10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15.75">
      <c r="A5" s="407" t="s">
        <v>11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1:14" ht="15.75">
      <c r="A6" s="407" t="s">
        <v>636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2:3" ht="15.75">
      <c r="B7" s="143"/>
      <c r="C7" s="144"/>
    </row>
    <row r="8" spans="2:14" ht="15.75">
      <c r="B8" s="145"/>
      <c r="C8" s="71"/>
      <c r="D8" s="146"/>
      <c r="E8" s="146"/>
      <c r="F8" s="71"/>
      <c r="G8" s="146"/>
      <c r="H8" s="146"/>
      <c r="I8" s="146"/>
      <c r="J8" s="146"/>
      <c r="K8" s="146"/>
      <c r="L8" s="146"/>
      <c r="M8" s="146"/>
      <c r="N8" s="71" t="s">
        <v>308</v>
      </c>
    </row>
    <row r="9" spans="1:14" ht="17.25" customHeight="1">
      <c r="A9" s="405" t="s">
        <v>205</v>
      </c>
      <c r="B9" s="147" t="s">
        <v>15</v>
      </c>
      <c r="C9" s="382" t="s">
        <v>32</v>
      </c>
      <c r="D9" s="383"/>
      <c r="E9" s="383"/>
      <c r="F9" s="384"/>
      <c r="G9" s="382" t="s">
        <v>356</v>
      </c>
      <c r="H9" s="383"/>
      <c r="I9" s="383"/>
      <c r="J9" s="384"/>
      <c r="K9" s="382" t="s">
        <v>584</v>
      </c>
      <c r="L9" s="383"/>
      <c r="M9" s="383"/>
      <c r="N9" s="384"/>
    </row>
    <row r="10" spans="1:14" ht="31.5">
      <c r="A10" s="406"/>
      <c r="B10" s="147" t="s">
        <v>35</v>
      </c>
      <c r="C10" s="148" t="s">
        <v>33</v>
      </c>
      <c r="D10" s="81" t="s">
        <v>34</v>
      </c>
      <c r="E10" s="79" t="s">
        <v>156</v>
      </c>
      <c r="F10" s="81" t="s">
        <v>16</v>
      </c>
      <c r="G10" s="148" t="s">
        <v>33</v>
      </c>
      <c r="H10" s="81" t="s">
        <v>34</v>
      </c>
      <c r="I10" s="79" t="s">
        <v>156</v>
      </c>
      <c r="J10" s="81" t="s">
        <v>16</v>
      </c>
      <c r="K10" s="148" t="s">
        <v>33</v>
      </c>
      <c r="L10" s="81" t="s">
        <v>34</v>
      </c>
      <c r="M10" s="79" t="s">
        <v>156</v>
      </c>
      <c r="N10" s="81" t="s">
        <v>16</v>
      </c>
    </row>
    <row r="11" spans="1:14" ht="31.5">
      <c r="A11" s="149" t="s">
        <v>129</v>
      </c>
      <c r="B11" s="150" t="s">
        <v>42</v>
      </c>
      <c r="C11" s="151">
        <v>425030661</v>
      </c>
      <c r="D11" s="151">
        <v>0</v>
      </c>
      <c r="E11" s="151">
        <v>0</v>
      </c>
      <c r="F11" s="151">
        <f>SUM(C11:E11)</f>
        <v>425030661</v>
      </c>
      <c r="G11" s="151">
        <v>444454395</v>
      </c>
      <c r="H11" s="151">
        <v>0</v>
      </c>
      <c r="I11" s="151">
        <v>0</v>
      </c>
      <c r="J11" s="151">
        <f aca="true" t="shared" si="0" ref="J11:J16">SUM(G11:I11)</f>
        <v>444454395</v>
      </c>
      <c r="K11" s="151">
        <v>444454395</v>
      </c>
      <c r="L11" s="151">
        <v>0</v>
      </c>
      <c r="M11" s="151">
        <v>0</v>
      </c>
      <c r="N11" s="151">
        <f aca="true" t="shared" si="1" ref="N11:N39">SUM(K11:M11)</f>
        <v>444454395</v>
      </c>
    </row>
    <row r="12" spans="1:14" ht="31.5">
      <c r="A12" s="149" t="s">
        <v>130</v>
      </c>
      <c r="B12" s="150" t="s">
        <v>43</v>
      </c>
      <c r="C12" s="151">
        <v>631454416</v>
      </c>
      <c r="D12" s="151">
        <v>0</v>
      </c>
      <c r="E12" s="151">
        <v>0</v>
      </c>
      <c r="F12" s="151">
        <f aca="true" t="shared" si="2" ref="F12:F22">SUM(C12:E12)</f>
        <v>631454416</v>
      </c>
      <c r="G12" s="151">
        <v>645113752</v>
      </c>
      <c r="H12" s="151">
        <v>0</v>
      </c>
      <c r="I12" s="151">
        <v>0</v>
      </c>
      <c r="J12" s="151">
        <f t="shared" si="0"/>
        <v>645113752</v>
      </c>
      <c r="K12" s="151">
        <v>645113752</v>
      </c>
      <c r="L12" s="151">
        <v>0</v>
      </c>
      <c r="M12" s="151">
        <v>0</v>
      </c>
      <c r="N12" s="151">
        <f t="shared" si="1"/>
        <v>645113752</v>
      </c>
    </row>
    <row r="13" spans="1:14" ht="31.5">
      <c r="A13" s="149" t="s">
        <v>131</v>
      </c>
      <c r="B13" s="150" t="s">
        <v>168</v>
      </c>
      <c r="C13" s="151">
        <v>900031014</v>
      </c>
      <c r="D13" s="151">
        <v>0</v>
      </c>
      <c r="E13" s="151">
        <v>0</v>
      </c>
      <c r="F13" s="151">
        <f t="shared" si="2"/>
        <v>900031014</v>
      </c>
      <c r="G13" s="151">
        <v>1069880419</v>
      </c>
      <c r="H13" s="151">
        <v>0</v>
      </c>
      <c r="I13" s="151">
        <v>0</v>
      </c>
      <c r="J13" s="151">
        <f t="shared" si="0"/>
        <v>1069880419</v>
      </c>
      <c r="K13" s="151">
        <v>1069880419</v>
      </c>
      <c r="L13" s="151">
        <v>0</v>
      </c>
      <c r="M13" s="151">
        <v>0</v>
      </c>
      <c r="N13" s="151">
        <f t="shared" si="1"/>
        <v>1069880419</v>
      </c>
    </row>
    <row r="14" spans="1:14" ht="31.5">
      <c r="A14" s="149" t="s">
        <v>132</v>
      </c>
      <c r="B14" s="150" t="s">
        <v>44</v>
      </c>
      <c r="C14" s="151">
        <v>77361070</v>
      </c>
      <c r="D14" s="151">
        <v>0</v>
      </c>
      <c r="E14" s="151">
        <v>0</v>
      </c>
      <c r="F14" s="151">
        <f t="shared" si="2"/>
        <v>77361070</v>
      </c>
      <c r="G14" s="151">
        <v>86821573</v>
      </c>
      <c r="H14" s="151">
        <v>0</v>
      </c>
      <c r="I14" s="151">
        <v>0</v>
      </c>
      <c r="J14" s="151">
        <f t="shared" si="0"/>
        <v>86821573</v>
      </c>
      <c r="K14" s="151">
        <v>86821573</v>
      </c>
      <c r="L14" s="151">
        <v>0</v>
      </c>
      <c r="M14" s="151">
        <v>0</v>
      </c>
      <c r="N14" s="151">
        <f t="shared" si="1"/>
        <v>86821573</v>
      </c>
    </row>
    <row r="15" spans="1:14" ht="31.5">
      <c r="A15" s="149" t="s">
        <v>133</v>
      </c>
      <c r="B15" s="150" t="s">
        <v>169</v>
      </c>
      <c r="C15" s="151">
        <v>0</v>
      </c>
      <c r="D15" s="151">
        <v>0</v>
      </c>
      <c r="E15" s="151">
        <v>0</v>
      </c>
      <c r="F15" s="151">
        <f t="shared" si="2"/>
        <v>0</v>
      </c>
      <c r="G15" s="151">
        <v>24119600</v>
      </c>
      <c r="H15" s="151">
        <v>0</v>
      </c>
      <c r="I15" s="151">
        <v>0</v>
      </c>
      <c r="J15" s="151">
        <f t="shared" si="0"/>
        <v>24119600</v>
      </c>
      <c r="K15" s="151">
        <v>24119600</v>
      </c>
      <c r="L15" s="151">
        <v>0</v>
      </c>
      <c r="M15" s="151">
        <v>0</v>
      </c>
      <c r="N15" s="151">
        <f t="shared" si="1"/>
        <v>24119600</v>
      </c>
    </row>
    <row r="16" spans="1:14" ht="15.75">
      <c r="A16" s="149" t="s">
        <v>134</v>
      </c>
      <c r="B16" s="150" t="s">
        <v>170</v>
      </c>
      <c r="C16" s="151">
        <v>0</v>
      </c>
      <c r="D16" s="151">
        <v>0</v>
      </c>
      <c r="E16" s="151">
        <v>0</v>
      </c>
      <c r="F16" s="151">
        <f t="shared" si="2"/>
        <v>0</v>
      </c>
      <c r="G16" s="151">
        <v>1943725</v>
      </c>
      <c r="H16" s="151">
        <v>0</v>
      </c>
      <c r="I16" s="151">
        <v>0</v>
      </c>
      <c r="J16" s="151">
        <f t="shared" si="0"/>
        <v>1943725</v>
      </c>
      <c r="K16" s="151">
        <v>1943725</v>
      </c>
      <c r="L16" s="151">
        <v>0</v>
      </c>
      <c r="M16" s="151">
        <v>0</v>
      </c>
      <c r="N16" s="151">
        <f t="shared" si="1"/>
        <v>1943725</v>
      </c>
    </row>
    <row r="17" spans="1:14" ht="15.75">
      <c r="A17" s="149" t="s">
        <v>135</v>
      </c>
      <c r="B17" s="150" t="s">
        <v>171</v>
      </c>
      <c r="C17" s="151">
        <f>SUM(C11:C16)</f>
        <v>2033877161</v>
      </c>
      <c r="D17" s="151">
        <f aca="true" t="shared" si="3" ref="D17:J17">SUM(D11:D16)</f>
        <v>0</v>
      </c>
      <c r="E17" s="151">
        <f t="shared" si="3"/>
        <v>0</v>
      </c>
      <c r="F17" s="151">
        <f t="shared" si="3"/>
        <v>2033877161</v>
      </c>
      <c r="G17" s="151">
        <f t="shared" si="3"/>
        <v>2272333464</v>
      </c>
      <c r="H17" s="151">
        <f t="shared" si="3"/>
        <v>0</v>
      </c>
      <c r="I17" s="151">
        <f t="shared" si="3"/>
        <v>0</v>
      </c>
      <c r="J17" s="151">
        <f t="shared" si="3"/>
        <v>2272333464</v>
      </c>
      <c r="K17" s="151">
        <f>SUM(K11:K16)</f>
        <v>2272333464</v>
      </c>
      <c r="L17" s="151">
        <f>SUM(L11:L16)</f>
        <v>0</v>
      </c>
      <c r="M17" s="151">
        <f>SUM(M11:M16)</f>
        <v>0</v>
      </c>
      <c r="N17" s="151">
        <f>SUM(N11:N16)</f>
        <v>2272333464</v>
      </c>
    </row>
    <row r="18" spans="1:14" ht="15.75">
      <c r="A18" s="149" t="s">
        <v>136</v>
      </c>
      <c r="B18" s="150" t="s">
        <v>172</v>
      </c>
      <c r="C18" s="151">
        <v>0</v>
      </c>
      <c r="D18" s="151">
        <v>0</v>
      </c>
      <c r="E18" s="151">
        <v>0</v>
      </c>
      <c r="F18" s="151">
        <f t="shared" si="2"/>
        <v>0</v>
      </c>
      <c r="G18" s="151">
        <v>0</v>
      </c>
      <c r="H18" s="151">
        <v>0</v>
      </c>
      <c r="I18" s="151">
        <v>0</v>
      </c>
      <c r="J18" s="151">
        <f aca="true" t="shared" si="4" ref="J18:J39">SUM(G18:I18)</f>
        <v>0</v>
      </c>
      <c r="K18" s="151">
        <v>0</v>
      </c>
      <c r="L18" s="151">
        <v>0</v>
      </c>
      <c r="M18" s="151">
        <v>0</v>
      </c>
      <c r="N18" s="151">
        <f t="shared" si="1"/>
        <v>0</v>
      </c>
    </row>
    <row r="19" spans="1:14" ht="31.5">
      <c r="A19" s="149" t="s">
        <v>137</v>
      </c>
      <c r="B19" s="150" t="s">
        <v>173</v>
      </c>
      <c r="C19" s="151">
        <v>0</v>
      </c>
      <c r="D19" s="151">
        <v>0</v>
      </c>
      <c r="E19" s="151">
        <v>0</v>
      </c>
      <c r="F19" s="151">
        <f t="shared" si="2"/>
        <v>0</v>
      </c>
      <c r="G19" s="151">
        <v>0</v>
      </c>
      <c r="H19" s="151">
        <v>0</v>
      </c>
      <c r="I19" s="151">
        <v>0</v>
      </c>
      <c r="J19" s="151">
        <f t="shared" si="4"/>
        <v>0</v>
      </c>
      <c r="K19" s="151">
        <v>0</v>
      </c>
      <c r="L19" s="151">
        <v>0</v>
      </c>
      <c r="M19" s="151">
        <v>0</v>
      </c>
      <c r="N19" s="151">
        <f t="shared" si="1"/>
        <v>0</v>
      </c>
    </row>
    <row r="20" spans="1:14" ht="31.5">
      <c r="A20" s="149" t="s">
        <v>138</v>
      </c>
      <c r="B20" s="150" t="s">
        <v>174</v>
      </c>
      <c r="C20" s="151">
        <v>0</v>
      </c>
      <c r="D20" s="151">
        <v>0</v>
      </c>
      <c r="E20" s="151">
        <v>0</v>
      </c>
      <c r="F20" s="151">
        <f t="shared" si="2"/>
        <v>0</v>
      </c>
      <c r="G20" s="151">
        <v>0</v>
      </c>
      <c r="H20" s="151">
        <v>0</v>
      </c>
      <c r="I20" s="151">
        <v>0</v>
      </c>
      <c r="J20" s="151">
        <f t="shared" si="4"/>
        <v>0</v>
      </c>
      <c r="K20" s="151">
        <v>0</v>
      </c>
      <c r="L20" s="151">
        <v>0</v>
      </c>
      <c r="M20" s="151">
        <v>0</v>
      </c>
      <c r="N20" s="151">
        <f t="shared" si="1"/>
        <v>0</v>
      </c>
    </row>
    <row r="21" spans="1:14" ht="31.5">
      <c r="A21" s="149" t="s">
        <v>139</v>
      </c>
      <c r="B21" s="150" t="s">
        <v>175</v>
      </c>
      <c r="C21" s="151">
        <v>0</v>
      </c>
      <c r="D21" s="151">
        <v>0</v>
      </c>
      <c r="E21" s="151">
        <v>0</v>
      </c>
      <c r="F21" s="151">
        <f t="shared" si="2"/>
        <v>0</v>
      </c>
      <c r="G21" s="151">
        <v>0</v>
      </c>
      <c r="H21" s="151">
        <v>0</v>
      </c>
      <c r="I21" s="151">
        <v>0</v>
      </c>
      <c r="J21" s="151">
        <f t="shared" si="4"/>
        <v>0</v>
      </c>
      <c r="K21" s="151">
        <v>0</v>
      </c>
      <c r="L21" s="151">
        <v>0</v>
      </c>
      <c r="M21" s="151">
        <v>0</v>
      </c>
      <c r="N21" s="151">
        <f t="shared" si="1"/>
        <v>0</v>
      </c>
    </row>
    <row r="22" spans="1:14" ht="31.5">
      <c r="A22" s="149" t="s">
        <v>206</v>
      </c>
      <c r="B22" s="150" t="s">
        <v>68</v>
      </c>
      <c r="C22" s="151">
        <v>153816259</v>
      </c>
      <c r="D22" s="151">
        <v>0</v>
      </c>
      <c r="E22" s="151">
        <v>0</v>
      </c>
      <c r="F22" s="151">
        <f t="shared" si="2"/>
        <v>153816259</v>
      </c>
      <c r="G22" s="151">
        <v>188077174</v>
      </c>
      <c r="H22" s="151">
        <v>0</v>
      </c>
      <c r="I22" s="151">
        <v>0</v>
      </c>
      <c r="J22" s="151">
        <f t="shared" si="4"/>
        <v>188077174</v>
      </c>
      <c r="K22" s="151">
        <v>187020462</v>
      </c>
      <c r="L22" s="151">
        <v>0</v>
      </c>
      <c r="M22" s="151">
        <v>0</v>
      </c>
      <c r="N22" s="151">
        <f t="shared" si="1"/>
        <v>187020462</v>
      </c>
    </row>
    <row r="23" spans="1:14" ht="31.5">
      <c r="A23" s="152" t="s">
        <v>207</v>
      </c>
      <c r="B23" s="83" t="s">
        <v>176</v>
      </c>
      <c r="C23" s="153">
        <f>SUM(C17:C22)</f>
        <v>2187693420</v>
      </c>
      <c r="D23" s="153">
        <f>SUM(D17:D22)</f>
        <v>0</v>
      </c>
      <c r="E23" s="153">
        <f>SUM(E17:E22)</f>
        <v>0</v>
      </c>
      <c r="F23" s="153">
        <f aca="true" t="shared" si="5" ref="F23:F31">SUM(C23:E23)</f>
        <v>2187693420</v>
      </c>
      <c r="G23" s="153">
        <f>SUM(G17:G22)</f>
        <v>2460410638</v>
      </c>
      <c r="H23" s="153">
        <f>SUM(H17:H22)</f>
        <v>0</v>
      </c>
      <c r="I23" s="153">
        <f>SUM(I17:I22)</f>
        <v>0</v>
      </c>
      <c r="J23" s="153">
        <f t="shared" si="4"/>
        <v>2460410638</v>
      </c>
      <c r="K23" s="153">
        <f>SUM(K17:K22)</f>
        <v>2459353926</v>
      </c>
      <c r="L23" s="153">
        <f>SUM(L17:L22)</f>
        <v>0</v>
      </c>
      <c r="M23" s="153">
        <f>SUM(M17:M22)</f>
        <v>0</v>
      </c>
      <c r="N23" s="153">
        <f t="shared" si="1"/>
        <v>2459353926</v>
      </c>
    </row>
    <row r="24" spans="1:14" ht="15.75">
      <c r="A24" s="149" t="s">
        <v>208</v>
      </c>
      <c r="B24" s="150" t="s">
        <v>45</v>
      </c>
      <c r="C24" s="151">
        <v>0</v>
      </c>
      <c r="D24" s="151">
        <v>0</v>
      </c>
      <c r="E24" s="151">
        <v>0</v>
      </c>
      <c r="F24" s="151">
        <f t="shared" si="5"/>
        <v>0</v>
      </c>
      <c r="G24" s="151">
        <v>30101000</v>
      </c>
      <c r="H24" s="151">
        <v>0</v>
      </c>
      <c r="I24" s="151">
        <v>0</v>
      </c>
      <c r="J24" s="151">
        <f t="shared" si="4"/>
        <v>30101000</v>
      </c>
      <c r="K24" s="151">
        <v>30101000</v>
      </c>
      <c r="L24" s="151">
        <v>0</v>
      </c>
      <c r="M24" s="151">
        <v>0</v>
      </c>
      <c r="N24" s="151">
        <f t="shared" si="1"/>
        <v>30101000</v>
      </c>
    </row>
    <row r="25" spans="1:14" ht="31.5">
      <c r="A25" s="149" t="s">
        <v>209</v>
      </c>
      <c r="B25" s="150" t="s">
        <v>177</v>
      </c>
      <c r="C25" s="151">
        <v>0</v>
      </c>
      <c r="D25" s="151">
        <v>0</v>
      </c>
      <c r="E25" s="151">
        <v>0</v>
      </c>
      <c r="F25" s="151">
        <f t="shared" si="5"/>
        <v>0</v>
      </c>
      <c r="G25" s="151">
        <v>0</v>
      </c>
      <c r="H25" s="151">
        <v>0</v>
      </c>
      <c r="I25" s="151">
        <v>0</v>
      </c>
      <c r="J25" s="151">
        <f t="shared" si="4"/>
        <v>0</v>
      </c>
      <c r="K25" s="151">
        <v>0</v>
      </c>
      <c r="L25" s="151">
        <v>0</v>
      </c>
      <c r="M25" s="151">
        <v>0</v>
      </c>
      <c r="N25" s="151">
        <f t="shared" si="1"/>
        <v>0</v>
      </c>
    </row>
    <row r="26" spans="1:14" ht="31.5">
      <c r="A26" s="149" t="s">
        <v>210</v>
      </c>
      <c r="B26" s="150" t="s">
        <v>178</v>
      </c>
      <c r="C26" s="151">
        <v>0</v>
      </c>
      <c r="D26" s="151">
        <v>0</v>
      </c>
      <c r="E26" s="151">
        <v>0</v>
      </c>
      <c r="F26" s="151">
        <f t="shared" si="5"/>
        <v>0</v>
      </c>
      <c r="G26" s="151">
        <v>0</v>
      </c>
      <c r="H26" s="151">
        <v>0</v>
      </c>
      <c r="I26" s="151">
        <v>0</v>
      </c>
      <c r="J26" s="151">
        <f t="shared" si="4"/>
        <v>0</v>
      </c>
      <c r="K26" s="151">
        <v>0</v>
      </c>
      <c r="L26" s="151">
        <v>0</v>
      </c>
      <c r="M26" s="151">
        <v>0</v>
      </c>
      <c r="N26" s="151">
        <f t="shared" si="1"/>
        <v>0</v>
      </c>
    </row>
    <row r="27" spans="1:14" ht="31.5">
      <c r="A27" s="149" t="s">
        <v>211</v>
      </c>
      <c r="B27" s="150" t="s">
        <v>179</v>
      </c>
      <c r="C27" s="151">
        <v>0</v>
      </c>
      <c r="D27" s="151">
        <v>0</v>
      </c>
      <c r="E27" s="151">
        <v>0</v>
      </c>
      <c r="F27" s="151">
        <f t="shared" si="5"/>
        <v>0</v>
      </c>
      <c r="G27" s="151">
        <v>0</v>
      </c>
      <c r="H27" s="151">
        <v>0</v>
      </c>
      <c r="I27" s="151">
        <v>0</v>
      </c>
      <c r="J27" s="151">
        <f t="shared" si="4"/>
        <v>0</v>
      </c>
      <c r="K27" s="151">
        <v>0</v>
      </c>
      <c r="L27" s="151">
        <v>0</v>
      </c>
      <c r="M27" s="151">
        <v>0</v>
      </c>
      <c r="N27" s="151">
        <f t="shared" si="1"/>
        <v>0</v>
      </c>
    </row>
    <row r="28" spans="1:14" ht="31.5">
      <c r="A28" s="149" t="s">
        <v>212</v>
      </c>
      <c r="B28" s="150" t="s">
        <v>46</v>
      </c>
      <c r="C28" s="151">
        <v>1155927253</v>
      </c>
      <c r="D28" s="151">
        <v>0</v>
      </c>
      <c r="E28" s="151">
        <v>0</v>
      </c>
      <c r="F28" s="151">
        <f t="shared" si="5"/>
        <v>1155927253</v>
      </c>
      <c r="G28" s="151">
        <v>778176655</v>
      </c>
      <c r="H28" s="151"/>
      <c r="I28" s="151">
        <v>0</v>
      </c>
      <c r="J28" s="151">
        <f t="shared" si="4"/>
        <v>778176655</v>
      </c>
      <c r="K28" s="151">
        <v>287640439</v>
      </c>
      <c r="L28" s="151">
        <v>0</v>
      </c>
      <c r="M28" s="151">
        <v>0</v>
      </c>
      <c r="N28" s="151">
        <f t="shared" si="1"/>
        <v>287640439</v>
      </c>
    </row>
    <row r="29" spans="1:14" ht="31.5">
      <c r="A29" s="152" t="s">
        <v>213</v>
      </c>
      <c r="B29" s="83" t="s">
        <v>180</v>
      </c>
      <c r="C29" s="154">
        <f>SUM(C24:C28)</f>
        <v>1155927253</v>
      </c>
      <c r="D29" s="154">
        <f>SUM(D24:D28)</f>
        <v>0</v>
      </c>
      <c r="E29" s="154">
        <f>SUM(E24:E28)</f>
        <v>0</v>
      </c>
      <c r="F29" s="154">
        <f t="shared" si="5"/>
        <v>1155927253</v>
      </c>
      <c r="G29" s="154">
        <f>SUM(G24:G28)</f>
        <v>808277655</v>
      </c>
      <c r="H29" s="154">
        <f>SUM(H24:H28)</f>
        <v>0</v>
      </c>
      <c r="I29" s="154">
        <f>SUM(I24:I28)</f>
        <v>0</v>
      </c>
      <c r="J29" s="154">
        <f t="shared" si="4"/>
        <v>808277655</v>
      </c>
      <c r="K29" s="154">
        <f>SUM(K24:K28)</f>
        <v>317741439</v>
      </c>
      <c r="L29" s="154">
        <f>SUM(L24:L28)</f>
        <v>0</v>
      </c>
      <c r="M29" s="154">
        <f>SUM(M24:M28)</f>
        <v>0</v>
      </c>
      <c r="N29" s="154">
        <f t="shared" si="1"/>
        <v>317741439</v>
      </c>
    </row>
    <row r="30" spans="1:14" ht="15.75">
      <c r="A30" s="149" t="s">
        <v>214</v>
      </c>
      <c r="B30" s="150" t="s">
        <v>181</v>
      </c>
      <c r="C30" s="151">
        <v>0</v>
      </c>
      <c r="D30" s="151">
        <v>0</v>
      </c>
      <c r="E30" s="151">
        <v>0</v>
      </c>
      <c r="F30" s="151">
        <f t="shared" si="5"/>
        <v>0</v>
      </c>
      <c r="G30" s="151">
        <v>0</v>
      </c>
      <c r="H30" s="151">
        <v>0</v>
      </c>
      <c r="I30" s="151">
        <v>0</v>
      </c>
      <c r="J30" s="151">
        <f t="shared" si="4"/>
        <v>0</v>
      </c>
      <c r="K30" s="151">
        <v>0</v>
      </c>
      <c r="L30" s="151">
        <v>0</v>
      </c>
      <c r="M30" s="151">
        <v>0</v>
      </c>
      <c r="N30" s="151">
        <f t="shared" si="1"/>
        <v>0</v>
      </c>
    </row>
    <row r="31" spans="1:14" ht="15.75">
      <c r="A31" s="149" t="s">
        <v>215</v>
      </c>
      <c r="B31" s="150" t="s">
        <v>182</v>
      </c>
      <c r="C31" s="151">
        <v>0</v>
      </c>
      <c r="D31" s="151">
        <v>0</v>
      </c>
      <c r="E31" s="151">
        <v>0</v>
      </c>
      <c r="F31" s="151">
        <f t="shared" si="5"/>
        <v>0</v>
      </c>
      <c r="G31" s="151">
        <v>0</v>
      </c>
      <c r="H31" s="151">
        <v>0</v>
      </c>
      <c r="I31" s="151">
        <v>0</v>
      </c>
      <c r="J31" s="151">
        <f t="shared" si="4"/>
        <v>0</v>
      </c>
      <c r="K31" s="151">
        <v>0</v>
      </c>
      <c r="L31" s="151">
        <v>0</v>
      </c>
      <c r="M31" s="151">
        <v>0</v>
      </c>
      <c r="N31" s="151">
        <f t="shared" si="1"/>
        <v>0</v>
      </c>
    </row>
    <row r="32" spans="1:14" ht="15.75">
      <c r="A32" s="149" t="s">
        <v>216</v>
      </c>
      <c r="B32" s="150" t="s">
        <v>183</v>
      </c>
      <c r="C32" s="151">
        <f>SUM(C30:C31)</f>
        <v>0</v>
      </c>
      <c r="D32" s="151">
        <f aca="true" t="shared" si="6" ref="D32:N32">SUM(D30:D31)</f>
        <v>0</v>
      </c>
      <c r="E32" s="151">
        <f t="shared" si="6"/>
        <v>0</v>
      </c>
      <c r="F32" s="151">
        <f t="shared" si="6"/>
        <v>0</v>
      </c>
      <c r="G32" s="151">
        <f t="shared" si="6"/>
        <v>0</v>
      </c>
      <c r="H32" s="151">
        <f t="shared" si="6"/>
        <v>0</v>
      </c>
      <c r="I32" s="151">
        <f t="shared" si="6"/>
        <v>0</v>
      </c>
      <c r="J32" s="151">
        <f t="shared" si="6"/>
        <v>0</v>
      </c>
      <c r="K32" s="151">
        <f t="shared" si="6"/>
        <v>0</v>
      </c>
      <c r="L32" s="151">
        <f t="shared" si="6"/>
        <v>0</v>
      </c>
      <c r="M32" s="151">
        <f t="shared" si="6"/>
        <v>0</v>
      </c>
      <c r="N32" s="151">
        <f t="shared" si="6"/>
        <v>0</v>
      </c>
    </row>
    <row r="33" spans="1:14" ht="15.75">
      <c r="A33" s="149" t="s">
        <v>217</v>
      </c>
      <c r="B33" s="150" t="s">
        <v>184</v>
      </c>
      <c r="C33" s="151">
        <v>0</v>
      </c>
      <c r="D33" s="151">
        <v>0</v>
      </c>
      <c r="E33" s="151">
        <v>0</v>
      </c>
      <c r="F33" s="151">
        <f aca="true" t="shared" si="7" ref="F33:F39">SUM(C33:E33)</f>
        <v>0</v>
      </c>
      <c r="G33" s="151">
        <v>0</v>
      </c>
      <c r="H33" s="151">
        <v>0</v>
      </c>
      <c r="I33" s="151">
        <v>0</v>
      </c>
      <c r="J33" s="151">
        <f t="shared" si="4"/>
        <v>0</v>
      </c>
      <c r="K33" s="151">
        <v>0</v>
      </c>
      <c r="L33" s="151">
        <v>0</v>
      </c>
      <c r="M33" s="151">
        <v>0</v>
      </c>
      <c r="N33" s="151">
        <f t="shared" si="1"/>
        <v>0</v>
      </c>
    </row>
    <row r="34" spans="1:14" ht="15.75">
      <c r="A34" s="149" t="s">
        <v>218</v>
      </c>
      <c r="B34" s="150" t="s">
        <v>185</v>
      </c>
      <c r="C34" s="151">
        <v>0</v>
      </c>
      <c r="D34" s="151">
        <v>0</v>
      </c>
      <c r="E34" s="151">
        <v>0</v>
      </c>
      <c r="F34" s="151">
        <f t="shared" si="7"/>
        <v>0</v>
      </c>
      <c r="G34" s="151">
        <v>0</v>
      </c>
      <c r="H34" s="151">
        <v>0</v>
      </c>
      <c r="I34" s="151">
        <v>0</v>
      </c>
      <c r="J34" s="151">
        <f t="shared" si="4"/>
        <v>0</v>
      </c>
      <c r="K34" s="151">
        <v>0</v>
      </c>
      <c r="L34" s="151">
        <v>0</v>
      </c>
      <c r="M34" s="151">
        <v>0</v>
      </c>
      <c r="N34" s="151">
        <f t="shared" si="1"/>
        <v>0</v>
      </c>
    </row>
    <row r="35" spans="1:14" ht="15.75">
      <c r="A35" s="149" t="s">
        <v>219</v>
      </c>
      <c r="B35" s="150" t="s">
        <v>186</v>
      </c>
      <c r="C35" s="151">
        <v>358000000</v>
      </c>
      <c r="D35" s="151">
        <v>0</v>
      </c>
      <c r="E35" s="151">
        <v>0</v>
      </c>
      <c r="F35" s="151">
        <f t="shared" si="7"/>
        <v>358000000</v>
      </c>
      <c r="G35" s="151">
        <v>370295689</v>
      </c>
      <c r="H35" s="151">
        <v>0</v>
      </c>
      <c r="I35" s="151">
        <v>0</v>
      </c>
      <c r="J35" s="151">
        <f t="shared" si="4"/>
        <v>370295689</v>
      </c>
      <c r="K35" s="151">
        <v>360951273</v>
      </c>
      <c r="L35" s="151">
        <v>0</v>
      </c>
      <c r="M35" s="151">
        <v>0</v>
      </c>
      <c r="N35" s="151">
        <f t="shared" si="1"/>
        <v>360951273</v>
      </c>
    </row>
    <row r="36" spans="1:14" ht="15.75">
      <c r="A36" s="149" t="s">
        <v>220</v>
      </c>
      <c r="B36" s="150" t="s">
        <v>187</v>
      </c>
      <c r="C36" s="151">
        <v>2000000000</v>
      </c>
      <c r="D36" s="151">
        <v>0</v>
      </c>
      <c r="E36" s="151">
        <v>0</v>
      </c>
      <c r="F36" s="151">
        <f t="shared" si="7"/>
        <v>2000000000</v>
      </c>
      <c r="G36" s="151">
        <v>2303757794</v>
      </c>
      <c r="H36" s="151">
        <v>0</v>
      </c>
      <c r="I36" s="151">
        <v>0</v>
      </c>
      <c r="J36" s="151">
        <f t="shared" si="4"/>
        <v>2303757794</v>
      </c>
      <c r="K36" s="151">
        <v>2042180240</v>
      </c>
      <c r="L36" s="151">
        <v>0</v>
      </c>
      <c r="M36" s="151">
        <v>0</v>
      </c>
      <c r="N36" s="151">
        <f t="shared" si="1"/>
        <v>2042180240</v>
      </c>
    </row>
    <row r="37" spans="1:14" ht="15.75">
      <c r="A37" s="149" t="s">
        <v>221</v>
      </c>
      <c r="B37" s="150" t="s">
        <v>188</v>
      </c>
      <c r="C37" s="151">
        <v>0</v>
      </c>
      <c r="D37" s="151">
        <v>0</v>
      </c>
      <c r="E37" s="151">
        <v>0</v>
      </c>
      <c r="F37" s="151">
        <f t="shared" si="7"/>
        <v>0</v>
      </c>
      <c r="G37" s="151">
        <v>0</v>
      </c>
      <c r="H37" s="151">
        <v>0</v>
      </c>
      <c r="I37" s="151">
        <v>0</v>
      </c>
      <c r="J37" s="151">
        <f t="shared" si="4"/>
        <v>0</v>
      </c>
      <c r="K37" s="151">
        <v>0</v>
      </c>
      <c r="L37" s="151">
        <v>0</v>
      </c>
      <c r="M37" s="151">
        <v>0</v>
      </c>
      <c r="N37" s="151">
        <f t="shared" si="1"/>
        <v>0</v>
      </c>
    </row>
    <row r="38" spans="1:14" ht="15.75">
      <c r="A38" s="149" t="s">
        <v>222</v>
      </c>
      <c r="B38" s="150" t="s">
        <v>189</v>
      </c>
      <c r="C38" s="151">
        <v>0</v>
      </c>
      <c r="D38" s="151">
        <v>0</v>
      </c>
      <c r="E38" s="151">
        <v>0</v>
      </c>
      <c r="F38" s="151">
        <f t="shared" si="7"/>
        <v>0</v>
      </c>
      <c r="G38" s="151">
        <v>0</v>
      </c>
      <c r="H38" s="151">
        <v>0</v>
      </c>
      <c r="I38" s="151">
        <v>0</v>
      </c>
      <c r="J38" s="151">
        <f t="shared" si="4"/>
        <v>0</v>
      </c>
      <c r="K38" s="151">
        <v>0</v>
      </c>
      <c r="L38" s="151">
        <v>0</v>
      </c>
      <c r="M38" s="151">
        <v>0</v>
      </c>
      <c r="N38" s="151">
        <f t="shared" si="1"/>
        <v>0</v>
      </c>
    </row>
    <row r="39" spans="1:14" ht="15.75">
      <c r="A39" s="149" t="s">
        <v>223</v>
      </c>
      <c r="B39" s="150" t="s">
        <v>190</v>
      </c>
      <c r="C39" s="151">
        <v>128000000</v>
      </c>
      <c r="D39" s="151">
        <v>0</v>
      </c>
      <c r="E39" s="151">
        <v>0</v>
      </c>
      <c r="F39" s="151">
        <f t="shared" si="7"/>
        <v>128000000</v>
      </c>
      <c r="G39" s="151">
        <v>142851097</v>
      </c>
      <c r="H39" s="151">
        <v>0</v>
      </c>
      <c r="I39" s="151">
        <v>0</v>
      </c>
      <c r="J39" s="151">
        <f t="shared" si="4"/>
        <v>142851097</v>
      </c>
      <c r="K39" s="151">
        <v>128775335</v>
      </c>
      <c r="L39" s="151">
        <v>0</v>
      </c>
      <c r="M39" s="151">
        <v>0</v>
      </c>
      <c r="N39" s="151">
        <f t="shared" si="1"/>
        <v>128775335</v>
      </c>
    </row>
    <row r="40" spans="1:14" ht="15.75">
      <c r="A40" s="149" t="s">
        <v>224</v>
      </c>
      <c r="B40" s="150" t="s">
        <v>191</v>
      </c>
      <c r="C40" s="151">
        <v>22000000</v>
      </c>
      <c r="D40" s="151">
        <v>0</v>
      </c>
      <c r="E40" s="151">
        <v>0</v>
      </c>
      <c r="F40" s="151">
        <f>SUM(C40:E40)</f>
        <v>22000000</v>
      </c>
      <c r="G40" s="151">
        <v>29075854</v>
      </c>
      <c r="H40" s="151">
        <v>0</v>
      </c>
      <c r="I40" s="151">
        <v>0</v>
      </c>
      <c r="J40" s="151">
        <f>SUM(G40:I40)</f>
        <v>29075854</v>
      </c>
      <c r="K40" s="151">
        <v>20832822</v>
      </c>
      <c r="L40" s="151">
        <v>0</v>
      </c>
      <c r="M40" s="151">
        <v>0</v>
      </c>
      <c r="N40" s="151">
        <f>SUM(K40:M40)</f>
        <v>20832822</v>
      </c>
    </row>
    <row r="41" spans="1:14" ht="15.75">
      <c r="A41" s="149" t="s">
        <v>225</v>
      </c>
      <c r="B41" s="150" t="s">
        <v>192</v>
      </c>
      <c r="C41" s="151">
        <f aca="true" t="shared" si="8" ref="C41:N41">C36+C37+C38+C39+C40</f>
        <v>2150000000</v>
      </c>
      <c r="D41" s="151">
        <f t="shared" si="8"/>
        <v>0</v>
      </c>
      <c r="E41" s="151">
        <f t="shared" si="8"/>
        <v>0</v>
      </c>
      <c r="F41" s="151">
        <f t="shared" si="8"/>
        <v>2150000000</v>
      </c>
      <c r="G41" s="151">
        <f t="shared" si="8"/>
        <v>2475684745</v>
      </c>
      <c r="H41" s="151">
        <f t="shared" si="8"/>
        <v>0</v>
      </c>
      <c r="I41" s="151">
        <f t="shared" si="8"/>
        <v>0</v>
      </c>
      <c r="J41" s="151">
        <f t="shared" si="8"/>
        <v>2475684745</v>
      </c>
      <c r="K41" s="151">
        <f t="shared" si="8"/>
        <v>2191788397</v>
      </c>
      <c r="L41" s="151">
        <f t="shared" si="8"/>
        <v>0</v>
      </c>
      <c r="M41" s="151">
        <f t="shared" si="8"/>
        <v>0</v>
      </c>
      <c r="N41" s="151">
        <f t="shared" si="8"/>
        <v>2191788397</v>
      </c>
    </row>
    <row r="42" spans="1:14" ht="15.75">
      <c r="A42" s="149" t="s">
        <v>226</v>
      </c>
      <c r="B42" s="150" t="s">
        <v>70</v>
      </c>
      <c r="C42" s="151">
        <v>18300000</v>
      </c>
      <c r="D42" s="151">
        <v>0</v>
      </c>
      <c r="E42" s="151">
        <v>0</v>
      </c>
      <c r="F42" s="151">
        <f>SUM(C42:E42)</f>
        <v>18300000</v>
      </c>
      <c r="G42" s="151">
        <v>93776686</v>
      </c>
      <c r="H42" s="151">
        <v>0</v>
      </c>
      <c r="I42" s="151">
        <v>0</v>
      </c>
      <c r="J42" s="151">
        <f>SUM(G42:I42)</f>
        <v>93776686</v>
      </c>
      <c r="K42" s="151">
        <v>34046022</v>
      </c>
      <c r="L42" s="151">
        <v>0</v>
      </c>
      <c r="M42" s="151">
        <v>0</v>
      </c>
      <c r="N42" s="151">
        <f>SUM(K42:M42)</f>
        <v>34046022</v>
      </c>
    </row>
    <row r="43" spans="1:14" ht="15.75">
      <c r="A43" s="152" t="s">
        <v>227</v>
      </c>
      <c r="B43" s="83" t="s">
        <v>193</v>
      </c>
      <c r="C43" s="153">
        <f>C32+C33+C34+C35+C41+C42</f>
        <v>2526300000</v>
      </c>
      <c r="D43" s="153">
        <f aca="true" t="shared" si="9" ref="D43:N43">D32+D33+D34+D35+D41+D42</f>
        <v>0</v>
      </c>
      <c r="E43" s="153">
        <f t="shared" si="9"/>
        <v>0</v>
      </c>
      <c r="F43" s="153">
        <f t="shared" si="9"/>
        <v>2526300000</v>
      </c>
      <c r="G43" s="153">
        <f t="shared" si="9"/>
        <v>2939757120</v>
      </c>
      <c r="H43" s="153">
        <f t="shared" si="9"/>
        <v>0</v>
      </c>
      <c r="I43" s="153">
        <f t="shared" si="9"/>
        <v>0</v>
      </c>
      <c r="J43" s="153">
        <f t="shared" si="9"/>
        <v>2939757120</v>
      </c>
      <c r="K43" s="153">
        <f>K32+K33+K34+K35+K41+K42</f>
        <v>2586785692</v>
      </c>
      <c r="L43" s="153">
        <f t="shared" si="9"/>
        <v>0</v>
      </c>
      <c r="M43" s="153">
        <f t="shared" si="9"/>
        <v>0</v>
      </c>
      <c r="N43" s="153">
        <f t="shared" si="9"/>
        <v>2586785692</v>
      </c>
    </row>
    <row r="44" spans="1:14" ht="15.75">
      <c r="A44" s="149" t="s">
        <v>228</v>
      </c>
      <c r="B44" s="150" t="s">
        <v>159</v>
      </c>
      <c r="C44" s="151">
        <v>0</v>
      </c>
      <c r="D44" s="151">
        <v>0</v>
      </c>
      <c r="E44" s="151">
        <v>0</v>
      </c>
      <c r="F44" s="151">
        <f aca="true" t="shared" si="10" ref="F44:F58">SUM(C44:E44)</f>
        <v>0</v>
      </c>
      <c r="G44" s="151">
        <v>0</v>
      </c>
      <c r="H44" s="151">
        <v>0</v>
      </c>
      <c r="I44" s="151">
        <v>0</v>
      </c>
      <c r="J44" s="151">
        <f aca="true" t="shared" si="11" ref="J44:J52">SUM(G44:I44)</f>
        <v>0</v>
      </c>
      <c r="K44" s="151">
        <v>0</v>
      </c>
      <c r="L44" s="151">
        <v>0</v>
      </c>
      <c r="M44" s="151">
        <v>0</v>
      </c>
      <c r="N44" s="151">
        <f aca="true" t="shared" si="12" ref="N44:N52">SUM(K44:M44)</f>
        <v>0</v>
      </c>
    </row>
    <row r="45" spans="1:14" ht="15.75">
      <c r="A45" s="149" t="s">
        <v>229</v>
      </c>
      <c r="B45" s="150" t="s">
        <v>47</v>
      </c>
      <c r="C45" s="151">
        <v>43485000</v>
      </c>
      <c r="D45" s="151">
        <v>0</v>
      </c>
      <c r="E45" s="151">
        <v>0</v>
      </c>
      <c r="F45" s="151">
        <f t="shared" si="10"/>
        <v>43485000</v>
      </c>
      <c r="G45" s="151">
        <v>52080137</v>
      </c>
      <c r="H45" s="151">
        <v>0</v>
      </c>
      <c r="I45" s="151">
        <v>0</v>
      </c>
      <c r="J45" s="151">
        <f t="shared" si="11"/>
        <v>52080137</v>
      </c>
      <c r="K45" s="151">
        <v>50148609</v>
      </c>
      <c r="L45" s="151">
        <v>0</v>
      </c>
      <c r="M45" s="151">
        <v>0</v>
      </c>
      <c r="N45" s="151">
        <f t="shared" si="12"/>
        <v>50148609</v>
      </c>
    </row>
    <row r="46" spans="1:14" ht="15.75">
      <c r="A46" s="149" t="s">
        <v>230</v>
      </c>
      <c r="B46" s="150" t="s">
        <v>160</v>
      </c>
      <c r="C46" s="151">
        <v>17179974</v>
      </c>
      <c r="D46" s="151">
        <v>0</v>
      </c>
      <c r="E46" s="151">
        <v>0</v>
      </c>
      <c r="F46" s="151">
        <f t="shared" si="10"/>
        <v>17179974</v>
      </c>
      <c r="G46" s="151">
        <v>24291505</v>
      </c>
      <c r="H46" s="151">
        <v>0</v>
      </c>
      <c r="I46" s="151">
        <v>0</v>
      </c>
      <c r="J46" s="151">
        <f t="shared" si="11"/>
        <v>24291505</v>
      </c>
      <c r="K46" s="151">
        <v>22653286</v>
      </c>
      <c r="L46" s="151">
        <v>0</v>
      </c>
      <c r="M46" s="151">
        <v>0</v>
      </c>
      <c r="N46" s="151">
        <f t="shared" si="12"/>
        <v>22653286</v>
      </c>
    </row>
    <row r="47" spans="1:14" ht="15.75">
      <c r="A47" s="149" t="s">
        <v>231</v>
      </c>
      <c r="B47" s="150" t="s">
        <v>48</v>
      </c>
      <c r="C47" s="151">
        <v>138804028</v>
      </c>
      <c r="D47" s="151">
        <v>0</v>
      </c>
      <c r="E47" s="151">
        <v>0</v>
      </c>
      <c r="F47" s="151">
        <f t="shared" si="10"/>
        <v>138804028</v>
      </c>
      <c r="G47" s="151">
        <v>256503335</v>
      </c>
      <c r="H47" s="151">
        <v>0</v>
      </c>
      <c r="I47" s="151">
        <v>0</v>
      </c>
      <c r="J47" s="151">
        <f t="shared" si="11"/>
        <v>256503335</v>
      </c>
      <c r="K47" s="151">
        <v>159266538</v>
      </c>
      <c r="L47" s="151">
        <v>0</v>
      </c>
      <c r="M47" s="151">
        <v>0</v>
      </c>
      <c r="N47" s="151">
        <f t="shared" si="12"/>
        <v>159266538</v>
      </c>
    </row>
    <row r="48" spans="1:14" ht="15.75">
      <c r="A48" s="149" t="s">
        <v>232</v>
      </c>
      <c r="B48" s="150" t="s">
        <v>49</v>
      </c>
      <c r="C48" s="151">
        <v>0</v>
      </c>
      <c r="D48" s="151">
        <v>0</v>
      </c>
      <c r="E48" s="151">
        <v>0</v>
      </c>
      <c r="F48" s="151">
        <f t="shared" si="10"/>
        <v>0</v>
      </c>
      <c r="G48" s="151">
        <v>0</v>
      </c>
      <c r="H48" s="151">
        <v>0</v>
      </c>
      <c r="I48" s="151">
        <v>0</v>
      </c>
      <c r="J48" s="151">
        <f t="shared" si="11"/>
        <v>0</v>
      </c>
      <c r="K48" s="151">
        <v>0</v>
      </c>
      <c r="L48" s="151">
        <v>0</v>
      </c>
      <c r="M48" s="151">
        <v>0</v>
      </c>
      <c r="N48" s="151">
        <f t="shared" si="12"/>
        <v>0</v>
      </c>
    </row>
    <row r="49" spans="1:14" ht="15.75">
      <c r="A49" s="149" t="s">
        <v>233</v>
      </c>
      <c r="B49" s="150" t="s">
        <v>50</v>
      </c>
      <c r="C49" s="151">
        <v>50784008</v>
      </c>
      <c r="D49" s="151">
        <v>0</v>
      </c>
      <c r="E49" s="151">
        <v>0</v>
      </c>
      <c r="F49" s="151">
        <f t="shared" si="10"/>
        <v>50784008</v>
      </c>
      <c r="G49" s="151">
        <v>87316316</v>
      </c>
      <c r="H49" s="151">
        <v>0</v>
      </c>
      <c r="I49" s="151">
        <v>0</v>
      </c>
      <c r="J49" s="151">
        <f t="shared" si="11"/>
        <v>87316316</v>
      </c>
      <c r="K49" s="151">
        <v>59556915</v>
      </c>
      <c r="L49" s="151">
        <v>0</v>
      </c>
      <c r="M49" s="151">
        <v>0</v>
      </c>
      <c r="N49" s="151">
        <f t="shared" si="12"/>
        <v>59556915</v>
      </c>
    </row>
    <row r="50" spans="1:14" ht="15.75">
      <c r="A50" s="149" t="s">
        <v>234</v>
      </c>
      <c r="B50" s="150" t="s">
        <v>51</v>
      </c>
      <c r="C50" s="151">
        <v>68471321</v>
      </c>
      <c r="D50" s="151">
        <v>0</v>
      </c>
      <c r="E50" s="151">
        <v>0</v>
      </c>
      <c r="F50" s="151">
        <f t="shared" si="10"/>
        <v>68471321</v>
      </c>
      <c r="G50" s="151">
        <v>68471321</v>
      </c>
      <c r="H50" s="151">
        <v>0</v>
      </c>
      <c r="I50" s="151">
        <v>0</v>
      </c>
      <c r="J50" s="151">
        <f t="shared" si="11"/>
        <v>68471321</v>
      </c>
      <c r="K50" s="151">
        <v>0</v>
      </c>
      <c r="L50" s="151">
        <v>0</v>
      </c>
      <c r="M50" s="151">
        <v>0</v>
      </c>
      <c r="N50" s="151">
        <f t="shared" si="12"/>
        <v>0</v>
      </c>
    </row>
    <row r="51" spans="1:14" ht="15.75">
      <c r="A51" s="149" t="s">
        <v>235</v>
      </c>
      <c r="B51" s="150" t="s">
        <v>161</v>
      </c>
      <c r="C51" s="151">
        <v>0</v>
      </c>
      <c r="D51" s="151">
        <v>0</v>
      </c>
      <c r="E51" s="151">
        <v>0</v>
      </c>
      <c r="F51" s="151">
        <f t="shared" si="10"/>
        <v>0</v>
      </c>
      <c r="G51" s="151">
        <v>0</v>
      </c>
      <c r="H51" s="151">
        <v>0</v>
      </c>
      <c r="I51" s="151">
        <v>0</v>
      </c>
      <c r="J51" s="151">
        <f t="shared" si="11"/>
        <v>0</v>
      </c>
      <c r="K51" s="151">
        <v>0</v>
      </c>
      <c r="L51" s="151">
        <v>0</v>
      </c>
      <c r="M51" s="151">
        <v>0</v>
      </c>
      <c r="N51" s="151">
        <f t="shared" si="12"/>
        <v>0</v>
      </c>
    </row>
    <row r="52" spans="1:14" ht="31.5">
      <c r="A52" s="149" t="s">
        <v>236</v>
      </c>
      <c r="B52" s="150" t="s">
        <v>162</v>
      </c>
      <c r="C52" s="151">
        <v>50</v>
      </c>
      <c r="D52" s="151">
        <v>0</v>
      </c>
      <c r="E52" s="151">
        <v>0</v>
      </c>
      <c r="F52" s="151">
        <f t="shared" si="10"/>
        <v>50</v>
      </c>
      <c r="G52" s="151">
        <v>992</v>
      </c>
      <c r="H52" s="151">
        <v>0</v>
      </c>
      <c r="I52" s="151">
        <v>0</v>
      </c>
      <c r="J52" s="151">
        <f t="shared" si="11"/>
        <v>992</v>
      </c>
      <c r="K52" s="151">
        <v>992</v>
      </c>
      <c r="L52" s="151">
        <v>0</v>
      </c>
      <c r="M52" s="151">
        <v>0</v>
      </c>
      <c r="N52" s="151">
        <f t="shared" si="12"/>
        <v>992</v>
      </c>
    </row>
    <row r="53" spans="1:14" ht="31.5">
      <c r="A53" s="149" t="s">
        <v>237</v>
      </c>
      <c r="B53" s="150" t="s">
        <v>163</v>
      </c>
      <c r="C53" s="151">
        <f>C52</f>
        <v>50</v>
      </c>
      <c r="D53" s="151">
        <f aca="true" t="shared" si="13" ref="D53:N53">SUM(D51:D52)</f>
        <v>0</v>
      </c>
      <c r="E53" s="151">
        <f t="shared" si="13"/>
        <v>0</v>
      </c>
      <c r="F53" s="151">
        <f t="shared" si="13"/>
        <v>50</v>
      </c>
      <c r="G53" s="151">
        <f t="shared" si="13"/>
        <v>992</v>
      </c>
      <c r="H53" s="151">
        <f t="shared" si="13"/>
        <v>0</v>
      </c>
      <c r="I53" s="151">
        <f t="shared" si="13"/>
        <v>0</v>
      </c>
      <c r="J53" s="151">
        <f t="shared" si="13"/>
        <v>992</v>
      </c>
      <c r="K53" s="151">
        <f t="shared" si="13"/>
        <v>992</v>
      </c>
      <c r="L53" s="151">
        <f t="shared" si="13"/>
        <v>0</v>
      </c>
      <c r="M53" s="151">
        <f t="shared" si="13"/>
        <v>0</v>
      </c>
      <c r="N53" s="151">
        <f t="shared" si="13"/>
        <v>992</v>
      </c>
    </row>
    <row r="54" spans="1:14" ht="31.5">
      <c r="A54" s="149" t="s">
        <v>238</v>
      </c>
      <c r="B54" s="150" t="s">
        <v>164</v>
      </c>
      <c r="C54" s="151">
        <v>0</v>
      </c>
      <c r="D54" s="151">
        <v>0</v>
      </c>
      <c r="E54" s="151">
        <v>0</v>
      </c>
      <c r="F54" s="151">
        <f t="shared" si="10"/>
        <v>0</v>
      </c>
      <c r="G54" s="151">
        <v>0</v>
      </c>
      <c r="H54" s="151">
        <v>0</v>
      </c>
      <c r="I54" s="151">
        <v>0</v>
      </c>
      <c r="J54" s="151">
        <f>SUM(G54:I54)</f>
        <v>0</v>
      </c>
      <c r="K54" s="151">
        <v>0</v>
      </c>
      <c r="L54" s="151">
        <v>0</v>
      </c>
      <c r="M54" s="151">
        <v>0</v>
      </c>
      <c r="N54" s="151">
        <f>SUM(K54:M54)</f>
        <v>0</v>
      </c>
    </row>
    <row r="55" spans="1:14" ht="15.75">
      <c r="A55" s="149" t="s">
        <v>239</v>
      </c>
      <c r="B55" s="150" t="s">
        <v>165</v>
      </c>
      <c r="C55" s="151">
        <v>0</v>
      </c>
      <c r="D55" s="151">
        <v>0</v>
      </c>
      <c r="E55" s="151">
        <v>0</v>
      </c>
      <c r="F55" s="151">
        <f t="shared" si="10"/>
        <v>0</v>
      </c>
      <c r="G55" s="151">
        <v>0</v>
      </c>
      <c r="H55" s="151">
        <v>0</v>
      </c>
      <c r="I55" s="151">
        <v>0</v>
      </c>
      <c r="J55" s="151">
        <f>SUM(G55:I55)</f>
        <v>0</v>
      </c>
      <c r="K55" s="151">
        <v>0</v>
      </c>
      <c r="L55" s="151">
        <v>0</v>
      </c>
      <c r="M55" s="151">
        <v>0</v>
      </c>
      <c r="N55" s="151">
        <f>SUM(K55:M55)</f>
        <v>0</v>
      </c>
    </row>
    <row r="56" spans="1:14" ht="15.75">
      <c r="A56" s="149" t="s">
        <v>240</v>
      </c>
      <c r="B56" s="150" t="s">
        <v>166</v>
      </c>
      <c r="C56" s="151">
        <f>SUM(C54:C55)</f>
        <v>0</v>
      </c>
      <c r="D56" s="151">
        <f aca="true" t="shared" si="14" ref="D56:N56">SUM(D54:D55)</f>
        <v>0</v>
      </c>
      <c r="E56" s="151">
        <f t="shared" si="14"/>
        <v>0</v>
      </c>
      <c r="F56" s="151">
        <f t="shared" si="14"/>
        <v>0</v>
      </c>
      <c r="G56" s="151">
        <f t="shared" si="14"/>
        <v>0</v>
      </c>
      <c r="H56" s="151">
        <f t="shared" si="14"/>
        <v>0</v>
      </c>
      <c r="I56" s="151">
        <f t="shared" si="14"/>
        <v>0</v>
      </c>
      <c r="J56" s="151">
        <f t="shared" si="14"/>
        <v>0</v>
      </c>
      <c r="K56" s="151">
        <f t="shared" si="14"/>
        <v>0</v>
      </c>
      <c r="L56" s="151">
        <f t="shared" si="14"/>
        <v>0</v>
      </c>
      <c r="M56" s="151">
        <f t="shared" si="14"/>
        <v>0</v>
      </c>
      <c r="N56" s="151">
        <f t="shared" si="14"/>
        <v>0</v>
      </c>
    </row>
    <row r="57" spans="1:14" ht="15.75">
      <c r="A57" s="149" t="s">
        <v>241</v>
      </c>
      <c r="B57" s="150" t="s">
        <v>167</v>
      </c>
      <c r="C57" s="151">
        <v>0</v>
      </c>
      <c r="D57" s="151">
        <v>0</v>
      </c>
      <c r="E57" s="151">
        <v>0</v>
      </c>
      <c r="F57" s="151">
        <f t="shared" si="10"/>
        <v>0</v>
      </c>
      <c r="G57" s="151">
        <v>0</v>
      </c>
      <c r="H57" s="151">
        <v>0</v>
      </c>
      <c r="I57" s="151">
        <v>0</v>
      </c>
      <c r="J57" s="151">
        <f aca="true" t="shared" si="15" ref="J57:J79">SUM(G57:I57)</f>
        <v>0</v>
      </c>
      <c r="K57" s="151">
        <v>0</v>
      </c>
      <c r="L57" s="151">
        <v>0</v>
      </c>
      <c r="M57" s="151">
        <v>0</v>
      </c>
      <c r="N57" s="151">
        <f aca="true" t="shared" si="16" ref="N57:N79">SUM(K57:M57)</f>
        <v>0</v>
      </c>
    </row>
    <row r="58" spans="1:14" ht="15.75">
      <c r="A58" s="149" t="s">
        <v>242</v>
      </c>
      <c r="B58" s="150" t="s">
        <v>52</v>
      </c>
      <c r="C58" s="151">
        <v>142147832</v>
      </c>
      <c r="D58" s="151">
        <v>0</v>
      </c>
      <c r="E58" s="151">
        <v>0</v>
      </c>
      <c r="F58" s="151">
        <f t="shared" si="10"/>
        <v>142147832</v>
      </c>
      <c r="G58" s="151">
        <v>113436267</v>
      </c>
      <c r="H58" s="151">
        <v>0</v>
      </c>
      <c r="I58" s="151">
        <v>0</v>
      </c>
      <c r="J58" s="151">
        <f t="shared" si="15"/>
        <v>113436267</v>
      </c>
      <c r="K58" s="151">
        <v>18522868</v>
      </c>
      <c r="L58" s="151">
        <v>0</v>
      </c>
      <c r="M58" s="151">
        <v>0</v>
      </c>
      <c r="N58" s="151">
        <f t="shared" si="16"/>
        <v>18522868</v>
      </c>
    </row>
    <row r="59" spans="1:14" ht="15.75">
      <c r="A59" s="152" t="s">
        <v>243</v>
      </c>
      <c r="B59" s="83" t="s">
        <v>194</v>
      </c>
      <c r="C59" s="153">
        <f>C44+C45+C46+C47+C48+C49+C50+C53+C56+C57+C58</f>
        <v>460872213</v>
      </c>
      <c r="D59" s="153">
        <f aca="true" t="shared" si="17" ref="D59:N59">D44+D45+D46+D47+D48+D49+D50+D53+D56+D57+D58</f>
        <v>0</v>
      </c>
      <c r="E59" s="153">
        <f t="shared" si="17"/>
        <v>0</v>
      </c>
      <c r="F59" s="153">
        <f t="shared" si="17"/>
        <v>460872213</v>
      </c>
      <c r="G59" s="153">
        <f t="shared" si="17"/>
        <v>602099873</v>
      </c>
      <c r="H59" s="153">
        <f t="shared" si="17"/>
        <v>0</v>
      </c>
      <c r="I59" s="153">
        <f t="shared" si="17"/>
        <v>0</v>
      </c>
      <c r="J59" s="153">
        <f t="shared" si="17"/>
        <v>602099873</v>
      </c>
      <c r="K59" s="153">
        <f>K44+K45+K46+K47+K48+K49+K50+K53+K56+K57+K58</f>
        <v>310149208</v>
      </c>
      <c r="L59" s="153">
        <f t="shared" si="17"/>
        <v>0</v>
      </c>
      <c r="M59" s="153">
        <f t="shared" si="17"/>
        <v>0</v>
      </c>
      <c r="N59" s="153">
        <f t="shared" si="17"/>
        <v>310149208</v>
      </c>
    </row>
    <row r="60" spans="1:14" ht="15.75">
      <c r="A60" s="149" t="s">
        <v>244</v>
      </c>
      <c r="B60" s="150" t="s">
        <v>56</v>
      </c>
      <c r="C60" s="151">
        <v>0</v>
      </c>
      <c r="D60" s="151">
        <v>0</v>
      </c>
      <c r="E60" s="151">
        <v>0</v>
      </c>
      <c r="F60" s="151">
        <f aca="true" t="shared" si="18" ref="F60:F79">SUM(C60:E60)</f>
        <v>0</v>
      </c>
      <c r="G60" s="151">
        <v>0</v>
      </c>
      <c r="H60" s="151">
        <v>0</v>
      </c>
      <c r="I60" s="151">
        <v>0</v>
      </c>
      <c r="J60" s="151">
        <f t="shared" si="15"/>
        <v>0</v>
      </c>
      <c r="K60" s="151">
        <v>0</v>
      </c>
      <c r="L60" s="151">
        <v>0</v>
      </c>
      <c r="M60" s="151">
        <v>0</v>
      </c>
      <c r="N60" s="151">
        <f t="shared" si="16"/>
        <v>0</v>
      </c>
    </row>
    <row r="61" spans="1:14" ht="15.75">
      <c r="A61" s="149" t="s">
        <v>245</v>
      </c>
      <c r="B61" s="150" t="s">
        <v>57</v>
      </c>
      <c r="C61" s="151">
        <v>465279960</v>
      </c>
      <c r="D61" s="151">
        <v>0</v>
      </c>
      <c r="E61" s="151">
        <v>0</v>
      </c>
      <c r="F61" s="151">
        <f t="shared" si="18"/>
        <v>465279960</v>
      </c>
      <c r="G61" s="151">
        <v>543461897</v>
      </c>
      <c r="H61" s="151">
        <v>0</v>
      </c>
      <c r="I61" s="151">
        <v>0</v>
      </c>
      <c r="J61" s="151">
        <f t="shared" si="15"/>
        <v>543461897</v>
      </c>
      <c r="K61" s="151">
        <v>91677526</v>
      </c>
      <c r="L61" s="151">
        <v>0</v>
      </c>
      <c r="M61" s="151">
        <v>0</v>
      </c>
      <c r="N61" s="151">
        <f t="shared" si="16"/>
        <v>91677526</v>
      </c>
    </row>
    <row r="62" spans="1:14" ht="15.75">
      <c r="A62" s="149" t="s">
        <v>246</v>
      </c>
      <c r="B62" s="150" t="s">
        <v>58</v>
      </c>
      <c r="C62" s="151">
        <v>2000000</v>
      </c>
      <c r="D62" s="151">
        <v>0</v>
      </c>
      <c r="E62" s="151">
        <v>0</v>
      </c>
      <c r="F62" s="151">
        <f t="shared" si="18"/>
        <v>2000000</v>
      </c>
      <c r="G62" s="151">
        <v>2266929</v>
      </c>
      <c r="H62" s="151">
        <v>0</v>
      </c>
      <c r="I62" s="151">
        <v>0</v>
      </c>
      <c r="J62" s="151">
        <f t="shared" si="15"/>
        <v>2266929</v>
      </c>
      <c r="K62" s="151">
        <v>2266929</v>
      </c>
      <c r="L62" s="151">
        <v>0</v>
      </c>
      <c r="M62" s="151">
        <v>0</v>
      </c>
      <c r="N62" s="151">
        <f t="shared" si="16"/>
        <v>2266929</v>
      </c>
    </row>
    <row r="63" spans="1:14" ht="15.75">
      <c r="A63" s="149" t="s">
        <v>247</v>
      </c>
      <c r="B63" s="150" t="s">
        <v>59</v>
      </c>
      <c r="C63" s="151">
        <v>0</v>
      </c>
      <c r="D63" s="151">
        <v>0</v>
      </c>
      <c r="E63" s="151">
        <v>0</v>
      </c>
      <c r="F63" s="151">
        <f t="shared" si="18"/>
        <v>0</v>
      </c>
      <c r="G63" s="151">
        <v>0</v>
      </c>
      <c r="H63" s="151">
        <v>0</v>
      </c>
      <c r="I63" s="151">
        <v>0</v>
      </c>
      <c r="J63" s="151">
        <f t="shared" si="15"/>
        <v>0</v>
      </c>
      <c r="K63" s="151">
        <v>0</v>
      </c>
      <c r="L63" s="151">
        <v>0</v>
      </c>
      <c r="M63" s="151">
        <v>0</v>
      </c>
      <c r="N63" s="151">
        <f t="shared" si="16"/>
        <v>0</v>
      </c>
    </row>
    <row r="64" spans="1:14" ht="15.75">
      <c r="A64" s="149" t="s">
        <v>248</v>
      </c>
      <c r="B64" s="150" t="s">
        <v>60</v>
      </c>
      <c r="C64" s="151">
        <v>0</v>
      </c>
      <c r="D64" s="151">
        <v>0</v>
      </c>
      <c r="E64" s="151">
        <v>0</v>
      </c>
      <c r="F64" s="151">
        <f t="shared" si="18"/>
        <v>0</v>
      </c>
      <c r="G64" s="151">
        <v>0</v>
      </c>
      <c r="H64" s="151">
        <v>0</v>
      </c>
      <c r="I64" s="151">
        <v>0</v>
      </c>
      <c r="J64" s="151">
        <f t="shared" si="15"/>
        <v>0</v>
      </c>
      <c r="K64" s="151">
        <v>0</v>
      </c>
      <c r="L64" s="151">
        <v>0</v>
      </c>
      <c r="M64" s="151">
        <v>0</v>
      </c>
      <c r="N64" s="151">
        <f t="shared" si="16"/>
        <v>0</v>
      </c>
    </row>
    <row r="65" spans="1:14" ht="15.75">
      <c r="A65" s="152" t="s">
        <v>249</v>
      </c>
      <c r="B65" s="83" t="s">
        <v>195</v>
      </c>
      <c r="C65" s="153">
        <f>SUM(C60:C64)</f>
        <v>467279960</v>
      </c>
      <c r="D65" s="153">
        <f aca="true" t="shared" si="19" ref="D65:N65">SUM(D60:D64)</f>
        <v>0</v>
      </c>
      <c r="E65" s="153">
        <f t="shared" si="19"/>
        <v>0</v>
      </c>
      <c r="F65" s="153">
        <f t="shared" si="19"/>
        <v>467279960</v>
      </c>
      <c r="G65" s="153">
        <f t="shared" si="19"/>
        <v>545728826</v>
      </c>
      <c r="H65" s="153">
        <f t="shared" si="19"/>
        <v>0</v>
      </c>
      <c r="I65" s="153">
        <f t="shared" si="19"/>
        <v>0</v>
      </c>
      <c r="J65" s="153">
        <f t="shared" si="19"/>
        <v>545728826</v>
      </c>
      <c r="K65" s="153">
        <f t="shared" si="19"/>
        <v>93944455</v>
      </c>
      <c r="L65" s="153">
        <f t="shared" si="19"/>
        <v>0</v>
      </c>
      <c r="M65" s="153">
        <f t="shared" si="19"/>
        <v>0</v>
      </c>
      <c r="N65" s="153">
        <f t="shared" si="19"/>
        <v>93944455</v>
      </c>
    </row>
    <row r="66" spans="1:14" ht="31.5">
      <c r="A66" s="149" t="s">
        <v>250</v>
      </c>
      <c r="B66" s="150" t="s">
        <v>196</v>
      </c>
      <c r="C66" s="151">
        <v>79680000</v>
      </c>
      <c r="D66" s="151">
        <v>0</v>
      </c>
      <c r="E66" s="151">
        <v>0</v>
      </c>
      <c r="F66" s="151">
        <f t="shared" si="18"/>
        <v>79680000</v>
      </c>
      <c r="G66" s="151">
        <v>79680000</v>
      </c>
      <c r="H66" s="151">
        <v>0</v>
      </c>
      <c r="I66" s="151">
        <v>0</v>
      </c>
      <c r="J66" s="151">
        <f t="shared" si="15"/>
        <v>79680000</v>
      </c>
      <c r="K66" s="151">
        <v>10000000</v>
      </c>
      <c r="L66" s="151">
        <v>0</v>
      </c>
      <c r="M66" s="151">
        <v>0</v>
      </c>
      <c r="N66" s="151">
        <f t="shared" si="16"/>
        <v>10000000</v>
      </c>
    </row>
    <row r="67" spans="1:14" ht="31.5">
      <c r="A67" s="149" t="s">
        <v>251</v>
      </c>
      <c r="B67" s="150" t="s">
        <v>197</v>
      </c>
      <c r="C67" s="151">
        <v>0</v>
      </c>
      <c r="D67" s="151">
        <v>0</v>
      </c>
      <c r="E67" s="151">
        <v>0</v>
      </c>
      <c r="F67" s="151">
        <f t="shared" si="18"/>
        <v>0</v>
      </c>
      <c r="G67" s="151">
        <v>0</v>
      </c>
      <c r="H67" s="151">
        <v>0</v>
      </c>
      <c r="I67" s="151">
        <v>0</v>
      </c>
      <c r="J67" s="151">
        <f t="shared" si="15"/>
        <v>0</v>
      </c>
      <c r="K67" s="151">
        <v>0</v>
      </c>
      <c r="L67" s="151">
        <v>0</v>
      </c>
      <c r="M67" s="151">
        <v>0</v>
      </c>
      <c r="N67" s="151">
        <f t="shared" si="16"/>
        <v>0</v>
      </c>
    </row>
    <row r="68" spans="1:14" ht="47.25">
      <c r="A68" s="149" t="s">
        <v>252</v>
      </c>
      <c r="B68" s="150" t="s">
        <v>198</v>
      </c>
      <c r="C68" s="151">
        <v>0</v>
      </c>
      <c r="D68" s="151">
        <v>0</v>
      </c>
      <c r="E68" s="151">
        <v>0</v>
      </c>
      <c r="F68" s="151">
        <f t="shared" si="18"/>
        <v>0</v>
      </c>
      <c r="G68" s="151">
        <v>0</v>
      </c>
      <c r="H68" s="151">
        <v>0</v>
      </c>
      <c r="I68" s="151">
        <v>0</v>
      </c>
      <c r="J68" s="151">
        <f t="shared" si="15"/>
        <v>0</v>
      </c>
      <c r="K68" s="151">
        <v>0</v>
      </c>
      <c r="L68" s="151">
        <v>0</v>
      </c>
      <c r="M68" s="151">
        <v>0</v>
      </c>
      <c r="N68" s="151">
        <f t="shared" si="16"/>
        <v>0</v>
      </c>
    </row>
    <row r="69" spans="1:14" ht="31.5">
      <c r="A69" s="149" t="s">
        <v>253</v>
      </c>
      <c r="B69" s="150" t="s">
        <v>199</v>
      </c>
      <c r="C69" s="151">
        <v>0</v>
      </c>
      <c r="D69" s="151">
        <v>0</v>
      </c>
      <c r="E69" s="151">
        <v>0</v>
      </c>
      <c r="F69" s="151">
        <f>SUM(C69:E69)</f>
        <v>0</v>
      </c>
      <c r="G69" s="151">
        <v>0</v>
      </c>
      <c r="H69" s="151">
        <v>0</v>
      </c>
      <c r="I69" s="151">
        <v>0</v>
      </c>
      <c r="J69" s="151">
        <f t="shared" si="15"/>
        <v>0</v>
      </c>
      <c r="K69" s="151">
        <v>0</v>
      </c>
      <c r="L69" s="151">
        <v>0</v>
      </c>
      <c r="M69" s="151">
        <v>0</v>
      </c>
      <c r="N69" s="151">
        <f t="shared" si="16"/>
        <v>0</v>
      </c>
    </row>
    <row r="70" spans="1:14" ht="15.75">
      <c r="A70" s="149" t="s">
        <v>254</v>
      </c>
      <c r="B70" s="150" t="s">
        <v>61</v>
      </c>
      <c r="C70" s="151">
        <v>0</v>
      </c>
      <c r="D70" s="151">
        <v>0</v>
      </c>
      <c r="E70" s="151">
        <v>0</v>
      </c>
      <c r="F70" s="151">
        <f t="shared" si="18"/>
        <v>0</v>
      </c>
      <c r="G70" s="151">
        <v>14846258</v>
      </c>
      <c r="H70" s="151">
        <v>0</v>
      </c>
      <c r="I70" s="151">
        <v>0</v>
      </c>
      <c r="J70" s="151">
        <f t="shared" si="15"/>
        <v>14846258</v>
      </c>
      <c r="K70" s="151">
        <v>3297185</v>
      </c>
      <c r="L70" s="151">
        <v>0</v>
      </c>
      <c r="M70" s="151">
        <v>0</v>
      </c>
      <c r="N70" s="151">
        <f t="shared" si="16"/>
        <v>3297185</v>
      </c>
    </row>
    <row r="71" spans="1:14" ht="15.75">
      <c r="A71" s="152" t="s">
        <v>255</v>
      </c>
      <c r="B71" s="83" t="s">
        <v>200</v>
      </c>
      <c r="C71" s="153">
        <f>SUM(C66:C70)</f>
        <v>79680000</v>
      </c>
      <c r="D71" s="153">
        <f aca="true" t="shared" si="20" ref="D71:N71">SUM(D66:D70)</f>
        <v>0</v>
      </c>
      <c r="E71" s="153">
        <f t="shared" si="20"/>
        <v>0</v>
      </c>
      <c r="F71" s="153">
        <f t="shared" si="20"/>
        <v>79680000</v>
      </c>
      <c r="G71" s="153">
        <f t="shared" si="20"/>
        <v>94526258</v>
      </c>
      <c r="H71" s="153">
        <f t="shared" si="20"/>
        <v>0</v>
      </c>
      <c r="I71" s="153">
        <f t="shared" si="20"/>
        <v>0</v>
      </c>
      <c r="J71" s="153">
        <f t="shared" si="20"/>
        <v>94526258</v>
      </c>
      <c r="K71" s="153">
        <f t="shared" si="20"/>
        <v>13297185</v>
      </c>
      <c r="L71" s="153">
        <f t="shared" si="20"/>
        <v>0</v>
      </c>
      <c r="M71" s="153">
        <f t="shared" si="20"/>
        <v>0</v>
      </c>
      <c r="N71" s="153">
        <f t="shared" si="20"/>
        <v>13297185</v>
      </c>
    </row>
    <row r="72" spans="1:14" ht="31.5">
      <c r="A72" s="149" t="s">
        <v>256</v>
      </c>
      <c r="B72" s="150" t="s">
        <v>62</v>
      </c>
      <c r="C72" s="151">
        <v>0</v>
      </c>
      <c r="D72" s="151">
        <v>0</v>
      </c>
      <c r="E72" s="151">
        <v>0</v>
      </c>
      <c r="F72" s="151">
        <f t="shared" si="18"/>
        <v>0</v>
      </c>
      <c r="G72" s="151">
        <v>0</v>
      </c>
      <c r="H72" s="151">
        <v>0</v>
      </c>
      <c r="I72" s="151">
        <v>0</v>
      </c>
      <c r="J72" s="151">
        <f t="shared" si="15"/>
        <v>0</v>
      </c>
      <c r="K72" s="151">
        <v>0</v>
      </c>
      <c r="L72" s="151">
        <v>0</v>
      </c>
      <c r="M72" s="151">
        <v>0</v>
      </c>
      <c r="N72" s="151">
        <f t="shared" si="16"/>
        <v>0</v>
      </c>
    </row>
    <row r="73" spans="1:14" ht="31.5">
      <c r="A73" s="149" t="s">
        <v>257</v>
      </c>
      <c r="B73" s="150" t="s">
        <v>201</v>
      </c>
      <c r="C73" s="151">
        <v>0</v>
      </c>
      <c r="D73" s="151">
        <v>0</v>
      </c>
      <c r="E73" s="151">
        <v>0</v>
      </c>
      <c r="F73" s="151">
        <f t="shared" si="18"/>
        <v>0</v>
      </c>
      <c r="G73" s="151">
        <v>0</v>
      </c>
      <c r="H73" s="151">
        <v>0</v>
      </c>
      <c r="I73" s="151">
        <v>0</v>
      </c>
      <c r="J73" s="151">
        <f t="shared" si="15"/>
        <v>0</v>
      </c>
      <c r="K73" s="151">
        <v>0</v>
      </c>
      <c r="L73" s="151">
        <v>0</v>
      </c>
      <c r="M73" s="151">
        <v>0</v>
      </c>
      <c r="N73" s="151">
        <f t="shared" si="16"/>
        <v>0</v>
      </c>
    </row>
    <row r="74" spans="1:14" ht="47.25">
      <c r="A74" s="149" t="s">
        <v>258</v>
      </c>
      <c r="B74" s="150" t="s">
        <v>202</v>
      </c>
      <c r="C74" s="151">
        <v>0</v>
      </c>
      <c r="D74" s="151">
        <v>0</v>
      </c>
      <c r="E74" s="151">
        <v>0</v>
      </c>
      <c r="F74" s="151">
        <f t="shared" si="18"/>
        <v>0</v>
      </c>
      <c r="G74" s="151">
        <v>0</v>
      </c>
      <c r="H74" s="151">
        <v>0</v>
      </c>
      <c r="I74" s="151">
        <v>0</v>
      </c>
      <c r="J74" s="151">
        <f t="shared" si="15"/>
        <v>0</v>
      </c>
      <c r="K74" s="151">
        <v>0</v>
      </c>
      <c r="L74" s="151">
        <v>0</v>
      </c>
      <c r="M74" s="151">
        <v>0</v>
      </c>
      <c r="N74" s="151">
        <f t="shared" si="16"/>
        <v>0</v>
      </c>
    </row>
    <row r="75" spans="1:14" ht="31.5">
      <c r="A75" s="149" t="s">
        <v>259</v>
      </c>
      <c r="B75" s="150" t="s">
        <v>63</v>
      </c>
      <c r="C75" s="151">
        <v>18200000</v>
      </c>
      <c r="D75" s="151">
        <v>0</v>
      </c>
      <c r="E75" s="151">
        <v>0</v>
      </c>
      <c r="F75" s="151">
        <f t="shared" si="18"/>
        <v>18200000</v>
      </c>
      <c r="G75" s="151">
        <v>18200000</v>
      </c>
      <c r="H75" s="151">
        <v>0</v>
      </c>
      <c r="I75" s="151">
        <v>0</v>
      </c>
      <c r="J75" s="151">
        <f t="shared" si="15"/>
        <v>18200000</v>
      </c>
      <c r="K75" s="151">
        <v>15000000</v>
      </c>
      <c r="L75" s="151">
        <v>0</v>
      </c>
      <c r="M75" s="151">
        <v>0</v>
      </c>
      <c r="N75" s="151">
        <f t="shared" si="16"/>
        <v>15000000</v>
      </c>
    </row>
    <row r="76" spans="1:14" ht="15.75">
      <c r="A76" s="149" t="s">
        <v>260</v>
      </c>
      <c r="B76" s="150" t="s">
        <v>64</v>
      </c>
      <c r="C76" s="151">
        <v>0</v>
      </c>
      <c r="D76" s="151">
        <v>0</v>
      </c>
      <c r="E76" s="151">
        <v>0</v>
      </c>
      <c r="F76" s="151">
        <f t="shared" si="18"/>
        <v>0</v>
      </c>
      <c r="G76" s="151">
        <v>0</v>
      </c>
      <c r="H76" s="151">
        <v>0</v>
      </c>
      <c r="I76" s="151">
        <v>0</v>
      </c>
      <c r="J76" s="151">
        <f t="shared" si="15"/>
        <v>0</v>
      </c>
      <c r="K76" s="151">
        <v>0</v>
      </c>
      <c r="L76" s="151">
        <v>0</v>
      </c>
      <c r="M76" s="151">
        <v>0</v>
      </c>
      <c r="N76" s="151">
        <f t="shared" si="16"/>
        <v>0</v>
      </c>
    </row>
    <row r="77" spans="1:14" ht="31.5">
      <c r="A77" s="152" t="s">
        <v>261</v>
      </c>
      <c r="B77" s="83" t="s">
        <v>203</v>
      </c>
      <c r="C77" s="153">
        <f>SUM(C72:C76)</f>
        <v>18200000</v>
      </c>
      <c r="D77" s="153">
        <f aca="true" t="shared" si="21" ref="D77:N77">SUM(D72:D76)</f>
        <v>0</v>
      </c>
      <c r="E77" s="153">
        <f t="shared" si="21"/>
        <v>0</v>
      </c>
      <c r="F77" s="153">
        <f t="shared" si="21"/>
        <v>18200000</v>
      </c>
      <c r="G77" s="153">
        <f t="shared" si="21"/>
        <v>18200000</v>
      </c>
      <c r="H77" s="153">
        <f t="shared" si="21"/>
        <v>0</v>
      </c>
      <c r="I77" s="153">
        <f t="shared" si="21"/>
        <v>0</v>
      </c>
      <c r="J77" s="153">
        <f t="shared" si="21"/>
        <v>18200000</v>
      </c>
      <c r="K77" s="153">
        <f t="shared" si="21"/>
        <v>15000000</v>
      </c>
      <c r="L77" s="153">
        <f t="shared" si="21"/>
        <v>0</v>
      </c>
      <c r="M77" s="153">
        <f t="shared" si="21"/>
        <v>0</v>
      </c>
      <c r="N77" s="153">
        <f t="shared" si="21"/>
        <v>15000000</v>
      </c>
    </row>
    <row r="78" spans="1:14" ht="31.5">
      <c r="A78" s="152" t="s">
        <v>262</v>
      </c>
      <c r="B78" s="83" t="s">
        <v>204</v>
      </c>
      <c r="C78" s="153">
        <f>C23+C29+C43+C59+C65+C71+C77</f>
        <v>6895952846</v>
      </c>
      <c r="D78" s="153">
        <f aca="true" t="shared" si="22" ref="D78:N78">D23+D29+D43+D59+D65+D71+D77</f>
        <v>0</v>
      </c>
      <c r="E78" s="153">
        <f t="shared" si="22"/>
        <v>0</v>
      </c>
      <c r="F78" s="153">
        <f t="shared" si="22"/>
        <v>6895952846</v>
      </c>
      <c r="G78" s="153">
        <f t="shared" si="22"/>
        <v>7469000370</v>
      </c>
      <c r="H78" s="153">
        <f t="shared" si="22"/>
        <v>0</v>
      </c>
      <c r="I78" s="153">
        <f t="shared" si="22"/>
        <v>0</v>
      </c>
      <c r="J78" s="153">
        <f t="shared" si="22"/>
        <v>7469000370</v>
      </c>
      <c r="K78" s="153">
        <f t="shared" si="22"/>
        <v>5796271905</v>
      </c>
      <c r="L78" s="153">
        <f t="shared" si="22"/>
        <v>0</v>
      </c>
      <c r="M78" s="153">
        <f t="shared" si="22"/>
        <v>0</v>
      </c>
      <c r="N78" s="153">
        <f t="shared" si="22"/>
        <v>5796271905</v>
      </c>
    </row>
    <row r="79" spans="1:14" ht="15.75">
      <c r="A79" s="152" t="s">
        <v>263</v>
      </c>
      <c r="B79" s="135" t="s">
        <v>273</v>
      </c>
      <c r="C79" s="155">
        <v>1848362288</v>
      </c>
      <c r="D79" s="155">
        <v>0</v>
      </c>
      <c r="E79" s="155">
        <v>0</v>
      </c>
      <c r="F79" s="155">
        <f t="shared" si="18"/>
        <v>1848362288</v>
      </c>
      <c r="G79" s="155">
        <v>1687019564</v>
      </c>
      <c r="H79" s="155">
        <v>0</v>
      </c>
      <c r="I79" s="155">
        <v>0</v>
      </c>
      <c r="J79" s="155">
        <f t="shared" si="15"/>
        <v>1687019564</v>
      </c>
      <c r="K79" s="155">
        <v>1687019564</v>
      </c>
      <c r="L79" s="155">
        <v>0</v>
      </c>
      <c r="M79" s="155">
        <v>0</v>
      </c>
      <c r="N79" s="155">
        <f t="shared" si="16"/>
        <v>1687019564</v>
      </c>
    </row>
    <row r="80" spans="1:14" ht="15.75">
      <c r="A80" s="152" t="s">
        <v>264</v>
      </c>
      <c r="B80" s="135" t="s">
        <v>274</v>
      </c>
      <c r="C80" s="155">
        <f aca="true" t="shared" si="23" ref="C80:N80">SUM(C78:C79)</f>
        <v>8744315134</v>
      </c>
      <c r="D80" s="155">
        <f t="shared" si="23"/>
        <v>0</v>
      </c>
      <c r="E80" s="155">
        <f t="shared" si="23"/>
        <v>0</v>
      </c>
      <c r="F80" s="155">
        <f t="shared" si="23"/>
        <v>8744315134</v>
      </c>
      <c r="G80" s="155">
        <f t="shared" si="23"/>
        <v>9156019934</v>
      </c>
      <c r="H80" s="155">
        <f t="shared" si="23"/>
        <v>0</v>
      </c>
      <c r="I80" s="155">
        <f t="shared" si="23"/>
        <v>0</v>
      </c>
      <c r="J80" s="155">
        <f t="shared" si="23"/>
        <v>9156019934</v>
      </c>
      <c r="K80" s="155">
        <f t="shared" si="23"/>
        <v>7483291469</v>
      </c>
      <c r="L80" s="155">
        <f t="shared" si="23"/>
        <v>0</v>
      </c>
      <c r="M80" s="155">
        <f t="shared" si="23"/>
        <v>0</v>
      </c>
      <c r="N80" s="155">
        <f t="shared" si="23"/>
        <v>7483291469</v>
      </c>
    </row>
    <row r="81" spans="1:14" ht="15.75">
      <c r="A81" s="149" t="s">
        <v>265</v>
      </c>
      <c r="B81" s="150" t="s">
        <v>276</v>
      </c>
      <c r="C81" s="156">
        <f>6!C258</f>
        <v>110011660</v>
      </c>
      <c r="D81" s="156">
        <f>6!D258</f>
        <v>0</v>
      </c>
      <c r="E81" s="156">
        <f>6!E258</f>
        <v>0</v>
      </c>
      <c r="F81" s="157">
        <f aca="true" t="shared" si="24" ref="F81:F87">SUM(C81:E81)</f>
        <v>110011660</v>
      </c>
      <c r="G81" s="156">
        <f>6!G258</f>
        <v>143782696</v>
      </c>
      <c r="H81" s="156">
        <f>6!H258</f>
        <v>0</v>
      </c>
      <c r="I81" s="156">
        <f>6!I258</f>
        <v>0</v>
      </c>
      <c r="J81" s="157">
        <f aca="true" t="shared" si="25" ref="J81:J87">SUM(G81:I81)</f>
        <v>143782696</v>
      </c>
      <c r="K81" s="156">
        <f>6!K258</f>
        <v>142940583</v>
      </c>
      <c r="L81" s="156">
        <f>6!L258</f>
        <v>0</v>
      </c>
      <c r="M81" s="156">
        <f>6!M258</f>
        <v>0</v>
      </c>
      <c r="N81" s="157">
        <f aca="true" t="shared" si="26" ref="N81:N87">SUM(K81:M81)</f>
        <v>142940583</v>
      </c>
    </row>
    <row r="82" spans="1:14" ht="31.5">
      <c r="A82" s="149" t="s">
        <v>266</v>
      </c>
      <c r="B82" s="150" t="s">
        <v>277</v>
      </c>
      <c r="C82" s="156">
        <f>6!C282</f>
        <v>0</v>
      </c>
      <c r="D82" s="156">
        <f>6!D282</f>
        <v>0</v>
      </c>
      <c r="E82" s="156">
        <f>6!E282</f>
        <v>0</v>
      </c>
      <c r="F82" s="157">
        <f t="shared" si="24"/>
        <v>0</v>
      </c>
      <c r="G82" s="156">
        <f>6!G282</f>
        <v>0</v>
      </c>
      <c r="H82" s="156">
        <f>6!H282</f>
        <v>0</v>
      </c>
      <c r="I82" s="156">
        <f>6!I282</f>
        <v>0</v>
      </c>
      <c r="J82" s="157">
        <f t="shared" si="25"/>
        <v>0</v>
      </c>
      <c r="K82" s="156">
        <f>6!K282</f>
        <v>0</v>
      </c>
      <c r="L82" s="156">
        <f>6!L282</f>
        <v>0</v>
      </c>
      <c r="M82" s="156">
        <f>6!M282</f>
        <v>0</v>
      </c>
      <c r="N82" s="157">
        <f t="shared" si="26"/>
        <v>0</v>
      </c>
    </row>
    <row r="83" spans="1:14" ht="15.75">
      <c r="A83" s="149" t="s">
        <v>267</v>
      </c>
      <c r="B83" s="150" t="s">
        <v>278</v>
      </c>
      <c r="C83" s="156">
        <f>6!C260</f>
        <v>950000</v>
      </c>
      <c r="D83" s="156">
        <f>6!D260</f>
        <v>0</v>
      </c>
      <c r="E83" s="156">
        <f>6!E260</f>
        <v>0</v>
      </c>
      <c r="F83" s="157">
        <f t="shared" si="24"/>
        <v>950000</v>
      </c>
      <c r="G83" s="156">
        <f>6!G260</f>
        <v>950000</v>
      </c>
      <c r="H83" s="156">
        <f>6!H260</f>
        <v>0</v>
      </c>
      <c r="I83" s="156">
        <f>6!I260</f>
        <v>0</v>
      </c>
      <c r="J83" s="157">
        <f t="shared" si="25"/>
        <v>950000</v>
      </c>
      <c r="K83" s="156">
        <f>6!K260</f>
        <v>0</v>
      </c>
      <c r="L83" s="156">
        <f>6!L260</f>
        <v>0</v>
      </c>
      <c r="M83" s="156">
        <f>6!M260</f>
        <v>0</v>
      </c>
      <c r="N83" s="157">
        <f t="shared" si="26"/>
        <v>0</v>
      </c>
    </row>
    <row r="84" spans="1:14" ht="15.75">
      <c r="A84" s="149" t="s">
        <v>268</v>
      </c>
      <c r="B84" s="150" t="s">
        <v>279</v>
      </c>
      <c r="C84" s="156">
        <f>6!C276</f>
        <v>259225499</v>
      </c>
      <c r="D84" s="156">
        <f>6!D276</f>
        <v>0</v>
      </c>
      <c r="E84" s="156">
        <f>6!E276</f>
        <v>0</v>
      </c>
      <c r="F84" s="157">
        <f t="shared" si="24"/>
        <v>259225499</v>
      </c>
      <c r="G84" s="156">
        <f>6!G276</f>
        <v>256823958</v>
      </c>
      <c r="H84" s="156">
        <f>6!H276</f>
        <v>0</v>
      </c>
      <c r="I84" s="156">
        <f>6!I276</f>
        <v>0</v>
      </c>
      <c r="J84" s="157">
        <f t="shared" si="25"/>
        <v>256823958</v>
      </c>
      <c r="K84" s="156">
        <f>6!K276</f>
        <v>179564041</v>
      </c>
      <c r="L84" s="156">
        <f>6!L276</f>
        <v>0</v>
      </c>
      <c r="M84" s="156">
        <f>6!M276</f>
        <v>0</v>
      </c>
      <c r="N84" s="157">
        <f t="shared" si="26"/>
        <v>179564041</v>
      </c>
    </row>
    <row r="85" spans="1:14" ht="15.75">
      <c r="A85" s="149" t="s">
        <v>269</v>
      </c>
      <c r="B85" s="150" t="s">
        <v>280</v>
      </c>
      <c r="C85" s="156">
        <f>6!C284</f>
        <v>0</v>
      </c>
      <c r="D85" s="156">
        <f>6!D284</f>
        <v>0</v>
      </c>
      <c r="E85" s="156">
        <f>6!E284</f>
        <v>0</v>
      </c>
      <c r="F85" s="157">
        <f t="shared" si="24"/>
        <v>0</v>
      </c>
      <c r="G85" s="156">
        <f>6!G284</f>
        <v>3937</v>
      </c>
      <c r="H85" s="156">
        <f>6!H284</f>
        <v>0</v>
      </c>
      <c r="I85" s="156">
        <f>6!I284</f>
        <v>0</v>
      </c>
      <c r="J85" s="157">
        <f t="shared" si="25"/>
        <v>3937</v>
      </c>
      <c r="K85" s="156">
        <f>6!K284</f>
        <v>3937</v>
      </c>
      <c r="L85" s="156">
        <f>6!L284</f>
        <v>0</v>
      </c>
      <c r="M85" s="156">
        <f>6!M284</f>
        <v>0</v>
      </c>
      <c r="N85" s="157">
        <f t="shared" si="26"/>
        <v>3937</v>
      </c>
    </row>
    <row r="86" spans="1:14" ht="15.75">
      <c r="A86" s="149" t="s">
        <v>270</v>
      </c>
      <c r="B86" s="150" t="s">
        <v>281</v>
      </c>
      <c r="C86" s="156">
        <f>6!C278</f>
        <v>0</v>
      </c>
      <c r="D86" s="156">
        <f>6!D278</f>
        <v>0</v>
      </c>
      <c r="E86" s="156">
        <f>6!E278</f>
        <v>0</v>
      </c>
      <c r="F86" s="157">
        <f t="shared" si="24"/>
        <v>0</v>
      </c>
      <c r="G86" s="156">
        <f>6!G278</f>
        <v>48291</v>
      </c>
      <c r="H86" s="156">
        <f>6!H278</f>
        <v>0</v>
      </c>
      <c r="I86" s="156">
        <f>6!I278</f>
        <v>0</v>
      </c>
      <c r="J86" s="157">
        <f t="shared" si="25"/>
        <v>48291</v>
      </c>
      <c r="K86" s="156">
        <f>6!K278</f>
        <v>48291</v>
      </c>
      <c r="L86" s="156">
        <f>6!L278</f>
        <v>0</v>
      </c>
      <c r="M86" s="156">
        <f>6!M278</f>
        <v>0</v>
      </c>
      <c r="N86" s="157">
        <f t="shared" si="26"/>
        <v>48291</v>
      </c>
    </row>
    <row r="87" spans="1:14" ht="15.75">
      <c r="A87" s="149" t="s">
        <v>271</v>
      </c>
      <c r="B87" s="150" t="s">
        <v>282</v>
      </c>
      <c r="C87" s="156">
        <f>6!C286</f>
        <v>1000020</v>
      </c>
      <c r="D87" s="156">
        <f>6!D286</f>
        <v>0</v>
      </c>
      <c r="E87" s="156">
        <f>6!E286</f>
        <v>0</v>
      </c>
      <c r="F87" s="157">
        <f t="shared" si="24"/>
        <v>1000020</v>
      </c>
      <c r="G87" s="156">
        <f>6!G286</f>
        <v>8533324</v>
      </c>
      <c r="H87" s="156">
        <f>6!H286</f>
        <v>0</v>
      </c>
      <c r="I87" s="156">
        <f>6!I286</f>
        <v>0</v>
      </c>
      <c r="J87" s="157">
        <f t="shared" si="25"/>
        <v>8533324</v>
      </c>
      <c r="K87" s="156">
        <f>6!K286</f>
        <v>2216691</v>
      </c>
      <c r="L87" s="156">
        <f>6!L286</f>
        <v>0</v>
      </c>
      <c r="M87" s="156">
        <f>6!M286</f>
        <v>0</v>
      </c>
      <c r="N87" s="157">
        <f t="shared" si="26"/>
        <v>2216691</v>
      </c>
    </row>
    <row r="88" spans="1:14" ht="31.5">
      <c r="A88" s="152" t="s">
        <v>272</v>
      </c>
      <c r="B88" s="135" t="s">
        <v>283</v>
      </c>
      <c r="C88" s="155">
        <f>SUM(C81:C87)</f>
        <v>371187179</v>
      </c>
      <c r="D88" s="155">
        <f aca="true" t="shared" si="27" ref="D88:N88">SUM(D81:D87)</f>
        <v>0</v>
      </c>
      <c r="E88" s="155">
        <f t="shared" si="27"/>
        <v>0</v>
      </c>
      <c r="F88" s="155">
        <f t="shared" si="27"/>
        <v>371187179</v>
      </c>
      <c r="G88" s="155">
        <f t="shared" si="27"/>
        <v>410142206</v>
      </c>
      <c r="H88" s="155">
        <f t="shared" si="27"/>
        <v>0</v>
      </c>
      <c r="I88" s="155">
        <f t="shared" si="27"/>
        <v>0</v>
      </c>
      <c r="J88" s="155">
        <f t="shared" si="27"/>
        <v>410142206</v>
      </c>
      <c r="K88" s="155">
        <f t="shared" si="27"/>
        <v>324773543</v>
      </c>
      <c r="L88" s="155">
        <f t="shared" si="27"/>
        <v>0</v>
      </c>
      <c r="M88" s="155">
        <f t="shared" si="27"/>
        <v>0</v>
      </c>
      <c r="N88" s="155">
        <f t="shared" si="27"/>
        <v>324773543</v>
      </c>
    </row>
    <row r="89" spans="1:14" ht="15.75">
      <c r="A89" s="152" t="s">
        <v>275</v>
      </c>
      <c r="B89" s="135" t="s">
        <v>341</v>
      </c>
      <c r="C89" s="155">
        <f>C80+C88</f>
        <v>9115502313</v>
      </c>
      <c r="D89" s="155">
        <f aca="true" t="shared" si="28" ref="D89:N89">D80+D88</f>
        <v>0</v>
      </c>
      <c r="E89" s="155">
        <f t="shared" si="28"/>
        <v>0</v>
      </c>
      <c r="F89" s="155">
        <f t="shared" si="28"/>
        <v>9115502313</v>
      </c>
      <c r="G89" s="155">
        <f t="shared" si="28"/>
        <v>9566162140</v>
      </c>
      <c r="H89" s="155">
        <f t="shared" si="28"/>
        <v>0</v>
      </c>
      <c r="I89" s="155">
        <f t="shared" si="28"/>
        <v>0</v>
      </c>
      <c r="J89" s="155">
        <f t="shared" si="28"/>
        <v>9566162140</v>
      </c>
      <c r="K89" s="155">
        <f t="shared" si="28"/>
        <v>7808065012</v>
      </c>
      <c r="L89" s="155">
        <f t="shared" si="28"/>
        <v>0</v>
      </c>
      <c r="M89" s="155">
        <f t="shared" si="28"/>
        <v>0</v>
      </c>
      <c r="N89" s="155">
        <f t="shared" si="28"/>
        <v>7808065012</v>
      </c>
    </row>
  </sheetData>
  <sheetProtection/>
  <mergeCells count="9">
    <mergeCell ref="A1:N1"/>
    <mergeCell ref="A9:A10"/>
    <mergeCell ref="B3:C3"/>
    <mergeCell ref="C9:F9"/>
    <mergeCell ref="K9:N9"/>
    <mergeCell ref="G9:J9"/>
    <mergeCell ref="A6:N6"/>
    <mergeCell ref="A5:N5"/>
    <mergeCell ref="A4:N4"/>
  </mergeCells>
  <printOptions horizontalCentered="1"/>
  <pageMargins left="0.3937007874015748" right="0.3937007874015748" top="0.984251968503937" bottom="0.7874015748031497" header="0.5118110236220472" footer="0.5118110236220472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9.625" style="158" customWidth="1"/>
    <col min="2" max="2" width="14.25390625" style="142" bestFit="1" customWidth="1"/>
    <col min="3" max="3" width="12.375" style="142" bestFit="1" customWidth="1"/>
    <col min="4" max="4" width="10.375" style="142" customWidth="1"/>
    <col min="5" max="6" width="14.25390625" style="142" bestFit="1" customWidth="1"/>
    <col min="7" max="7" width="12.375" style="142" bestFit="1" customWidth="1"/>
    <col min="8" max="8" width="10.375" style="142" bestFit="1" customWidth="1"/>
    <col min="9" max="10" width="14.25390625" style="142" bestFit="1" customWidth="1"/>
    <col min="11" max="11" width="12.75390625" style="142" customWidth="1"/>
    <col min="12" max="12" width="10.375" style="142" bestFit="1" customWidth="1"/>
    <col min="13" max="13" width="15.25390625" style="142" bestFit="1" customWidth="1"/>
    <col min="14" max="14" width="9.125" style="142" customWidth="1"/>
    <col min="15" max="15" width="12.375" style="142" bestFit="1" customWidth="1"/>
    <col min="16" max="16384" width="9.125" style="142" customWidth="1"/>
  </cols>
  <sheetData>
    <row r="1" spans="1:13" ht="15.75">
      <c r="A1" s="404" t="s">
        <v>752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" ht="15.75">
      <c r="A3" s="404"/>
      <c r="B3" s="404"/>
    </row>
    <row r="4" spans="1:13" ht="15.75">
      <c r="A4" s="407" t="s">
        <v>13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15.75">
      <c r="A5" s="407" t="s">
        <v>637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2" ht="15.75">
      <c r="A6" s="143"/>
      <c r="B6" s="144"/>
    </row>
    <row r="7" spans="1:13" ht="15.75">
      <c r="A7" s="145"/>
      <c r="B7" s="71"/>
      <c r="C7" s="146"/>
      <c r="D7" s="146"/>
      <c r="E7" s="71"/>
      <c r="F7" s="146"/>
      <c r="G7" s="146"/>
      <c r="H7" s="146"/>
      <c r="I7" s="146"/>
      <c r="J7" s="146"/>
      <c r="K7" s="146"/>
      <c r="L7" s="146"/>
      <c r="M7" s="71" t="s">
        <v>308</v>
      </c>
    </row>
    <row r="8" spans="1:13" ht="15.75" customHeight="1">
      <c r="A8" s="147" t="s">
        <v>15</v>
      </c>
      <c r="B8" s="382" t="s">
        <v>32</v>
      </c>
      <c r="C8" s="383"/>
      <c r="D8" s="383"/>
      <c r="E8" s="384"/>
      <c r="F8" s="382" t="s">
        <v>356</v>
      </c>
      <c r="G8" s="383"/>
      <c r="H8" s="383"/>
      <c r="I8" s="384"/>
      <c r="J8" s="382" t="s">
        <v>584</v>
      </c>
      <c r="K8" s="383"/>
      <c r="L8" s="383"/>
      <c r="M8" s="384"/>
    </row>
    <row r="9" spans="1:13" ht="31.5">
      <c r="A9" s="147" t="s">
        <v>35</v>
      </c>
      <c r="B9" s="148" t="s">
        <v>33</v>
      </c>
      <c r="C9" s="81" t="s">
        <v>34</v>
      </c>
      <c r="D9" s="79" t="s">
        <v>156</v>
      </c>
      <c r="E9" s="81" t="s">
        <v>16</v>
      </c>
      <c r="F9" s="148" t="s">
        <v>33</v>
      </c>
      <c r="G9" s="81" t="s">
        <v>34</v>
      </c>
      <c r="H9" s="79" t="s">
        <v>156</v>
      </c>
      <c r="I9" s="81" t="s">
        <v>16</v>
      </c>
      <c r="J9" s="148" t="s">
        <v>33</v>
      </c>
      <c r="K9" s="81" t="s">
        <v>34</v>
      </c>
      <c r="L9" s="79" t="s">
        <v>156</v>
      </c>
      <c r="M9" s="81" t="s">
        <v>16</v>
      </c>
    </row>
    <row r="10" spans="1:13" ht="15.75">
      <c r="A10" s="159" t="s">
        <v>69</v>
      </c>
      <c r="B10" s="160">
        <v>2033877161</v>
      </c>
      <c r="C10" s="160">
        <f>3!D17</f>
        <v>0</v>
      </c>
      <c r="D10" s="160">
        <f>3!E17</f>
        <v>0</v>
      </c>
      <c r="E10" s="157">
        <f>SUM(B10:D10)</f>
        <v>2033877161</v>
      </c>
      <c r="F10" s="160">
        <v>2272333464</v>
      </c>
      <c r="G10" s="160">
        <f>3!H17</f>
        <v>0</v>
      </c>
      <c r="H10" s="160">
        <f>3!I17</f>
        <v>0</v>
      </c>
      <c r="I10" s="157">
        <f>SUM(F10:H10)</f>
        <v>2272333464</v>
      </c>
      <c r="J10" s="160">
        <v>2272333464</v>
      </c>
      <c r="K10" s="160">
        <f>3!L17</f>
        <v>0</v>
      </c>
      <c r="L10" s="160">
        <f>3!M17</f>
        <v>0</v>
      </c>
      <c r="M10" s="157">
        <f>SUM(J10:L10)</f>
        <v>2272333464</v>
      </c>
    </row>
    <row r="11" spans="1:13" ht="15.75">
      <c r="A11" s="83" t="s">
        <v>53</v>
      </c>
      <c r="B11" s="161">
        <f aca="true" t="shared" si="0" ref="B11:M11">SUM(B10:B10)</f>
        <v>2033877161</v>
      </c>
      <c r="C11" s="161">
        <f t="shared" si="0"/>
        <v>0</v>
      </c>
      <c r="D11" s="161">
        <f t="shared" si="0"/>
        <v>0</v>
      </c>
      <c r="E11" s="161">
        <f t="shared" si="0"/>
        <v>2033877161</v>
      </c>
      <c r="F11" s="161">
        <f t="shared" si="0"/>
        <v>2272333464</v>
      </c>
      <c r="G11" s="161">
        <f t="shared" si="0"/>
        <v>0</v>
      </c>
      <c r="H11" s="161">
        <f t="shared" si="0"/>
        <v>0</v>
      </c>
      <c r="I11" s="161">
        <f t="shared" si="0"/>
        <v>2272333464</v>
      </c>
      <c r="J11" s="161">
        <f t="shared" si="0"/>
        <v>2272333464</v>
      </c>
      <c r="K11" s="161">
        <f t="shared" si="0"/>
        <v>0</v>
      </c>
      <c r="L11" s="161">
        <f t="shared" si="0"/>
        <v>0</v>
      </c>
      <c r="M11" s="161">
        <f t="shared" si="0"/>
        <v>2272333464</v>
      </c>
    </row>
    <row r="12" spans="1:13" ht="31.5">
      <c r="A12" s="159" t="s">
        <v>98</v>
      </c>
      <c r="B12" s="160">
        <v>113837100</v>
      </c>
      <c r="C12" s="160">
        <v>0</v>
      </c>
      <c r="D12" s="162">
        <v>0</v>
      </c>
      <c r="E12" s="157">
        <f>SUM(B12:D12)</f>
        <v>113837100</v>
      </c>
      <c r="F12" s="160">
        <v>0</v>
      </c>
      <c r="G12" s="160">
        <v>147218298</v>
      </c>
      <c r="H12" s="162">
        <v>0</v>
      </c>
      <c r="I12" s="157">
        <f aca="true" t="shared" si="1" ref="I12:I24">SUM(F12:H12)</f>
        <v>147218298</v>
      </c>
      <c r="J12" s="160">
        <v>147218298</v>
      </c>
      <c r="K12" s="160">
        <v>0</v>
      </c>
      <c r="L12" s="162">
        <v>0</v>
      </c>
      <c r="M12" s="157">
        <f aca="true" t="shared" si="2" ref="M12:M19">SUM(J12:L12)</f>
        <v>147218298</v>
      </c>
    </row>
    <row r="13" spans="1:13" ht="31.5">
      <c r="A13" s="159" t="s">
        <v>0</v>
      </c>
      <c r="B13" s="160">
        <v>0</v>
      </c>
      <c r="C13" s="160">
        <v>0</v>
      </c>
      <c r="D13" s="162">
        <v>0</v>
      </c>
      <c r="E13" s="157">
        <f aca="true" t="shared" si="3" ref="E13:E24">SUM(B13:D13)</f>
        <v>0</v>
      </c>
      <c r="F13" s="160">
        <v>0</v>
      </c>
      <c r="G13" s="160">
        <v>0</v>
      </c>
      <c r="H13" s="162">
        <v>0</v>
      </c>
      <c r="I13" s="157">
        <f t="shared" si="1"/>
        <v>0</v>
      </c>
      <c r="J13" s="160">
        <v>0</v>
      </c>
      <c r="K13" s="160">
        <v>0</v>
      </c>
      <c r="L13" s="162">
        <v>0</v>
      </c>
      <c r="M13" s="157">
        <f t="shared" si="2"/>
        <v>0</v>
      </c>
    </row>
    <row r="14" spans="1:13" ht="15.75">
      <c r="A14" s="159" t="s">
        <v>154</v>
      </c>
      <c r="B14" s="160">
        <v>3680000</v>
      </c>
      <c r="C14" s="160">
        <v>0</v>
      </c>
      <c r="D14" s="162">
        <v>0</v>
      </c>
      <c r="E14" s="157">
        <f t="shared" si="3"/>
        <v>3680000</v>
      </c>
      <c r="F14" s="160">
        <v>0</v>
      </c>
      <c r="G14" s="160">
        <v>0</v>
      </c>
      <c r="H14" s="162">
        <v>0</v>
      </c>
      <c r="I14" s="157">
        <f t="shared" si="1"/>
        <v>0</v>
      </c>
      <c r="J14" s="160">
        <v>0</v>
      </c>
      <c r="K14" s="160">
        <v>0</v>
      </c>
      <c r="L14" s="162">
        <v>0</v>
      </c>
      <c r="M14" s="157">
        <f t="shared" si="2"/>
        <v>0</v>
      </c>
    </row>
    <row r="15" spans="1:13" ht="15.75">
      <c r="A15" s="163" t="s">
        <v>113</v>
      </c>
      <c r="B15" s="160">
        <v>3198000</v>
      </c>
      <c r="C15" s="160">
        <v>7560000</v>
      </c>
      <c r="D15" s="162">
        <v>0</v>
      </c>
      <c r="E15" s="157">
        <f t="shared" si="3"/>
        <v>10758000</v>
      </c>
      <c r="F15" s="160">
        <v>17585001</v>
      </c>
      <c r="G15" s="160">
        <v>7560000</v>
      </c>
      <c r="H15" s="162">
        <v>0</v>
      </c>
      <c r="I15" s="157">
        <f t="shared" si="1"/>
        <v>25145001</v>
      </c>
      <c r="J15" s="160">
        <v>17585001</v>
      </c>
      <c r="K15" s="160">
        <v>7560000</v>
      </c>
      <c r="L15" s="162">
        <v>0</v>
      </c>
      <c r="M15" s="157">
        <f t="shared" si="2"/>
        <v>25145001</v>
      </c>
    </row>
    <row r="16" spans="1:13" ht="15.75">
      <c r="A16" s="163" t="s">
        <v>3</v>
      </c>
      <c r="B16" s="160">
        <v>2574560</v>
      </c>
      <c r="C16" s="160">
        <v>0</v>
      </c>
      <c r="D16" s="162">
        <v>0</v>
      </c>
      <c r="E16" s="157">
        <f t="shared" si="3"/>
        <v>2574560</v>
      </c>
      <c r="F16" s="160">
        <v>0</v>
      </c>
      <c r="G16" s="160">
        <v>0</v>
      </c>
      <c r="H16" s="162">
        <v>0</v>
      </c>
      <c r="I16" s="157">
        <f t="shared" si="1"/>
        <v>0</v>
      </c>
      <c r="J16" s="160">
        <v>0</v>
      </c>
      <c r="K16" s="160">
        <v>0</v>
      </c>
      <c r="L16" s="162">
        <v>0</v>
      </c>
      <c r="M16" s="157">
        <f t="shared" si="2"/>
        <v>0</v>
      </c>
    </row>
    <row r="17" spans="1:13" ht="15.75">
      <c r="A17" s="163" t="s">
        <v>2</v>
      </c>
      <c r="B17" s="160">
        <v>9600000</v>
      </c>
      <c r="C17" s="160">
        <v>0</v>
      </c>
      <c r="D17" s="162">
        <v>0</v>
      </c>
      <c r="E17" s="157">
        <f t="shared" si="3"/>
        <v>9600000</v>
      </c>
      <c r="F17" s="160">
        <v>0</v>
      </c>
      <c r="G17" s="160">
        <v>0</v>
      </c>
      <c r="H17" s="162">
        <v>0</v>
      </c>
      <c r="I17" s="157">
        <f t="shared" si="1"/>
        <v>0</v>
      </c>
      <c r="J17" s="160">
        <v>0</v>
      </c>
      <c r="K17" s="160">
        <v>0</v>
      </c>
      <c r="L17" s="162">
        <v>0</v>
      </c>
      <c r="M17" s="157">
        <f t="shared" si="2"/>
        <v>0</v>
      </c>
    </row>
    <row r="18" spans="1:13" ht="15.75">
      <c r="A18" s="163" t="s">
        <v>97</v>
      </c>
      <c r="B18" s="160">
        <v>0</v>
      </c>
      <c r="C18" s="160">
        <v>3689439</v>
      </c>
      <c r="D18" s="162">
        <v>0</v>
      </c>
      <c r="E18" s="157">
        <f t="shared" si="3"/>
        <v>3689439</v>
      </c>
      <c r="F18" s="160">
        <v>0</v>
      </c>
      <c r="G18" s="160">
        <v>3686439</v>
      </c>
      <c r="H18" s="162">
        <v>0</v>
      </c>
      <c r="I18" s="157">
        <f t="shared" si="1"/>
        <v>3686439</v>
      </c>
      <c r="J18" s="160">
        <v>0</v>
      </c>
      <c r="K18" s="160">
        <v>2921353</v>
      </c>
      <c r="L18" s="162">
        <v>0</v>
      </c>
      <c r="M18" s="157">
        <f t="shared" si="2"/>
        <v>2921353</v>
      </c>
    </row>
    <row r="19" spans="1:13" ht="15.75">
      <c r="A19" s="163" t="s">
        <v>108</v>
      </c>
      <c r="B19" s="160">
        <v>677160</v>
      </c>
      <c r="C19" s="160">
        <v>0</v>
      </c>
      <c r="D19" s="162">
        <v>0</v>
      </c>
      <c r="E19" s="157">
        <f t="shared" si="3"/>
        <v>677160</v>
      </c>
      <c r="F19" s="160">
        <v>307234</v>
      </c>
      <c r="G19" s="160">
        <v>0</v>
      </c>
      <c r="H19" s="162">
        <v>0</v>
      </c>
      <c r="I19" s="157">
        <f t="shared" si="1"/>
        <v>307234</v>
      </c>
      <c r="J19" s="160">
        <v>15608</v>
      </c>
      <c r="K19" s="160">
        <v>0</v>
      </c>
      <c r="L19" s="162">
        <v>0</v>
      </c>
      <c r="M19" s="157">
        <f t="shared" si="2"/>
        <v>15608</v>
      </c>
    </row>
    <row r="20" spans="1:13" ht="15.75">
      <c r="A20" s="163" t="s">
        <v>589</v>
      </c>
      <c r="B20" s="160">
        <v>0</v>
      </c>
      <c r="C20" s="160">
        <v>0</v>
      </c>
      <c r="D20" s="162">
        <v>0</v>
      </c>
      <c r="E20" s="157">
        <f t="shared" si="3"/>
        <v>0</v>
      </c>
      <c r="F20" s="160">
        <v>800000</v>
      </c>
      <c r="G20" s="160">
        <v>0</v>
      </c>
      <c r="H20" s="162">
        <v>0</v>
      </c>
      <c r="I20" s="157">
        <f>SUM(F20:H20)</f>
        <v>800000</v>
      </c>
      <c r="J20" s="160">
        <v>800000</v>
      </c>
      <c r="K20" s="160">
        <v>0</v>
      </c>
      <c r="L20" s="162">
        <v>0</v>
      </c>
      <c r="M20" s="157">
        <f>SUM(J20:L20)</f>
        <v>800000</v>
      </c>
    </row>
    <row r="21" spans="1:13" ht="15.75">
      <c r="A21" s="163" t="s">
        <v>120</v>
      </c>
      <c r="B21" s="160">
        <v>0</v>
      </c>
      <c r="C21" s="160">
        <v>0</v>
      </c>
      <c r="D21" s="162">
        <v>0</v>
      </c>
      <c r="E21" s="157">
        <f t="shared" si="3"/>
        <v>0</v>
      </c>
      <c r="F21" s="160">
        <v>0</v>
      </c>
      <c r="G21" s="160">
        <v>0</v>
      </c>
      <c r="H21" s="162">
        <v>0</v>
      </c>
      <c r="I21" s="157">
        <f>SUM(F21:H21)</f>
        <v>0</v>
      </c>
      <c r="J21" s="160">
        <v>0</v>
      </c>
      <c r="K21" s="160">
        <v>0</v>
      </c>
      <c r="L21" s="162">
        <v>0</v>
      </c>
      <c r="M21" s="157">
        <f>SUM(J21:L21)</f>
        <v>0</v>
      </c>
    </row>
    <row r="22" spans="1:13" ht="15.75">
      <c r="A22" s="163" t="s">
        <v>343</v>
      </c>
      <c r="B22" s="160">
        <v>5500000</v>
      </c>
      <c r="C22" s="160">
        <v>0</v>
      </c>
      <c r="D22" s="162">
        <v>0</v>
      </c>
      <c r="E22" s="157">
        <f t="shared" si="3"/>
        <v>5500000</v>
      </c>
      <c r="F22" s="160">
        <v>6761335</v>
      </c>
      <c r="G22" s="160">
        <v>0</v>
      </c>
      <c r="H22" s="162">
        <v>0</v>
      </c>
      <c r="I22" s="157">
        <f>SUM(F22:H22)</f>
        <v>6761335</v>
      </c>
      <c r="J22" s="160">
        <v>6761335</v>
      </c>
      <c r="K22" s="160">
        <v>0</v>
      </c>
      <c r="L22" s="162">
        <v>0</v>
      </c>
      <c r="M22" s="157">
        <f>SUM(J22:L22)</f>
        <v>6761335</v>
      </c>
    </row>
    <row r="23" spans="1:13" ht="15.75">
      <c r="A23" s="163" t="s">
        <v>700</v>
      </c>
      <c r="B23" s="160">
        <v>0</v>
      </c>
      <c r="C23" s="160">
        <v>0</v>
      </c>
      <c r="D23" s="162">
        <v>0</v>
      </c>
      <c r="E23" s="157">
        <f t="shared" si="3"/>
        <v>0</v>
      </c>
      <c r="F23" s="160">
        <v>515653</v>
      </c>
      <c r="G23" s="160">
        <v>0</v>
      </c>
      <c r="H23" s="162">
        <v>0</v>
      </c>
      <c r="I23" s="157">
        <f>SUM(F23:H23)</f>
        <v>515653</v>
      </c>
      <c r="J23" s="160">
        <v>515653</v>
      </c>
      <c r="K23" s="160">
        <v>0</v>
      </c>
      <c r="L23" s="162">
        <v>0</v>
      </c>
      <c r="M23" s="157">
        <f>SUM(J23:L23)</f>
        <v>515653</v>
      </c>
    </row>
    <row r="24" spans="1:13" ht="15.75">
      <c r="A24" s="163" t="s">
        <v>115</v>
      </c>
      <c r="B24" s="160">
        <v>3500000</v>
      </c>
      <c r="C24" s="160">
        <v>0</v>
      </c>
      <c r="D24" s="162">
        <v>0</v>
      </c>
      <c r="E24" s="157">
        <f t="shared" si="3"/>
        <v>3500000</v>
      </c>
      <c r="F24" s="160">
        <v>3643214</v>
      </c>
      <c r="G24" s="160">
        <v>0</v>
      </c>
      <c r="H24" s="162">
        <v>0</v>
      </c>
      <c r="I24" s="157">
        <f t="shared" si="1"/>
        <v>3643214</v>
      </c>
      <c r="J24" s="160">
        <v>3643214</v>
      </c>
      <c r="K24" s="160">
        <v>0</v>
      </c>
      <c r="L24" s="162">
        <v>0</v>
      </c>
      <c r="M24" s="157">
        <f>SUM(J24:L24)</f>
        <v>3643214</v>
      </c>
    </row>
    <row r="25" spans="1:13" ht="31.5">
      <c r="A25" s="83" t="s">
        <v>107</v>
      </c>
      <c r="B25" s="161">
        <f aca="true" t="shared" si="4" ref="B25:L25">SUM(B11:B24)</f>
        <v>2176443981</v>
      </c>
      <c r="C25" s="161">
        <f t="shared" si="4"/>
        <v>11249439</v>
      </c>
      <c r="D25" s="161">
        <f t="shared" si="4"/>
        <v>0</v>
      </c>
      <c r="E25" s="161">
        <f t="shared" si="4"/>
        <v>2187693420</v>
      </c>
      <c r="F25" s="161">
        <f t="shared" si="4"/>
        <v>2301945901</v>
      </c>
      <c r="G25" s="161">
        <f t="shared" si="4"/>
        <v>158464737</v>
      </c>
      <c r="H25" s="161">
        <f t="shared" si="4"/>
        <v>0</v>
      </c>
      <c r="I25" s="161">
        <f t="shared" si="4"/>
        <v>2460410638</v>
      </c>
      <c r="J25" s="161">
        <f t="shared" si="4"/>
        <v>2448872573</v>
      </c>
      <c r="K25" s="161">
        <f t="shared" si="4"/>
        <v>10481353</v>
      </c>
      <c r="L25" s="161">
        <f t="shared" si="4"/>
        <v>0</v>
      </c>
      <c r="M25" s="161">
        <f>SUM(M11:M24)</f>
        <v>2459353926</v>
      </c>
    </row>
    <row r="26" spans="1:13" ht="31.5">
      <c r="A26" s="159" t="s">
        <v>98</v>
      </c>
      <c r="B26" s="160">
        <v>113837100</v>
      </c>
      <c r="C26" s="160">
        <v>0</v>
      </c>
      <c r="D26" s="162">
        <v>0</v>
      </c>
      <c r="E26" s="157">
        <f>SUM(B26:D26)</f>
        <v>113837100</v>
      </c>
      <c r="F26" s="160">
        <v>14610291</v>
      </c>
      <c r="G26" s="160">
        <v>0</v>
      </c>
      <c r="H26" s="162">
        <v>0</v>
      </c>
      <c r="I26" s="157">
        <f>SUM(F26:H26)</f>
        <v>14610291</v>
      </c>
      <c r="J26" s="160">
        <v>2500000</v>
      </c>
      <c r="K26" s="160">
        <v>0</v>
      </c>
      <c r="L26" s="162">
        <v>0</v>
      </c>
      <c r="M26" s="157">
        <f>SUM(J26:L26)</f>
        <v>2500000</v>
      </c>
    </row>
    <row r="27" spans="1:13" ht="31.5">
      <c r="A27" s="163" t="s">
        <v>0</v>
      </c>
      <c r="B27" s="160">
        <v>368640695</v>
      </c>
      <c r="C27" s="162">
        <v>0</v>
      </c>
      <c r="D27" s="162">
        <v>0</v>
      </c>
      <c r="E27" s="157">
        <f>SUM(B27:D27)</f>
        <v>368640695</v>
      </c>
      <c r="F27" s="160">
        <v>368640695</v>
      </c>
      <c r="G27" s="162">
        <v>0</v>
      </c>
      <c r="H27" s="162">
        <v>0</v>
      </c>
      <c r="I27" s="157">
        <f>SUM(F27:H27)</f>
        <v>368640695</v>
      </c>
      <c r="J27" s="160">
        <v>2500000</v>
      </c>
      <c r="K27" s="162">
        <v>0</v>
      </c>
      <c r="L27" s="162">
        <v>0</v>
      </c>
      <c r="M27" s="157">
        <f>SUM(J27:L27)</f>
        <v>2500000</v>
      </c>
    </row>
    <row r="28" spans="1:13" ht="15.75">
      <c r="A28" s="159" t="s">
        <v>69</v>
      </c>
      <c r="B28" s="160">
        <v>0</v>
      </c>
      <c r="C28" s="160">
        <v>0</v>
      </c>
      <c r="D28" s="162">
        <v>0</v>
      </c>
      <c r="E28" s="157">
        <f>SUM(B28:D28)</f>
        <v>0</v>
      </c>
      <c r="F28" s="160">
        <v>30101000</v>
      </c>
      <c r="G28" s="160">
        <v>0</v>
      </c>
      <c r="H28" s="162">
        <v>0</v>
      </c>
      <c r="I28" s="157">
        <f>SUM(F28:H28)</f>
        <v>30101000</v>
      </c>
      <c r="J28" s="160">
        <v>30101000</v>
      </c>
      <c r="K28" s="160">
        <v>0</v>
      </c>
      <c r="L28" s="162">
        <v>0</v>
      </c>
      <c r="M28" s="157">
        <f>SUM(J28:L28)</f>
        <v>30101000</v>
      </c>
    </row>
    <row r="29" spans="1:13" ht="15.75">
      <c r="A29" s="163" t="s">
        <v>339</v>
      </c>
      <c r="B29" s="160">
        <v>129820124</v>
      </c>
      <c r="C29" s="162">
        <v>0</v>
      </c>
      <c r="D29" s="162">
        <v>0</v>
      </c>
      <c r="E29" s="157">
        <f aca="true" t="shared" si="5" ref="E29:E35">SUM(B29:D29)</f>
        <v>129820124</v>
      </c>
      <c r="F29" s="160">
        <v>129820124</v>
      </c>
      <c r="G29" s="162">
        <v>0</v>
      </c>
      <c r="H29" s="162">
        <v>0</v>
      </c>
      <c r="I29" s="157">
        <f aca="true" t="shared" si="6" ref="I29:I35">SUM(F29:H29)</f>
        <v>129820124</v>
      </c>
      <c r="J29" s="160">
        <v>147365093</v>
      </c>
      <c r="K29" s="162">
        <v>0</v>
      </c>
      <c r="L29" s="162">
        <v>0</v>
      </c>
      <c r="M29" s="157">
        <f aca="true" t="shared" si="7" ref="M29:M35">SUM(J29:L29)</f>
        <v>147365093</v>
      </c>
    </row>
    <row r="30" spans="1:13" ht="15.75">
      <c r="A30" s="163" t="s">
        <v>99</v>
      </c>
      <c r="B30" s="160">
        <v>289845</v>
      </c>
      <c r="C30" s="162">
        <v>0</v>
      </c>
      <c r="D30" s="162">
        <v>0</v>
      </c>
      <c r="E30" s="157">
        <f t="shared" si="5"/>
        <v>289845</v>
      </c>
      <c r="F30" s="160">
        <v>289845</v>
      </c>
      <c r="G30" s="162">
        <v>0</v>
      </c>
      <c r="H30" s="162">
        <v>0</v>
      </c>
      <c r="I30" s="157">
        <f t="shared" si="6"/>
        <v>289845</v>
      </c>
      <c r="J30" s="160">
        <v>0</v>
      </c>
      <c r="K30" s="162">
        <v>0</v>
      </c>
      <c r="L30" s="162">
        <v>0</v>
      </c>
      <c r="M30" s="157">
        <f t="shared" si="7"/>
        <v>0</v>
      </c>
    </row>
    <row r="31" spans="1:13" ht="15.75">
      <c r="A31" s="163" t="s">
        <v>113</v>
      </c>
      <c r="B31" s="160">
        <v>310083928</v>
      </c>
      <c r="C31" s="162">
        <v>0</v>
      </c>
      <c r="D31" s="162">
        <v>0</v>
      </c>
      <c r="E31" s="157">
        <f t="shared" si="5"/>
        <v>310083928</v>
      </c>
      <c r="F31" s="160">
        <v>0</v>
      </c>
      <c r="G31" s="162">
        <v>0</v>
      </c>
      <c r="H31" s="162">
        <v>0</v>
      </c>
      <c r="I31" s="157">
        <f t="shared" si="6"/>
        <v>0</v>
      </c>
      <c r="J31" s="160">
        <v>0</v>
      </c>
      <c r="K31" s="162">
        <v>0</v>
      </c>
      <c r="L31" s="162">
        <v>0</v>
      </c>
      <c r="M31" s="157">
        <f t="shared" si="7"/>
        <v>0</v>
      </c>
    </row>
    <row r="32" spans="1:13" ht="15.75">
      <c r="A32" s="163" t="s">
        <v>141</v>
      </c>
      <c r="B32" s="160">
        <v>250049836</v>
      </c>
      <c r="C32" s="162">
        <v>0</v>
      </c>
      <c r="D32" s="162">
        <v>0</v>
      </c>
      <c r="E32" s="157">
        <f t="shared" si="5"/>
        <v>250049836</v>
      </c>
      <c r="F32" s="160">
        <v>182383166</v>
      </c>
      <c r="G32" s="162">
        <v>0</v>
      </c>
      <c r="H32" s="162">
        <v>0</v>
      </c>
      <c r="I32" s="157">
        <f t="shared" si="6"/>
        <v>182383166</v>
      </c>
      <c r="J32" s="160">
        <v>30015537</v>
      </c>
      <c r="K32" s="162">
        <v>0</v>
      </c>
      <c r="L32" s="162">
        <v>0</v>
      </c>
      <c r="M32" s="157">
        <f t="shared" si="7"/>
        <v>30015537</v>
      </c>
    </row>
    <row r="33" spans="1:13" ht="15.75">
      <c r="A33" s="163" t="s">
        <v>2</v>
      </c>
      <c r="B33" s="160">
        <v>37499825</v>
      </c>
      <c r="C33" s="162">
        <v>0</v>
      </c>
      <c r="D33" s="162">
        <v>0</v>
      </c>
      <c r="E33" s="157">
        <f t="shared" si="5"/>
        <v>37499825</v>
      </c>
      <c r="F33" s="160">
        <v>37499825</v>
      </c>
      <c r="G33" s="162">
        <v>0</v>
      </c>
      <c r="H33" s="162">
        <v>0</v>
      </c>
      <c r="I33" s="157">
        <f t="shared" si="6"/>
        <v>37499825</v>
      </c>
      <c r="J33" s="160">
        <v>104999825</v>
      </c>
      <c r="K33" s="162">
        <v>0</v>
      </c>
      <c r="L33" s="162">
        <v>0</v>
      </c>
      <c r="M33" s="157">
        <f t="shared" si="7"/>
        <v>104999825</v>
      </c>
    </row>
    <row r="34" spans="1:13" ht="15.75">
      <c r="A34" s="163" t="s">
        <v>701</v>
      </c>
      <c r="B34" s="160">
        <v>0</v>
      </c>
      <c r="C34" s="160">
        <v>0</v>
      </c>
      <c r="D34" s="162">
        <v>0</v>
      </c>
      <c r="E34" s="157">
        <f>SUM(B34:D34)</f>
        <v>0</v>
      </c>
      <c r="F34" s="160">
        <v>0</v>
      </c>
      <c r="G34" s="160">
        <v>0</v>
      </c>
      <c r="H34" s="162">
        <v>0</v>
      </c>
      <c r="I34" s="157">
        <f>SUM(F34:H34)</f>
        <v>0</v>
      </c>
      <c r="J34" s="160">
        <v>259984</v>
      </c>
      <c r="K34" s="160">
        <v>0</v>
      </c>
      <c r="L34" s="162">
        <v>0</v>
      </c>
      <c r="M34" s="157">
        <f t="shared" si="7"/>
        <v>259984</v>
      </c>
    </row>
    <row r="35" spans="1:13" ht="15.75">
      <c r="A35" s="163" t="s">
        <v>101</v>
      </c>
      <c r="B35" s="160">
        <v>59543000</v>
      </c>
      <c r="C35" s="162">
        <v>0</v>
      </c>
      <c r="D35" s="162">
        <v>0</v>
      </c>
      <c r="E35" s="157">
        <f t="shared" si="5"/>
        <v>59543000</v>
      </c>
      <c r="F35" s="160">
        <v>59543000</v>
      </c>
      <c r="G35" s="162">
        <v>0</v>
      </c>
      <c r="H35" s="162">
        <v>0</v>
      </c>
      <c r="I35" s="157">
        <f t="shared" si="6"/>
        <v>59543000</v>
      </c>
      <c r="J35" s="160">
        <v>0</v>
      </c>
      <c r="K35" s="162">
        <v>0</v>
      </c>
      <c r="L35" s="162">
        <v>0</v>
      </c>
      <c r="M35" s="157">
        <f t="shared" si="7"/>
        <v>0</v>
      </c>
    </row>
    <row r="36" spans="1:13" ht="31.5">
      <c r="A36" s="83" t="s">
        <v>54</v>
      </c>
      <c r="B36" s="161">
        <f aca="true" t="shared" si="8" ref="B36:I36">SUM(B27:B35)</f>
        <v>1155927253</v>
      </c>
      <c r="C36" s="161">
        <f t="shared" si="8"/>
        <v>0</v>
      </c>
      <c r="D36" s="161">
        <f t="shared" si="8"/>
        <v>0</v>
      </c>
      <c r="E36" s="161">
        <f t="shared" si="8"/>
        <v>1155927253</v>
      </c>
      <c r="F36" s="161">
        <f t="shared" si="8"/>
        <v>808277655</v>
      </c>
      <c r="G36" s="161">
        <f t="shared" si="8"/>
        <v>0</v>
      </c>
      <c r="H36" s="161">
        <f t="shared" si="8"/>
        <v>0</v>
      </c>
      <c r="I36" s="161">
        <f t="shared" si="8"/>
        <v>808277655</v>
      </c>
      <c r="J36" s="161">
        <f>SUM(J26:J35)</f>
        <v>317741439</v>
      </c>
      <c r="K36" s="161">
        <f>SUM(K26:K35)</f>
        <v>0</v>
      </c>
      <c r="L36" s="161">
        <f>SUM(L26:L35)</f>
        <v>0</v>
      </c>
      <c r="M36" s="161">
        <f>SUM(M26:M35)</f>
        <v>317741439</v>
      </c>
    </row>
    <row r="37" spans="1:13" ht="31.5">
      <c r="A37" s="163" t="s">
        <v>158</v>
      </c>
      <c r="B37" s="160">
        <v>2150000000</v>
      </c>
      <c r="C37" s="160">
        <v>0</v>
      </c>
      <c r="D37" s="162">
        <v>0</v>
      </c>
      <c r="E37" s="157">
        <f>SUM(B37:D37)</f>
        <v>2150000000</v>
      </c>
      <c r="F37" s="160">
        <v>2845980434</v>
      </c>
      <c r="G37" s="160">
        <v>0</v>
      </c>
      <c r="H37" s="162">
        <v>0</v>
      </c>
      <c r="I37" s="157">
        <f>SUM(F37:H37)</f>
        <v>2845980434</v>
      </c>
      <c r="J37" s="160">
        <v>2552739670</v>
      </c>
      <c r="K37" s="160">
        <v>0</v>
      </c>
      <c r="L37" s="162">
        <v>0</v>
      </c>
      <c r="M37" s="157">
        <f>SUM(J37:L37)</f>
        <v>2552739670</v>
      </c>
    </row>
    <row r="38" spans="1:13" ht="15.75">
      <c r="A38" s="102" t="s">
        <v>102</v>
      </c>
      <c r="B38" s="161">
        <f aca="true" t="shared" si="9" ref="B38:M38">SUM(B37:B37)</f>
        <v>2150000000</v>
      </c>
      <c r="C38" s="161">
        <f t="shared" si="9"/>
        <v>0</v>
      </c>
      <c r="D38" s="161">
        <f t="shared" si="9"/>
        <v>0</v>
      </c>
      <c r="E38" s="161">
        <f t="shared" si="9"/>
        <v>2150000000</v>
      </c>
      <c r="F38" s="161">
        <f t="shared" si="9"/>
        <v>2845980434</v>
      </c>
      <c r="G38" s="161">
        <f t="shared" si="9"/>
        <v>0</v>
      </c>
      <c r="H38" s="161">
        <f t="shared" si="9"/>
        <v>0</v>
      </c>
      <c r="I38" s="161">
        <f t="shared" si="9"/>
        <v>2845980434</v>
      </c>
      <c r="J38" s="161">
        <f t="shared" si="9"/>
        <v>2552739670</v>
      </c>
      <c r="K38" s="161">
        <f t="shared" si="9"/>
        <v>0</v>
      </c>
      <c r="L38" s="161">
        <f t="shared" si="9"/>
        <v>0</v>
      </c>
      <c r="M38" s="161">
        <f t="shared" si="9"/>
        <v>2552739670</v>
      </c>
    </row>
    <row r="39" spans="1:13" ht="15.75">
      <c r="A39" s="164" t="s">
        <v>4</v>
      </c>
      <c r="B39" s="160">
        <v>8000000</v>
      </c>
      <c r="C39" s="160">
        <v>0</v>
      </c>
      <c r="D39" s="162">
        <v>0</v>
      </c>
      <c r="E39" s="160">
        <f>SUM(B39:D39)</f>
        <v>8000000</v>
      </c>
      <c r="F39" s="160">
        <v>1800000</v>
      </c>
      <c r="G39" s="160">
        <v>0</v>
      </c>
      <c r="H39" s="162">
        <v>0</v>
      </c>
      <c r="I39" s="160">
        <f>SUM(F39:H39)</f>
        <v>1800000</v>
      </c>
      <c r="J39" s="160">
        <v>0</v>
      </c>
      <c r="K39" s="160">
        <v>0</v>
      </c>
      <c r="L39" s="162">
        <v>0</v>
      </c>
      <c r="M39" s="160">
        <f>SUM(J39:L39)</f>
        <v>0</v>
      </c>
    </row>
    <row r="40" spans="1:13" ht="15.75">
      <c r="A40" s="164" t="s">
        <v>113</v>
      </c>
      <c r="B40" s="160">
        <v>0</v>
      </c>
      <c r="C40" s="160">
        <v>9500000</v>
      </c>
      <c r="D40" s="162">
        <v>0</v>
      </c>
      <c r="E40" s="160">
        <f>SUM(B40:D40)</f>
        <v>9500000</v>
      </c>
      <c r="F40" s="160">
        <v>15593064</v>
      </c>
      <c r="G40" s="160">
        <v>0</v>
      </c>
      <c r="H40" s="162">
        <v>0</v>
      </c>
      <c r="I40" s="157">
        <f>SUM(F40:H40)</f>
        <v>15593064</v>
      </c>
      <c r="J40" s="160">
        <v>0</v>
      </c>
      <c r="K40" s="160">
        <v>11482958</v>
      </c>
      <c r="L40" s="162">
        <v>0</v>
      </c>
      <c r="M40" s="157">
        <f>SUM(J40:L40)</f>
        <v>11482958</v>
      </c>
    </row>
    <row r="41" spans="1:13" ht="31.5">
      <c r="A41" s="159" t="s">
        <v>98</v>
      </c>
      <c r="B41" s="160">
        <v>0</v>
      </c>
      <c r="C41" s="160">
        <v>0</v>
      </c>
      <c r="D41" s="162">
        <v>0</v>
      </c>
      <c r="E41" s="160">
        <f>SUM(B41:D41)</f>
        <v>0</v>
      </c>
      <c r="F41" s="160">
        <v>29563762</v>
      </c>
      <c r="G41" s="162">
        <v>0</v>
      </c>
      <c r="H41" s="162">
        <v>0</v>
      </c>
      <c r="I41" s="157">
        <f>SUM(F41:H41)</f>
        <v>29563762</v>
      </c>
      <c r="J41" s="160">
        <v>825310</v>
      </c>
      <c r="K41" s="162">
        <v>0</v>
      </c>
      <c r="L41" s="162">
        <v>0</v>
      </c>
      <c r="M41" s="157">
        <f>SUM(J41:L41)</f>
        <v>825310</v>
      </c>
    </row>
    <row r="42" spans="1:13" ht="15.75">
      <c r="A42" s="165" t="s">
        <v>115</v>
      </c>
      <c r="B42" s="160">
        <v>0</v>
      </c>
      <c r="C42" s="160">
        <v>0</v>
      </c>
      <c r="D42" s="162">
        <v>0</v>
      </c>
      <c r="E42" s="160">
        <v>0</v>
      </c>
      <c r="F42" s="160">
        <v>7200000</v>
      </c>
      <c r="G42" s="162">
        <v>0</v>
      </c>
      <c r="H42" s="162">
        <v>0</v>
      </c>
      <c r="I42" s="157">
        <f>SUM(F42:H42)</f>
        <v>7200000</v>
      </c>
      <c r="J42" s="160">
        <v>205800</v>
      </c>
      <c r="K42" s="162">
        <v>0</v>
      </c>
      <c r="L42" s="162">
        <v>0</v>
      </c>
      <c r="M42" s="157">
        <f>SUM(J42:L42)</f>
        <v>205800</v>
      </c>
    </row>
    <row r="43" spans="1:13" ht="31.5">
      <c r="A43" s="163" t="s">
        <v>158</v>
      </c>
      <c r="B43" s="160">
        <v>2508800000</v>
      </c>
      <c r="C43" s="160">
        <v>0</v>
      </c>
      <c r="D43" s="162">
        <v>0</v>
      </c>
      <c r="E43" s="160">
        <f>SUM(B43:D43)</f>
        <v>2508800000</v>
      </c>
      <c r="F43" s="160">
        <v>2885600294</v>
      </c>
      <c r="G43" s="160">
        <v>0</v>
      </c>
      <c r="H43" s="162">
        <v>0</v>
      </c>
      <c r="I43" s="157">
        <f>SUM(F43:H43)</f>
        <v>2885600294</v>
      </c>
      <c r="J43" s="160">
        <v>2574271624</v>
      </c>
      <c r="K43" s="160">
        <v>0</v>
      </c>
      <c r="L43" s="162">
        <v>0</v>
      </c>
      <c r="M43" s="157">
        <f>SUM(J43:L43)</f>
        <v>2574271624</v>
      </c>
    </row>
    <row r="44" spans="1:13" ht="15.75">
      <c r="A44" s="102" t="s">
        <v>103</v>
      </c>
      <c r="B44" s="161">
        <f>SUM(B39:B43)</f>
        <v>2516800000</v>
      </c>
      <c r="C44" s="161">
        <f aca="true" t="shared" si="10" ref="C44:M44">SUM(C39:C43)</f>
        <v>9500000</v>
      </c>
      <c r="D44" s="161">
        <f t="shared" si="10"/>
        <v>0</v>
      </c>
      <c r="E44" s="161">
        <f t="shared" si="10"/>
        <v>2526300000</v>
      </c>
      <c r="F44" s="161">
        <f t="shared" si="10"/>
        <v>2939757120</v>
      </c>
      <c r="G44" s="161">
        <f t="shared" si="10"/>
        <v>0</v>
      </c>
      <c r="H44" s="161">
        <f t="shared" si="10"/>
        <v>0</v>
      </c>
      <c r="I44" s="161">
        <f t="shared" si="10"/>
        <v>2939757120</v>
      </c>
      <c r="J44" s="161">
        <f t="shared" si="10"/>
        <v>2575302734</v>
      </c>
      <c r="K44" s="161">
        <f t="shared" si="10"/>
        <v>11482958</v>
      </c>
      <c r="L44" s="161">
        <f t="shared" si="10"/>
        <v>0</v>
      </c>
      <c r="M44" s="161">
        <f t="shared" si="10"/>
        <v>2586785692</v>
      </c>
    </row>
    <row r="45" spans="1:13" ht="31.5">
      <c r="A45" s="159" t="s">
        <v>98</v>
      </c>
      <c r="B45" s="160">
        <v>142929600</v>
      </c>
      <c r="C45" s="160">
        <v>0</v>
      </c>
      <c r="D45" s="160">
        <v>0</v>
      </c>
      <c r="E45" s="160">
        <f>SUM(B45:D45)</f>
        <v>142929600</v>
      </c>
      <c r="F45" s="160">
        <v>272551234</v>
      </c>
      <c r="G45" s="160">
        <v>0</v>
      </c>
      <c r="H45" s="160">
        <v>0</v>
      </c>
      <c r="I45" s="160">
        <f>SUM(F45:H45)</f>
        <v>272551234</v>
      </c>
      <c r="J45" s="160">
        <v>19379195</v>
      </c>
      <c r="K45" s="160">
        <v>0</v>
      </c>
      <c r="L45" s="160">
        <v>0</v>
      </c>
      <c r="M45" s="160">
        <f>SUM(J45:L45)</f>
        <v>19379195</v>
      </c>
    </row>
    <row r="46" spans="1:13" ht="31.5">
      <c r="A46" s="163" t="s">
        <v>0</v>
      </c>
      <c r="B46" s="160">
        <v>147918276</v>
      </c>
      <c r="C46" s="160">
        <v>0</v>
      </c>
      <c r="D46" s="160">
        <v>0</v>
      </c>
      <c r="E46" s="160">
        <f aca="true" t="shared" si="11" ref="E46:E61">SUM(B46:D46)</f>
        <v>147918276</v>
      </c>
      <c r="F46" s="160">
        <v>153078642</v>
      </c>
      <c r="G46" s="160">
        <v>0</v>
      </c>
      <c r="H46" s="160">
        <v>0</v>
      </c>
      <c r="I46" s="160">
        <f aca="true" t="shared" si="12" ref="I46:I61">SUM(F46:H46)</f>
        <v>153078642</v>
      </c>
      <c r="J46" s="160">
        <v>170578131</v>
      </c>
      <c r="K46" s="160">
        <v>0</v>
      </c>
      <c r="L46" s="160">
        <v>0</v>
      </c>
      <c r="M46" s="160">
        <f aca="true" t="shared" si="13" ref="M46:M61">SUM(J46:L46)</f>
        <v>170578131</v>
      </c>
    </row>
    <row r="47" spans="1:13" ht="15.75">
      <c r="A47" s="164" t="s">
        <v>4</v>
      </c>
      <c r="B47" s="160">
        <v>6000000</v>
      </c>
      <c r="C47" s="160">
        <v>0</v>
      </c>
      <c r="D47" s="160">
        <v>0</v>
      </c>
      <c r="E47" s="160">
        <f t="shared" si="11"/>
        <v>6000000</v>
      </c>
      <c r="F47" s="160">
        <v>6000000</v>
      </c>
      <c r="G47" s="160">
        <v>0</v>
      </c>
      <c r="H47" s="160">
        <v>0</v>
      </c>
      <c r="I47" s="160">
        <f t="shared" si="12"/>
        <v>6000000</v>
      </c>
      <c r="J47" s="160">
        <v>7750640</v>
      </c>
      <c r="K47" s="160">
        <v>0</v>
      </c>
      <c r="L47" s="160">
        <v>0</v>
      </c>
      <c r="M47" s="160">
        <f t="shared" si="13"/>
        <v>7750640</v>
      </c>
    </row>
    <row r="48" spans="1:13" ht="15.75">
      <c r="A48" s="163" t="s">
        <v>141</v>
      </c>
      <c r="B48" s="160">
        <v>46674054</v>
      </c>
      <c r="C48" s="160">
        <v>0</v>
      </c>
      <c r="D48" s="160">
        <v>0</v>
      </c>
      <c r="E48" s="160">
        <f t="shared" si="11"/>
        <v>46674054</v>
      </c>
      <c r="F48" s="160">
        <v>49874054</v>
      </c>
      <c r="G48" s="160">
        <v>0</v>
      </c>
      <c r="H48" s="160">
        <v>0</v>
      </c>
      <c r="I48" s="160">
        <f t="shared" si="12"/>
        <v>49874054</v>
      </c>
      <c r="J48" s="160">
        <v>57300858</v>
      </c>
      <c r="K48" s="160">
        <v>0</v>
      </c>
      <c r="L48" s="160">
        <v>0</v>
      </c>
      <c r="M48" s="160">
        <f t="shared" si="13"/>
        <v>57300858</v>
      </c>
    </row>
    <row r="49" spans="1:13" ht="15.75">
      <c r="A49" s="163" t="s">
        <v>99</v>
      </c>
      <c r="B49" s="160">
        <v>11600050</v>
      </c>
      <c r="C49" s="160">
        <v>0</v>
      </c>
      <c r="D49" s="160">
        <v>0</v>
      </c>
      <c r="E49" s="160">
        <f t="shared" si="11"/>
        <v>11600050</v>
      </c>
      <c r="F49" s="160">
        <v>11600000</v>
      </c>
      <c r="G49" s="160">
        <v>0</v>
      </c>
      <c r="H49" s="160">
        <v>0</v>
      </c>
      <c r="I49" s="160">
        <f t="shared" si="12"/>
        <v>11600000</v>
      </c>
      <c r="J49" s="160">
        <v>11993157</v>
      </c>
      <c r="K49" s="160">
        <v>0</v>
      </c>
      <c r="L49" s="160">
        <v>0</v>
      </c>
      <c r="M49" s="160">
        <f t="shared" si="13"/>
        <v>11993157</v>
      </c>
    </row>
    <row r="50" spans="1:13" ht="15.75">
      <c r="A50" s="163" t="s">
        <v>100</v>
      </c>
      <c r="B50" s="160">
        <v>68471321</v>
      </c>
      <c r="C50" s="160">
        <v>0</v>
      </c>
      <c r="D50" s="160">
        <v>0</v>
      </c>
      <c r="E50" s="160">
        <f t="shared" si="11"/>
        <v>68471321</v>
      </c>
      <c r="F50" s="160">
        <v>68471321</v>
      </c>
      <c r="G50" s="160">
        <v>0</v>
      </c>
      <c r="H50" s="160">
        <v>0</v>
      </c>
      <c r="I50" s="160">
        <f t="shared" si="12"/>
        <v>68471321</v>
      </c>
      <c r="J50" s="160">
        <v>0</v>
      </c>
      <c r="K50" s="160">
        <v>0</v>
      </c>
      <c r="L50" s="160">
        <v>0</v>
      </c>
      <c r="M50" s="160">
        <f t="shared" si="13"/>
        <v>0</v>
      </c>
    </row>
    <row r="51" spans="1:13" ht="15.75">
      <c r="A51" s="163" t="s">
        <v>588</v>
      </c>
      <c r="B51" s="160">
        <v>0</v>
      </c>
      <c r="C51" s="160">
        <v>0</v>
      </c>
      <c r="D51" s="160">
        <v>0</v>
      </c>
      <c r="E51" s="160">
        <f t="shared" si="11"/>
        <v>0</v>
      </c>
      <c r="F51" s="160">
        <v>0</v>
      </c>
      <c r="G51" s="160">
        <v>0</v>
      </c>
      <c r="H51" s="160">
        <v>0</v>
      </c>
      <c r="I51" s="160">
        <f t="shared" si="12"/>
        <v>0</v>
      </c>
      <c r="J51" s="160">
        <v>873125</v>
      </c>
      <c r="K51" s="160">
        <v>0</v>
      </c>
      <c r="L51" s="160">
        <v>0</v>
      </c>
      <c r="M51" s="160">
        <f t="shared" si="13"/>
        <v>873125</v>
      </c>
    </row>
    <row r="52" spans="1:13" ht="15.75">
      <c r="A52" s="163" t="s">
        <v>346</v>
      </c>
      <c r="B52" s="160">
        <v>0</v>
      </c>
      <c r="C52" s="160">
        <v>0</v>
      </c>
      <c r="D52" s="160">
        <v>0</v>
      </c>
      <c r="E52" s="160">
        <f t="shared" si="11"/>
        <v>0</v>
      </c>
      <c r="F52" s="160">
        <v>0</v>
      </c>
      <c r="G52" s="160">
        <v>0</v>
      </c>
      <c r="H52" s="160">
        <v>0</v>
      </c>
      <c r="I52" s="160">
        <f t="shared" si="12"/>
        <v>0</v>
      </c>
      <c r="J52" s="160">
        <v>291568</v>
      </c>
      <c r="K52" s="160">
        <v>0</v>
      </c>
      <c r="L52" s="160">
        <v>0</v>
      </c>
      <c r="M52" s="160">
        <f t="shared" si="13"/>
        <v>291568</v>
      </c>
    </row>
    <row r="53" spans="1:13" ht="15.75">
      <c r="A53" s="159" t="s">
        <v>154</v>
      </c>
      <c r="B53" s="160">
        <v>0</v>
      </c>
      <c r="C53" s="160">
        <v>0</v>
      </c>
      <c r="D53" s="160">
        <v>0</v>
      </c>
      <c r="E53" s="160">
        <f>SUM(B53:D53)</f>
        <v>0</v>
      </c>
      <c r="F53" s="160">
        <v>0</v>
      </c>
      <c r="G53" s="160">
        <v>0</v>
      </c>
      <c r="H53" s="160">
        <v>0</v>
      </c>
      <c r="I53" s="160">
        <f t="shared" si="12"/>
        <v>0</v>
      </c>
      <c r="J53" s="160">
        <v>0</v>
      </c>
      <c r="K53" s="160">
        <v>0</v>
      </c>
      <c r="L53" s="160">
        <v>0</v>
      </c>
      <c r="M53" s="160">
        <f t="shared" si="13"/>
        <v>0</v>
      </c>
    </row>
    <row r="54" spans="1:13" ht="15.75">
      <c r="A54" s="163" t="s">
        <v>113</v>
      </c>
      <c r="B54" s="160">
        <v>540000</v>
      </c>
      <c r="C54" s="160">
        <v>12758869</v>
      </c>
      <c r="D54" s="160">
        <v>0</v>
      </c>
      <c r="E54" s="160">
        <f t="shared" si="11"/>
        <v>13298869</v>
      </c>
      <c r="F54" s="160">
        <v>540000</v>
      </c>
      <c r="G54" s="160">
        <v>16004579</v>
      </c>
      <c r="H54" s="160">
        <v>0</v>
      </c>
      <c r="I54" s="160">
        <f t="shared" si="12"/>
        <v>16544579</v>
      </c>
      <c r="J54" s="160">
        <v>0</v>
      </c>
      <c r="K54" s="160">
        <v>12341738</v>
      </c>
      <c r="L54" s="160">
        <v>0</v>
      </c>
      <c r="M54" s="160">
        <f t="shared" si="13"/>
        <v>12341738</v>
      </c>
    </row>
    <row r="55" spans="1:13" ht="15.75">
      <c r="A55" s="163" t="s">
        <v>2</v>
      </c>
      <c r="B55" s="160">
        <v>4284588</v>
      </c>
      <c r="C55" s="160">
        <v>0</v>
      </c>
      <c r="D55" s="160">
        <v>0</v>
      </c>
      <c r="E55" s="160">
        <f t="shared" si="11"/>
        <v>4284588</v>
      </c>
      <c r="F55" s="160">
        <v>4284588</v>
      </c>
      <c r="G55" s="160">
        <v>0</v>
      </c>
      <c r="H55" s="160">
        <v>0</v>
      </c>
      <c r="I55" s="160">
        <f t="shared" si="12"/>
        <v>4284588</v>
      </c>
      <c r="J55" s="160">
        <v>2444066</v>
      </c>
      <c r="K55" s="160">
        <v>0</v>
      </c>
      <c r="L55" s="160">
        <v>0</v>
      </c>
      <c r="M55" s="160">
        <f t="shared" si="13"/>
        <v>2444066</v>
      </c>
    </row>
    <row r="56" spans="1:13" ht="15.75">
      <c r="A56" s="163" t="s">
        <v>118</v>
      </c>
      <c r="B56" s="160">
        <v>0</v>
      </c>
      <c r="C56" s="160">
        <v>0</v>
      </c>
      <c r="D56" s="160">
        <v>0</v>
      </c>
      <c r="E56" s="160">
        <f>SUM(B56:D56)</f>
        <v>0</v>
      </c>
      <c r="F56" s="160">
        <v>0</v>
      </c>
      <c r="G56" s="160">
        <v>0</v>
      </c>
      <c r="H56" s="160">
        <v>0</v>
      </c>
      <c r="I56" s="160">
        <f>SUM(F56:H56)</f>
        <v>0</v>
      </c>
      <c r="J56" s="160">
        <v>0</v>
      </c>
      <c r="K56" s="160">
        <v>0</v>
      </c>
      <c r="L56" s="160">
        <v>0</v>
      </c>
      <c r="M56" s="160">
        <f t="shared" si="13"/>
        <v>0</v>
      </c>
    </row>
    <row r="57" spans="1:13" ht="15.75">
      <c r="A57" s="163" t="s">
        <v>101</v>
      </c>
      <c r="B57" s="160">
        <v>17815855</v>
      </c>
      <c r="C57" s="160">
        <v>0</v>
      </c>
      <c r="D57" s="160">
        <v>0</v>
      </c>
      <c r="E57" s="160">
        <f t="shared" si="11"/>
        <v>17815855</v>
      </c>
      <c r="F57" s="160">
        <v>17815855</v>
      </c>
      <c r="G57" s="160">
        <v>0</v>
      </c>
      <c r="H57" s="160">
        <v>0</v>
      </c>
      <c r="I57" s="160">
        <f t="shared" si="12"/>
        <v>17815855</v>
      </c>
      <c r="J57" s="160">
        <v>24093688</v>
      </c>
      <c r="K57" s="160">
        <v>0</v>
      </c>
      <c r="L57" s="160">
        <v>0</v>
      </c>
      <c r="M57" s="160">
        <f t="shared" si="13"/>
        <v>24093688</v>
      </c>
    </row>
    <row r="58" spans="1:13" ht="15.75">
      <c r="A58" s="163" t="s">
        <v>119</v>
      </c>
      <c r="B58" s="160">
        <v>0</v>
      </c>
      <c r="C58" s="160">
        <v>0</v>
      </c>
      <c r="D58" s="160">
        <v>0</v>
      </c>
      <c r="E58" s="160">
        <f t="shared" si="11"/>
        <v>0</v>
      </c>
      <c r="F58" s="160">
        <v>0</v>
      </c>
      <c r="G58" s="160">
        <v>0</v>
      </c>
      <c r="H58" s="160">
        <v>0</v>
      </c>
      <c r="I58" s="160">
        <f t="shared" si="12"/>
        <v>0</v>
      </c>
      <c r="J58" s="160">
        <v>0</v>
      </c>
      <c r="K58" s="160">
        <v>0</v>
      </c>
      <c r="L58" s="160">
        <v>0</v>
      </c>
      <c r="M58" s="160">
        <f t="shared" si="13"/>
        <v>0</v>
      </c>
    </row>
    <row r="59" spans="1:13" ht="15.75">
      <c r="A59" s="163" t="s">
        <v>115</v>
      </c>
      <c r="B59" s="160">
        <v>0</v>
      </c>
      <c r="C59" s="160">
        <v>0</v>
      </c>
      <c r="D59" s="160">
        <v>0</v>
      </c>
      <c r="E59" s="160">
        <f>SUM(B59:D59)</f>
        <v>0</v>
      </c>
      <c r="F59" s="160">
        <v>0</v>
      </c>
      <c r="G59" s="160">
        <v>0</v>
      </c>
      <c r="H59" s="160">
        <v>0</v>
      </c>
      <c r="I59" s="160">
        <f>SUM(F59:H59)</f>
        <v>0</v>
      </c>
      <c r="J59" s="160">
        <v>798020</v>
      </c>
      <c r="K59" s="160">
        <v>0</v>
      </c>
      <c r="L59" s="160">
        <v>0</v>
      </c>
      <c r="M59" s="160">
        <f t="shared" si="13"/>
        <v>798020</v>
      </c>
    </row>
    <row r="60" spans="1:13" ht="15.75">
      <c r="A60" s="163" t="s">
        <v>590</v>
      </c>
      <c r="B60" s="160">
        <v>0</v>
      </c>
      <c r="C60" s="160">
        <v>0</v>
      </c>
      <c r="D60" s="160">
        <v>0</v>
      </c>
      <c r="E60" s="160">
        <f>SUM(B60:D60)</f>
        <v>0</v>
      </c>
      <c r="F60" s="160">
        <v>0</v>
      </c>
      <c r="G60" s="160">
        <v>0</v>
      </c>
      <c r="H60" s="160">
        <v>0</v>
      </c>
      <c r="I60" s="160">
        <f>SUM(F60:H60)</f>
        <v>0</v>
      </c>
      <c r="J60" s="160">
        <v>0</v>
      </c>
      <c r="K60" s="160">
        <v>0</v>
      </c>
      <c r="L60" s="160">
        <v>0</v>
      </c>
      <c r="M60" s="160">
        <f t="shared" si="13"/>
        <v>0</v>
      </c>
    </row>
    <row r="61" spans="1:13" ht="15.75">
      <c r="A61" s="163" t="s">
        <v>97</v>
      </c>
      <c r="B61" s="160">
        <v>0</v>
      </c>
      <c r="C61" s="160">
        <v>1879600</v>
      </c>
      <c r="D61" s="160">
        <v>0</v>
      </c>
      <c r="E61" s="160">
        <f t="shared" si="11"/>
        <v>1879600</v>
      </c>
      <c r="F61" s="160">
        <v>0</v>
      </c>
      <c r="G61" s="160">
        <v>1879600</v>
      </c>
      <c r="H61" s="160">
        <v>0</v>
      </c>
      <c r="I61" s="160">
        <f t="shared" si="12"/>
        <v>1879600</v>
      </c>
      <c r="J61" s="160">
        <v>0</v>
      </c>
      <c r="K61" s="160">
        <v>2305022</v>
      </c>
      <c r="L61" s="160">
        <v>0</v>
      </c>
      <c r="M61" s="160">
        <f t="shared" si="13"/>
        <v>2305022</v>
      </c>
    </row>
    <row r="62" spans="1:15" ht="15.75">
      <c r="A62" s="166" t="s">
        <v>55</v>
      </c>
      <c r="B62" s="161">
        <f aca="true" t="shared" si="14" ref="B62:L62">SUM(B45:B61)</f>
        <v>446233744</v>
      </c>
      <c r="C62" s="161">
        <f t="shared" si="14"/>
        <v>14638469</v>
      </c>
      <c r="D62" s="161">
        <f t="shared" si="14"/>
        <v>0</v>
      </c>
      <c r="E62" s="161">
        <f t="shared" si="14"/>
        <v>460872213</v>
      </c>
      <c r="F62" s="161">
        <f t="shared" si="14"/>
        <v>584215694</v>
      </c>
      <c r="G62" s="161">
        <f t="shared" si="14"/>
        <v>17884179</v>
      </c>
      <c r="H62" s="161">
        <f t="shared" si="14"/>
        <v>0</v>
      </c>
      <c r="I62" s="161">
        <f t="shared" si="14"/>
        <v>602099873</v>
      </c>
      <c r="J62" s="161">
        <f t="shared" si="14"/>
        <v>295502448</v>
      </c>
      <c r="K62" s="161">
        <f t="shared" si="14"/>
        <v>14646760</v>
      </c>
      <c r="L62" s="161">
        <f t="shared" si="14"/>
        <v>0</v>
      </c>
      <c r="M62" s="161">
        <f>L62+K62+J62</f>
        <v>310149208</v>
      </c>
      <c r="O62" s="167"/>
    </row>
    <row r="63" spans="1:13" ht="31.5">
      <c r="A63" s="159" t="s">
        <v>98</v>
      </c>
      <c r="B63" s="160">
        <v>0</v>
      </c>
      <c r="C63" s="160">
        <v>0</v>
      </c>
      <c r="D63" s="160">
        <v>0</v>
      </c>
      <c r="E63" s="160">
        <f>SUM(B63:D63)</f>
        <v>0</v>
      </c>
      <c r="F63" s="160">
        <v>0</v>
      </c>
      <c r="G63" s="160">
        <v>0</v>
      </c>
      <c r="H63" s="160">
        <v>0</v>
      </c>
      <c r="I63" s="160">
        <f>SUM(F63:H63)</f>
        <v>0</v>
      </c>
      <c r="J63" s="160">
        <v>0</v>
      </c>
      <c r="K63" s="160">
        <v>0</v>
      </c>
      <c r="L63" s="160">
        <v>0</v>
      </c>
      <c r="M63" s="161"/>
    </row>
    <row r="64" spans="1:13" ht="15.75">
      <c r="A64" s="163" t="s">
        <v>113</v>
      </c>
      <c r="B64" s="160">
        <v>2000000</v>
      </c>
      <c r="C64" s="160">
        <v>0</v>
      </c>
      <c r="D64" s="160">
        <v>0</v>
      </c>
      <c r="E64" s="160">
        <f>SUM(B64:D64)</f>
        <v>2000000</v>
      </c>
      <c r="F64" s="160">
        <v>2266929</v>
      </c>
      <c r="G64" s="160">
        <v>0</v>
      </c>
      <c r="H64" s="160">
        <v>0</v>
      </c>
      <c r="I64" s="160">
        <f>SUM(F64:H64)</f>
        <v>2266929</v>
      </c>
      <c r="J64" s="160">
        <v>2266929</v>
      </c>
      <c r="K64" s="160">
        <v>0</v>
      </c>
      <c r="L64" s="160">
        <v>0</v>
      </c>
      <c r="M64" s="160">
        <f>L64+K64+J64</f>
        <v>2266929</v>
      </c>
    </row>
    <row r="65" spans="1:13" ht="31.5">
      <c r="A65" s="163" t="s">
        <v>0</v>
      </c>
      <c r="B65" s="160">
        <v>465279960</v>
      </c>
      <c r="C65" s="160">
        <v>0</v>
      </c>
      <c r="D65" s="160">
        <v>0</v>
      </c>
      <c r="E65" s="160">
        <f>SUM(B65:D65)</f>
        <v>465279960</v>
      </c>
      <c r="F65" s="160">
        <v>543461897</v>
      </c>
      <c r="G65" s="160">
        <v>0</v>
      </c>
      <c r="H65" s="160">
        <v>0</v>
      </c>
      <c r="I65" s="160">
        <f>SUM(F65:H65)</f>
        <v>543461897</v>
      </c>
      <c r="J65" s="160">
        <v>91677526</v>
      </c>
      <c r="K65" s="160">
        <v>0</v>
      </c>
      <c r="L65" s="160">
        <v>0</v>
      </c>
      <c r="M65" s="160">
        <f>L65+K65+J65</f>
        <v>91677526</v>
      </c>
    </row>
    <row r="66" spans="1:13" ht="15.75">
      <c r="A66" s="102" t="s">
        <v>65</v>
      </c>
      <c r="B66" s="161">
        <f>SUM(B63:B65)</f>
        <v>467279960</v>
      </c>
      <c r="C66" s="161">
        <f aca="true" t="shared" si="15" ref="C66:L66">SUM(C63:C65)</f>
        <v>0</v>
      </c>
      <c r="D66" s="161">
        <f t="shared" si="15"/>
        <v>0</v>
      </c>
      <c r="E66" s="161">
        <f t="shared" si="15"/>
        <v>467279960</v>
      </c>
      <c r="F66" s="161">
        <f t="shared" si="15"/>
        <v>545728826</v>
      </c>
      <c r="G66" s="161">
        <f t="shared" si="15"/>
        <v>0</v>
      </c>
      <c r="H66" s="161">
        <f t="shared" si="15"/>
        <v>0</v>
      </c>
      <c r="I66" s="161">
        <f t="shared" si="15"/>
        <v>545728826</v>
      </c>
      <c r="J66" s="161">
        <f t="shared" si="15"/>
        <v>93944455</v>
      </c>
      <c r="K66" s="161">
        <f t="shared" si="15"/>
        <v>0</v>
      </c>
      <c r="L66" s="161">
        <f t="shared" si="15"/>
        <v>0</v>
      </c>
      <c r="M66" s="161">
        <f>L66+K66+J66</f>
        <v>93944455</v>
      </c>
    </row>
    <row r="67" spans="1:13" ht="31.5">
      <c r="A67" s="159" t="s">
        <v>98</v>
      </c>
      <c r="B67" s="160">
        <v>0</v>
      </c>
      <c r="C67" s="160">
        <v>0</v>
      </c>
      <c r="D67" s="160">
        <v>0</v>
      </c>
      <c r="E67" s="160">
        <f>SUM(B67:D67)</f>
        <v>0</v>
      </c>
      <c r="F67" s="160">
        <v>0</v>
      </c>
      <c r="G67" s="160">
        <v>0</v>
      </c>
      <c r="H67" s="160">
        <v>0</v>
      </c>
      <c r="I67" s="160">
        <f>SUM(F67:H67)</f>
        <v>0</v>
      </c>
      <c r="J67" s="160">
        <v>0</v>
      </c>
      <c r="K67" s="160">
        <v>0</v>
      </c>
      <c r="L67" s="160">
        <v>0</v>
      </c>
      <c r="M67" s="161">
        <f>J67+K67+L67</f>
        <v>0</v>
      </c>
    </row>
    <row r="68" spans="1:13" ht="15.75">
      <c r="A68" s="165" t="s">
        <v>118</v>
      </c>
      <c r="B68" s="160">
        <v>0</v>
      </c>
      <c r="C68" s="160">
        <v>79680000</v>
      </c>
      <c r="D68" s="160">
        <v>0</v>
      </c>
      <c r="E68" s="160">
        <f>SUM(B68:D68)</f>
        <v>79680000</v>
      </c>
      <c r="F68" s="160">
        <v>0</v>
      </c>
      <c r="G68" s="160">
        <v>94526258</v>
      </c>
      <c r="H68" s="160">
        <v>0</v>
      </c>
      <c r="I68" s="160">
        <f>SUM(F68:H68)</f>
        <v>94526258</v>
      </c>
      <c r="J68" s="160">
        <v>0</v>
      </c>
      <c r="K68" s="160">
        <v>13297185</v>
      </c>
      <c r="L68" s="160">
        <v>0</v>
      </c>
      <c r="M68" s="161">
        <f>J68+K68+L68</f>
        <v>13297185</v>
      </c>
    </row>
    <row r="69" spans="1:13" ht="15.75" customHeight="1">
      <c r="A69" s="102" t="s">
        <v>66</v>
      </c>
      <c r="B69" s="161">
        <f>SUM(B67:B68)</f>
        <v>0</v>
      </c>
      <c r="C69" s="161">
        <f aca="true" t="shared" si="16" ref="C69:M69">SUM(C67:C68)</f>
        <v>79680000</v>
      </c>
      <c r="D69" s="161">
        <f t="shared" si="16"/>
        <v>0</v>
      </c>
      <c r="E69" s="161">
        <f t="shared" si="16"/>
        <v>79680000</v>
      </c>
      <c r="F69" s="161">
        <f t="shared" si="16"/>
        <v>0</v>
      </c>
      <c r="G69" s="161">
        <f t="shared" si="16"/>
        <v>94526258</v>
      </c>
      <c r="H69" s="161">
        <f t="shared" si="16"/>
        <v>0</v>
      </c>
      <c r="I69" s="161">
        <f t="shared" si="16"/>
        <v>94526258</v>
      </c>
      <c r="J69" s="161">
        <f t="shared" si="16"/>
        <v>0</v>
      </c>
      <c r="K69" s="161">
        <f t="shared" si="16"/>
        <v>13297185</v>
      </c>
      <c r="L69" s="161">
        <f t="shared" si="16"/>
        <v>0</v>
      </c>
      <c r="M69" s="161">
        <f t="shared" si="16"/>
        <v>13297185</v>
      </c>
    </row>
    <row r="70" spans="1:13" ht="15.75" customHeight="1">
      <c r="A70" s="164" t="s">
        <v>141</v>
      </c>
      <c r="B70" s="160">
        <v>3200000</v>
      </c>
      <c r="C70" s="160">
        <v>0</v>
      </c>
      <c r="D70" s="160">
        <v>0</v>
      </c>
      <c r="E70" s="160">
        <f>SUM(B70:D70)</f>
        <v>3200000</v>
      </c>
      <c r="F70" s="160">
        <v>3200000</v>
      </c>
      <c r="G70" s="160">
        <v>0</v>
      </c>
      <c r="H70" s="160">
        <v>0</v>
      </c>
      <c r="I70" s="160">
        <f>SUM(F70:H70)</f>
        <v>3200000</v>
      </c>
      <c r="J70" s="160">
        <v>0</v>
      </c>
      <c r="K70" s="160">
        <v>0</v>
      </c>
      <c r="L70" s="160">
        <v>0</v>
      </c>
      <c r="M70" s="161">
        <f>J70+K70+L70</f>
        <v>0</v>
      </c>
    </row>
    <row r="71" spans="1:13" ht="15.75" customHeight="1">
      <c r="A71" s="164" t="s">
        <v>101</v>
      </c>
      <c r="B71" s="160">
        <v>0</v>
      </c>
      <c r="C71" s="160">
        <v>15000000</v>
      </c>
      <c r="D71" s="160">
        <v>0</v>
      </c>
      <c r="E71" s="160">
        <f>SUM(B71:D71)</f>
        <v>15000000</v>
      </c>
      <c r="F71" s="160">
        <v>0</v>
      </c>
      <c r="G71" s="160">
        <v>15000000</v>
      </c>
      <c r="H71" s="160">
        <v>0</v>
      </c>
      <c r="I71" s="160">
        <f>SUM(F71:H71)</f>
        <v>15000000</v>
      </c>
      <c r="J71" s="160">
        <v>0</v>
      </c>
      <c r="K71" s="160">
        <v>15000000</v>
      </c>
      <c r="L71" s="160">
        <v>0</v>
      </c>
      <c r="M71" s="160">
        <f>J71+K71+L71</f>
        <v>15000000</v>
      </c>
    </row>
    <row r="72" spans="1:13" ht="15.75">
      <c r="A72" s="102" t="s">
        <v>67</v>
      </c>
      <c r="B72" s="161">
        <f aca="true" t="shared" si="17" ref="B72:L72">SUM(B70:B71)</f>
        <v>3200000</v>
      </c>
      <c r="C72" s="161">
        <f t="shared" si="17"/>
        <v>15000000</v>
      </c>
      <c r="D72" s="161">
        <f t="shared" si="17"/>
        <v>0</v>
      </c>
      <c r="E72" s="161">
        <f t="shared" si="17"/>
        <v>18200000</v>
      </c>
      <c r="F72" s="161">
        <f t="shared" si="17"/>
        <v>3200000</v>
      </c>
      <c r="G72" s="161">
        <f t="shared" si="17"/>
        <v>15000000</v>
      </c>
      <c r="H72" s="161">
        <f t="shared" si="17"/>
        <v>0</v>
      </c>
      <c r="I72" s="161">
        <f t="shared" si="17"/>
        <v>18200000</v>
      </c>
      <c r="J72" s="161">
        <f t="shared" si="17"/>
        <v>0</v>
      </c>
      <c r="K72" s="161">
        <f t="shared" si="17"/>
        <v>15000000</v>
      </c>
      <c r="L72" s="161">
        <f t="shared" si="17"/>
        <v>0</v>
      </c>
      <c r="M72" s="161">
        <f>SUM(J71:L71)</f>
        <v>15000000</v>
      </c>
    </row>
    <row r="73" spans="1:13" ht="15.75">
      <c r="A73" s="166" t="s">
        <v>106</v>
      </c>
      <c r="B73" s="161">
        <f aca="true" t="shared" si="18" ref="B73:M73">B25+B36+B44+B62+B66+B69+B72</f>
        <v>6765884938</v>
      </c>
      <c r="C73" s="161">
        <f t="shared" si="18"/>
        <v>130067908</v>
      </c>
      <c r="D73" s="161">
        <f t="shared" si="18"/>
        <v>0</v>
      </c>
      <c r="E73" s="161">
        <f t="shared" si="18"/>
        <v>6895952846</v>
      </c>
      <c r="F73" s="161">
        <f t="shared" si="18"/>
        <v>7183125196</v>
      </c>
      <c r="G73" s="161">
        <f t="shared" si="18"/>
        <v>285875174</v>
      </c>
      <c r="H73" s="161">
        <f t="shared" si="18"/>
        <v>0</v>
      </c>
      <c r="I73" s="161">
        <f t="shared" si="18"/>
        <v>7469000370</v>
      </c>
      <c r="J73" s="161">
        <f t="shared" si="18"/>
        <v>5731363649</v>
      </c>
      <c r="K73" s="161">
        <f t="shared" si="18"/>
        <v>64908256</v>
      </c>
      <c r="L73" s="161">
        <f t="shared" si="18"/>
        <v>0</v>
      </c>
      <c r="M73" s="161">
        <f t="shared" si="18"/>
        <v>5796271905</v>
      </c>
    </row>
    <row r="74" spans="1:13" ht="15.75">
      <c r="A74" s="135" t="s">
        <v>104</v>
      </c>
      <c r="B74" s="161">
        <f>3!C79</f>
        <v>1848362288</v>
      </c>
      <c r="C74" s="161">
        <f>3!D79</f>
        <v>0</v>
      </c>
      <c r="D74" s="161">
        <f>3!E79</f>
        <v>0</v>
      </c>
      <c r="E74" s="161">
        <f>SUM(B74:D74)</f>
        <v>1848362288</v>
      </c>
      <c r="F74" s="161">
        <f>3!G79</f>
        <v>1687019564</v>
      </c>
      <c r="G74" s="161">
        <f>3!H79</f>
        <v>0</v>
      </c>
      <c r="H74" s="161">
        <f>3!I79</f>
        <v>0</v>
      </c>
      <c r="I74" s="161">
        <f>SUM(F74:H74)</f>
        <v>1687019564</v>
      </c>
      <c r="J74" s="161">
        <f>3!K79</f>
        <v>1687019564</v>
      </c>
      <c r="K74" s="161">
        <f>3!L79</f>
        <v>0</v>
      </c>
      <c r="L74" s="161">
        <f>3!M79</f>
        <v>0</v>
      </c>
      <c r="M74" s="161">
        <f>J74+K74+L74</f>
        <v>1687019564</v>
      </c>
    </row>
    <row r="75" spans="1:13" ht="15.75">
      <c r="A75" s="135" t="s">
        <v>105</v>
      </c>
      <c r="B75" s="161">
        <f aca="true" t="shared" si="19" ref="B75:I75">B73+B74</f>
        <v>8614247226</v>
      </c>
      <c r="C75" s="161">
        <f t="shared" si="19"/>
        <v>130067908</v>
      </c>
      <c r="D75" s="161">
        <f t="shared" si="19"/>
        <v>0</v>
      </c>
      <c r="E75" s="161">
        <f t="shared" si="19"/>
        <v>8744315134</v>
      </c>
      <c r="F75" s="161">
        <f t="shared" si="19"/>
        <v>8870144760</v>
      </c>
      <c r="G75" s="161">
        <f t="shared" si="19"/>
        <v>285875174</v>
      </c>
      <c r="H75" s="161">
        <f t="shared" si="19"/>
        <v>0</v>
      </c>
      <c r="I75" s="161">
        <f t="shared" si="19"/>
        <v>9156019934</v>
      </c>
      <c r="J75" s="161">
        <f>J73+J74</f>
        <v>7418383213</v>
      </c>
      <c r="K75" s="161">
        <f>K73+K74</f>
        <v>64908256</v>
      </c>
      <c r="L75" s="161">
        <f>L73+L74</f>
        <v>0</v>
      </c>
      <c r="M75" s="161">
        <f>M73+M74</f>
        <v>7483291469</v>
      </c>
    </row>
    <row r="76" spans="12:13" ht="15.75">
      <c r="L76" s="168"/>
      <c r="M76" s="169"/>
    </row>
    <row r="77" spans="12:13" ht="15.75">
      <c r="L77" s="168"/>
      <c r="M77" s="168"/>
    </row>
  </sheetData>
  <sheetProtection/>
  <mergeCells count="7">
    <mergeCell ref="F8:I8"/>
    <mergeCell ref="A4:M4"/>
    <mergeCell ref="A5:M5"/>
    <mergeCell ref="A1:M1"/>
    <mergeCell ref="A3:B3"/>
    <mergeCell ref="B8:E8"/>
    <mergeCell ref="J8:M8"/>
  </mergeCells>
  <printOptions horizontalCentered="1"/>
  <pageMargins left="0" right="0" top="0.984251968503937" bottom="0.1968503937007874" header="0.5118110236220472" footer="0.5118110236220472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1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70.125" style="142" customWidth="1"/>
    <col min="2" max="2" width="14.25390625" style="142" bestFit="1" customWidth="1"/>
    <col min="3" max="3" width="12.375" style="142" bestFit="1" customWidth="1"/>
    <col min="4" max="4" width="10.375" style="142" bestFit="1" customWidth="1"/>
    <col min="5" max="6" width="14.25390625" style="142" bestFit="1" customWidth="1"/>
    <col min="7" max="7" width="12.375" style="142" bestFit="1" customWidth="1"/>
    <col min="8" max="8" width="10.375" style="142" bestFit="1" customWidth="1"/>
    <col min="9" max="9" width="14.25390625" style="142" bestFit="1" customWidth="1"/>
    <col min="10" max="10" width="16.125" style="142" customWidth="1"/>
    <col min="11" max="11" width="12.375" style="142" bestFit="1" customWidth="1"/>
    <col min="12" max="12" width="10.375" style="142" bestFit="1" customWidth="1"/>
    <col min="13" max="13" width="15.25390625" style="142" bestFit="1" customWidth="1"/>
    <col min="14" max="16384" width="9.125" style="142" customWidth="1"/>
  </cols>
  <sheetData>
    <row r="1" spans="1:13" ht="15.75">
      <c r="A1" s="404" t="s">
        <v>753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4" spans="1:13" ht="15.75">
      <c r="A4" s="407" t="s">
        <v>13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15.75">
      <c r="A5" s="407" t="s">
        <v>638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7" spans="2:13" ht="15.75">
      <c r="B7" s="71"/>
      <c r="C7" s="146"/>
      <c r="D7" s="146"/>
      <c r="E7" s="71"/>
      <c r="F7" s="146"/>
      <c r="G7" s="146"/>
      <c r="H7" s="146"/>
      <c r="I7" s="146"/>
      <c r="J7" s="146"/>
      <c r="K7" s="146"/>
      <c r="L7" s="146"/>
      <c r="M7" s="71" t="s">
        <v>308</v>
      </c>
    </row>
    <row r="8" spans="1:13" ht="15.75" customHeight="1">
      <c r="A8" s="77" t="s">
        <v>15</v>
      </c>
      <c r="B8" s="382" t="s">
        <v>32</v>
      </c>
      <c r="C8" s="383"/>
      <c r="D8" s="383"/>
      <c r="E8" s="384"/>
      <c r="F8" s="382" t="s">
        <v>356</v>
      </c>
      <c r="G8" s="383"/>
      <c r="H8" s="383"/>
      <c r="I8" s="384"/>
      <c r="J8" s="382" t="s">
        <v>584</v>
      </c>
      <c r="K8" s="383"/>
      <c r="L8" s="383"/>
      <c r="M8" s="384"/>
    </row>
    <row r="9" spans="1:13" ht="31.5">
      <c r="A9" s="77" t="s">
        <v>35</v>
      </c>
      <c r="B9" s="148" t="s">
        <v>33</v>
      </c>
      <c r="C9" s="81" t="s">
        <v>34</v>
      </c>
      <c r="D9" s="79" t="s">
        <v>156</v>
      </c>
      <c r="E9" s="81" t="s">
        <v>16</v>
      </c>
      <c r="F9" s="148" t="s">
        <v>33</v>
      </c>
      <c r="G9" s="81" t="s">
        <v>34</v>
      </c>
      <c r="H9" s="79" t="s">
        <v>156</v>
      </c>
      <c r="I9" s="81" t="s">
        <v>16</v>
      </c>
      <c r="J9" s="148" t="s">
        <v>33</v>
      </c>
      <c r="K9" s="81" t="s">
        <v>34</v>
      </c>
      <c r="L9" s="79" t="s">
        <v>156</v>
      </c>
      <c r="M9" s="81" t="s">
        <v>16</v>
      </c>
    </row>
    <row r="10" spans="1:13" ht="31.5">
      <c r="A10" s="159" t="s">
        <v>98</v>
      </c>
      <c r="B10" s="160">
        <v>89209694</v>
      </c>
      <c r="C10" s="160">
        <v>0</v>
      </c>
      <c r="D10" s="160">
        <v>0</v>
      </c>
      <c r="E10" s="160">
        <f aca="true" t="shared" si="0" ref="E10:E16">SUM(B10:D10)</f>
        <v>89209694</v>
      </c>
      <c r="F10" s="160">
        <v>107784529</v>
      </c>
      <c r="G10" s="160">
        <v>0</v>
      </c>
      <c r="H10" s="160">
        <v>0</v>
      </c>
      <c r="I10" s="160">
        <f aca="true" t="shared" si="1" ref="I10:I16">SUM(F10:H10)</f>
        <v>107784529</v>
      </c>
      <c r="J10" s="160">
        <v>92921371</v>
      </c>
      <c r="K10" s="160">
        <v>0</v>
      </c>
      <c r="L10" s="160">
        <v>0</v>
      </c>
      <c r="M10" s="160">
        <f aca="true" t="shared" si="2" ref="M10:M17">SUM(J10:L10)</f>
        <v>92921371</v>
      </c>
    </row>
    <row r="11" spans="1:13" ht="15.75">
      <c r="A11" s="165" t="s">
        <v>588</v>
      </c>
      <c r="B11" s="160">
        <v>0</v>
      </c>
      <c r="C11" s="160">
        <v>0</v>
      </c>
      <c r="D11" s="162">
        <v>0</v>
      </c>
      <c r="E11" s="157">
        <f t="shared" si="0"/>
        <v>0</v>
      </c>
      <c r="F11" s="160">
        <v>0</v>
      </c>
      <c r="G11" s="160">
        <v>0</v>
      </c>
      <c r="H11" s="162">
        <v>0</v>
      </c>
      <c r="I11" s="157">
        <f t="shared" si="1"/>
        <v>0</v>
      </c>
      <c r="J11" s="160">
        <v>0</v>
      </c>
      <c r="K11" s="160">
        <v>0</v>
      </c>
      <c r="L11" s="162">
        <v>0</v>
      </c>
      <c r="M11" s="157">
        <f t="shared" si="2"/>
        <v>0</v>
      </c>
    </row>
    <row r="12" spans="1:13" ht="15.75">
      <c r="A12" s="165" t="s">
        <v>4</v>
      </c>
      <c r="B12" s="160">
        <v>0</v>
      </c>
      <c r="C12" s="160">
        <v>0</v>
      </c>
      <c r="D12" s="162">
        <v>0</v>
      </c>
      <c r="E12" s="157">
        <v>0</v>
      </c>
      <c r="F12" s="160">
        <v>500000</v>
      </c>
      <c r="G12" s="160">
        <v>0</v>
      </c>
      <c r="H12" s="162">
        <v>0</v>
      </c>
      <c r="I12" s="157">
        <f t="shared" si="1"/>
        <v>500000</v>
      </c>
      <c r="J12" s="160">
        <v>0</v>
      </c>
      <c r="K12" s="160">
        <v>0</v>
      </c>
      <c r="L12" s="162">
        <v>0</v>
      </c>
      <c r="M12" s="157">
        <v>0</v>
      </c>
    </row>
    <row r="13" spans="1:13" ht="15.75">
      <c r="A13" s="163" t="s">
        <v>343</v>
      </c>
      <c r="B13" s="160">
        <v>4700000</v>
      </c>
      <c r="C13" s="160">
        <v>0</v>
      </c>
      <c r="D13" s="162">
        <v>0</v>
      </c>
      <c r="E13" s="157">
        <f t="shared" si="0"/>
        <v>4700000</v>
      </c>
      <c r="F13" s="160">
        <v>4700000</v>
      </c>
      <c r="G13" s="160">
        <v>0</v>
      </c>
      <c r="H13" s="162">
        <v>0</v>
      </c>
      <c r="I13" s="157">
        <f t="shared" si="1"/>
        <v>4700000</v>
      </c>
      <c r="J13" s="160">
        <v>6555645</v>
      </c>
      <c r="K13" s="160">
        <v>0</v>
      </c>
      <c r="L13" s="162">
        <v>0</v>
      </c>
      <c r="M13" s="157">
        <f t="shared" si="2"/>
        <v>6555645</v>
      </c>
    </row>
    <row r="14" spans="1:13" ht="15.75">
      <c r="A14" s="163" t="s">
        <v>118</v>
      </c>
      <c r="B14" s="160">
        <v>0</v>
      </c>
      <c r="C14" s="160">
        <v>0</v>
      </c>
      <c r="D14" s="162">
        <v>0</v>
      </c>
      <c r="E14" s="157">
        <f t="shared" si="0"/>
        <v>0</v>
      </c>
      <c r="F14" s="160">
        <v>0</v>
      </c>
      <c r="G14" s="160">
        <v>0</v>
      </c>
      <c r="H14" s="162">
        <v>0</v>
      </c>
      <c r="I14" s="157">
        <f t="shared" si="1"/>
        <v>0</v>
      </c>
      <c r="J14" s="160">
        <v>0</v>
      </c>
      <c r="K14" s="160">
        <v>0</v>
      </c>
      <c r="L14" s="162">
        <v>0</v>
      </c>
      <c r="M14" s="157">
        <f t="shared" si="2"/>
        <v>0</v>
      </c>
    </row>
    <row r="15" spans="1:13" ht="15.75">
      <c r="A15" s="159" t="s">
        <v>154</v>
      </c>
      <c r="B15" s="160">
        <v>0</v>
      </c>
      <c r="C15" s="160">
        <v>0</v>
      </c>
      <c r="D15" s="162">
        <v>0</v>
      </c>
      <c r="E15" s="157">
        <f t="shared" si="0"/>
        <v>0</v>
      </c>
      <c r="F15" s="160">
        <v>0</v>
      </c>
      <c r="G15" s="160">
        <v>0</v>
      </c>
      <c r="H15" s="162">
        <v>0</v>
      </c>
      <c r="I15" s="157">
        <f t="shared" si="1"/>
        <v>0</v>
      </c>
      <c r="J15" s="160">
        <v>0</v>
      </c>
      <c r="K15" s="160">
        <v>0</v>
      </c>
      <c r="L15" s="162">
        <v>0</v>
      </c>
      <c r="M15" s="157">
        <f t="shared" si="2"/>
        <v>0</v>
      </c>
    </row>
    <row r="16" spans="1:13" ht="15.75">
      <c r="A16" s="170" t="s">
        <v>97</v>
      </c>
      <c r="B16" s="160">
        <v>0</v>
      </c>
      <c r="C16" s="160">
        <v>1800000</v>
      </c>
      <c r="D16" s="160">
        <v>0</v>
      </c>
      <c r="E16" s="160">
        <f t="shared" si="0"/>
        <v>1800000</v>
      </c>
      <c r="F16" s="160">
        <v>0</v>
      </c>
      <c r="G16" s="160">
        <v>1800000</v>
      </c>
      <c r="H16" s="160">
        <v>0</v>
      </c>
      <c r="I16" s="160">
        <f t="shared" si="1"/>
        <v>1800000</v>
      </c>
      <c r="J16" s="160">
        <v>0</v>
      </c>
      <c r="K16" s="160">
        <v>1640000</v>
      </c>
      <c r="L16" s="160">
        <v>0</v>
      </c>
      <c r="M16" s="160">
        <f t="shared" si="2"/>
        <v>1640000</v>
      </c>
    </row>
    <row r="17" spans="1:13" ht="15.75">
      <c r="A17" s="171" t="s">
        <v>698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333333</v>
      </c>
      <c r="L17" s="160">
        <v>0</v>
      </c>
      <c r="M17" s="160">
        <f t="shared" si="2"/>
        <v>333333</v>
      </c>
    </row>
    <row r="18" spans="1:13" ht="15.75">
      <c r="A18" s="102" t="s">
        <v>8</v>
      </c>
      <c r="B18" s="161">
        <f>SUM(B10:B17)</f>
        <v>93909694</v>
      </c>
      <c r="C18" s="161">
        <f aca="true" t="shared" si="3" ref="C18:M18">SUM(C10:C17)</f>
        <v>1800000</v>
      </c>
      <c r="D18" s="161">
        <f t="shared" si="3"/>
        <v>0</v>
      </c>
      <c r="E18" s="161">
        <f t="shared" si="3"/>
        <v>95709694</v>
      </c>
      <c r="F18" s="161">
        <f t="shared" si="3"/>
        <v>112984529</v>
      </c>
      <c r="G18" s="161">
        <f t="shared" si="3"/>
        <v>1800000</v>
      </c>
      <c r="H18" s="161">
        <f t="shared" si="3"/>
        <v>0</v>
      </c>
      <c r="I18" s="161">
        <f t="shared" si="3"/>
        <v>114784529</v>
      </c>
      <c r="J18" s="161">
        <f t="shared" si="3"/>
        <v>99477016</v>
      </c>
      <c r="K18" s="161">
        <f t="shared" si="3"/>
        <v>1973333</v>
      </c>
      <c r="L18" s="161">
        <f t="shared" si="3"/>
        <v>0</v>
      </c>
      <c r="M18" s="161">
        <f t="shared" si="3"/>
        <v>101450349</v>
      </c>
    </row>
    <row r="19" spans="1:13" ht="31.5">
      <c r="A19" s="159" t="s">
        <v>98</v>
      </c>
      <c r="B19" s="160">
        <v>16553260</v>
      </c>
      <c r="C19" s="160">
        <v>0</v>
      </c>
      <c r="D19" s="160">
        <v>0</v>
      </c>
      <c r="E19" s="160">
        <f>SUM(B19:D19)</f>
        <v>16553260</v>
      </c>
      <c r="F19" s="160">
        <v>17978103</v>
      </c>
      <c r="G19" s="160">
        <v>0</v>
      </c>
      <c r="H19" s="160">
        <v>0</v>
      </c>
      <c r="I19" s="160">
        <f>SUM(F19:H19)</f>
        <v>17978103</v>
      </c>
      <c r="J19" s="160">
        <v>16467566</v>
      </c>
      <c r="K19" s="160">
        <v>0</v>
      </c>
      <c r="L19" s="160">
        <v>0</v>
      </c>
      <c r="M19" s="160">
        <f>SUM(J19:L19)</f>
        <v>16467566</v>
      </c>
    </row>
    <row r="20" spans="1:13" ht="15.75">
      <c r="A20" s="163" t="s">
        <v>343</v>
      </c>
      <c r="B20" s="160">
        <v>800000</v>
      </c>
      <c r="C20" s="160">
        <v>0</v>
      </c>
      <c r="D20" s="162">
        <v>0</v>
      </c>
      <c r="E20" s="157">
        <f>SUM(B20:D20)</f>
        <v>800000</v>
      </c>
      <c r="F20" s="160">
        <v>800000</v>
      </c>
      <c r="G20" s="160">
        <v>0</v>
      </c>
      <c r="H20" s="162">
        <v>0</v>
      </c>
      <c r="I20" s="157">
        <f>SUM(F20:H20)</f>
        <v>800000</v>
      </c>
      <c r="J20" s="160">
        <v>608968</v>
      </c>
      <c r="K20" s="160">
        <v>0</v>
      </c>
      <c r="L20" s="162">
        <v>0</v>
      </c>
      <c r="M20" s="157">
        <f>SUM(J20:L20)</f>
        <v>608968</v>
      </c>
    </row>
    <row r="21" spans="1:13" ht="15.75">
      <c r="A21" s="159" t="s">
        <v>154</v>
      </c>
      <c r="B21" s="160">
        <v>0</v>
      </c>
      <c r="C21" s="160">
        <v>0</v>
      </c>
      <c r="D21" s="162">
        <v>0</v>
      </c>
      <c r="E21" s="157">
        <f>SUM(B21:D21)</f>
        <v>0</v>
      </c>
      <c r="F21" s="160">
        <v>0</v>
      </c>
      <c r="G21" s="160">
        <v>0</v>
      </c>
      <c r="H21" s="162">
        <v>0</v>
      </c>
      <c r="I21" s="157">
        <f>SUM(F21:H21)</f>
        <v>0</v>
      </c>
      <c r="J21" s="160">
        <v>0</v>
      </c>
      <c r="K21" s="160">
        <v>0</v>
      </c>
      <c r="L21" s="162">
        <v>0</v>
      </c>
      <c r="M21" s="157">
        <f>SUM(J21:L21)</f>
        <v>0</v>
      </c>
    </row>
    <row r="22" spans="1:13" ht="15.75">
      <c r="A22" s="170" t="s">
        <v>97</v>
      </c>
      <c r="B22" s="160">
        <v>0</v>
      </c>
      <c r="C22" s="160">
        <v>351000</v>
      </c>
      <c r="D22" s="160">
        <v>0</v>
      </c>
      <c r="E22" s="160">
        <f>SUM(B22:D22)</f>
        <v>351000</v>
      </c>
      <c r="F22" s="160">
        <v>0</v>
      </c>
      <c r="G22" s="160">
        <v>351000</v>
      </c>
      <c r="H22" s="160">
        <v>0</v>
      </c>
      <c r="I22" s="160">
        <f>SUM(F22:H22)</f>
        <v>351000</v>
      </c>
      <c r="J22" s="160">
        <v>0</v>
      </c>
      <c r="K22" s="160">
        <v>274320</v>
      </c>
      <c r="L22" s="160">
        <v>0</v>
      </c>
      <c r="M22" s="160">
        <f>SUM(J22:L22)</f>
        <v>274320</v>
      </c>
    </row>
    <row r="23" spans="1:13" ht="15.75">
      <c r="A23" s="102" t="s">
        <v>111</v>
      </c>
      <c r="B23" s="161">
        <f aca="true" t="shared" si="4" ref="B23:M23">SUM(B19:B22)</f>
        <v>17353260</v>
      </c>
      <c r="C23" s="161">
        <f t="shared" si="4"/>
        <v>351000</v>
      </c>
      <c r="D23" s="161">
        <f t="shared" si="4"/>
        <v>0</v>
      </c>
      <c r="E23" s="161">
        <f t="shared" si="4"/>
        <v>17704260</v>
      </c>
      <c r="F23" s="161">
        <f t="shared" si="4"/>
        <v>18778103</v>
      </c>
      <c r="G23" s="161">
        <f t="shared" si="4"/>
        <v>351000</v>
      </c>
      <c r="H23" s="161">
        <f t="shared" si="4"/>
        <v>0</v>
      </c>
      <c r="I23" s="161">
        <f t="shared" si="4"/>
        <v>19129103</v>
      </c>
      <c r="J23" s="161">
        <f t="shared" si="4"/>
        <v>17076534</v>
      </c>
      <c r="K23" s="161">
        <f t="shared" si="4"/>
        <v>274320</v>
      </c>
      <c r="L23" s="161">
        <f t="shared" si="4"/>
        <v>0</v>
      </c>
      <c r="M23" s="161">
        <f t="shared" si="4"/>
        <v>17350854</v>
      </c>
    </row>
    <row r="24" spans="1:13" ht="31.5">
      <c r="A24" s="159" t="s">
        <v>98</v>
      </c>
      <c r="B24" s="160">
        <v>251425595</v>
      </c>
      <c r="C24" s="160">
        <v>15874000</v>
      </c>
      <c r="D24" s="160">
        <v>0</v>
      </c>
      <c r="E24" s="160">
        <f aca="true" t="shared" si="5" ref="E24:E45">SUM(B24:D24)</f>
        <v>267299595</v>
      </c>
      <c r="F24" s="160">
        <v>302999837</v>
      </c>
      <c r="G24" s="160"/>
      <c r="H24" s="160">
        <v>0</v>
      </c>
      <c r="I24" s="160">
        <f aca="true" t="shared" si="6" ref="I24:I42">SUM(F24:H24)</f>
        <v>302999837</v>
      </c>
      <c r="J24" s="160">
        <v>277438243</v>
      </c>
      <c r="K24" s="160">
        <v>0</v>
      </c>
      <c r="L24" s="160">
        <v>0</v>
      </c>
      <c r="M24" s="160">
        <f aca="true" t="shared" si="7" ref="M24:M45">SUM(J24:L24)</f>
        <v>277438243</v>
      </c>
    </row>
    <row r="25" spans="1:13" ht="15.75">
      <c r="A25" s="163" t="s">
        <v>0</v>
      </c>
      <c r="B25" s="160">
        <v>90076383</v>
      </c>
      <c r="C25" s="160">
        <v>0</v>
      </c>
      <c r="D25" s="160">
        <v>0</v>
      </c>
      <c r="E25" s="160">
        <f t="shared" si="5"/>
        <v>90076383</v>
      </c>
      <c r="F25" s="160">
        <v>127045570</v>
      </c>
      <c r="G25" s="160">
        <v>0</v>
      </c>
      <c r="H25" s="160">
        <v>0</v>
      </c>
      <c r="I25" s="160">
        <f t="shared" si="6"/>
        <v>127045570</v>
      </c>
      <c r="J25" s="160">
        <v>55045673</v>
      </c>
      <c r="K25" s="160">
        <v>0</v>
      </c>
      <c r="L25" s="160">
        <v>0</v>
      </c>
      <c r="M25" s="160">
        <f t="shared" si="7"/>
        <v>55045673</v>
      </c>
    </row>
    <row r="26" spans="1:13" ht="15.75">
      <c r="A26" s="165" t="s">
        <v>588</v>
      </c>
      <c r="B26" s="160">
        <v>0</v>
      </c>
      <c r="C26" s="160">
        <v>0</v>
      </c>
      <c r="D26" s="162">
        <v>0</v>
      </c>
      <c r="E26" s="160">
        <f t="shared" si="5"/>
        <v>0</v>
      </c>
      <c r="F26" s="160">
        <v>90000</v>
      </c>
      <c r="G26" s="160">
        <v>0</v>
      </c>
      <c r="H26" s="162">
        <v>0</v>
      </c>
      <c r="I26" s="157">
        <f>SUM(F26:H26)</f>
        <v>90000</v>
      </c>
      <c r="J26" s="160">
        <v>90000</v>
      </c>
      <c r="K26" s="160">
        <v>0</v>
      </c>
      <c r="L26" s="162">
        <v>0</v>
      </c>
      <c r="M26" s="157">
        <f>SUM(J26:L26)</f>
        <v>90000</v>
      </c>
    </row>
    <row r="27" spans="1:13" ht="15.75">
      <c r="A27" s="159" t="s">
        <v>69</v>
      </c>
      <c r="B27" s="160">
        <v>0</v>
      </c>
      <c r="C27" s="160">
        <v>0</v>
      </c>
      <c r="D27" s="162">
        <v>0</v>
      </c>
      <c r="E27" s="160">
        <f t="shared" si="5"/>
        <v>0</v>
      </c>
      <c r="F27" s="160">
        <v>0</v>
      </c>
      <c r="G27" s="160">
        <v>0</v>
      </c>
      <c r="H27" s="162">
        <v>0</v>
      </c>
      <c r="I27" s="157">
        <f>SUM(F27:H27)</f>
        <v>0</v>
      </c>
      <c r="J27" s="160">
        <v>0</v>
      </c>
      <c r="K27" s="160">
        <v>0</v>
      </c>
      <c r="L27" s="162">
        <v>0</v>
      </c>
      <c r="M27" s="157">
        <f>SUM(J27:L27)</f>
        <v>0</v>
      </c>
    </row>
    <row r="28" spans="1:13" ht="15.75">
      <c r="A28" s="163" t="s">
        <v>114</v>
      </c>
      <c r="B28" s="160">
        <v>0</v>
      </c>
      <c r="C28" s="160">
        <v>0</v>
      </c>
      <c r="D28" s="160">
        <v>0</v>
      </c>
      <c r="E28" s="160">
        <f t="shared" si="5"/>
        <v>0</v>
      </c>
      <c r="F28" s="160">
        <v>0</v>
      </c>
      <c r="G28" s="160">
        <v>0</v>
      </c>
      <c r="H28" s="160">
        <v>0</v>
      </c>
      <c r="I28" s="160">
        <f t="shared" si="6"/>
        <v>0</v>
      </c>
      <c r="J28" s="160">
        <v>0</v>
      </c>
      <c r="K28" s="160">
        <v>0</v>
      </c>
      <c r="L28" s="160">
        <v>0</v>
      </c>
      <c r="M28" s="160">
        <f t="shared" si="7"/>
        <v>0</v>
      </c>
    </row>
    <row r="29" spans="1:13" ht="15.75">
      <c r="A29" s="163" t="s">
        <v>4</v>
      </c>
      <c r="B29" s="160">
        <v>11560684</v>
      </c>
      <c r="C29" s="160">
        <v>0</v>
      </c>
      <c r="D29" s="160">
        <v>0</v>
      </c>
      <c r="E29" s="160">
        <f t="shared" si="5"/>
        <v>11560684</v>
      </c>
      <c r="F29" s="160">
        <v>11665515</v>
      </c>
      <c r="G29" s="160">
        <v>0</v>
      </c>
      <c r="H29" s="160">
        <v>0</v>
      </c>
      <c r="I29" s="160">
        <f t="shared" si="6"/>
        <v>11665515</v>
      </c>
      <c r="J29" s="160">
        <v>5316847</v>
      </c>
      <c r="K29" s="160">
        <v>0</v>
      </c>
      <c r="L29" s="160">
        <v>0</v>
      </c>
      <c r="M29" s="160">
        <f t="shared" si="7"/>
        <v>5316847</v>
      </c>
    </row>
    <row r="30" spans="1:13" ht="15.75">
      <c r="A30" s="163" t="s">
        <v>339</v>
      </c>
      <c r="B30" s="160">
        <v>1270000</v>
      </c>
      <c r="C30" s="160">
        <v>0</v>
      </c>
      <c r="D30" s="160">
        <v>0</v>
      </c>
      <c r="E30" s="160">
        <f t="shared" si="5"/>
        <v>1270000</v>
      </c>
      <c r="F30" s="160">
        <v>1611924</v>
      </c>
      <c r="G30" s="160">
        <v>0</v>
      </c>
      <c r="H30" s="160">
        <v>0</v>
      </c>
      <c r="I30" s="160">
        <f t="shared" si="6"/>
        <v>1611924</v>
      </c>
      <c r="J30" s="160">
        <v>6240872</v>
      </c>
      <c r="K30" s="160">
        <v>0</v>
      </c>
      <c r="L30" s="160">
        <v>0</v>
      </c>
      <c r="M30" s="160">
        <f t="shared" si="7"/>
        <v>6240872</v>
      </c>
    </row>
    <row r="31" spans="1:13" ht="15.75">
      <c r="A31" s="163" t="s">
        <v>343</v>
      </c>
      <c r="B31" s="160">
        <v>0</v>
      </c>
      <c r="C31" s="160">
        <v>0</v>
      </c>
      <c r="D31" s="160">
        <v>0</v>
      </c>
      <c r="E31" s="160">
        <f t="shared" si="5"/>
        <v>0</v>
      </c>
      <c r="F31" s="160">
        <v>65343</v>
      </c>
      <c r="G31" s="160">
        <v>0</v>
      </c>
      <c r="H31" s="160">
        <v>0</v>
      </c>
      <c r="I31" s="160">
        <f>SUM(F31:H31)</f>
        <v>65343</v>
      </c>
      <c r="J31" s="160">
        <v>65343</v>
      </c>
      <c r="K31" s="160">
        <v>0</v>
      </c>
      <c r="L31" s="160">
        <v>0</v>
      </c>
      <c r="M31" s="160">
        <f>SUM(J31:L31)</f>
        <v>65343</v>
      </c>
    </row>
    <row r="32" spans="1:13" ht="15.75">
      <c r="A32" s="159" t="s">
        <v>154</v>
      </c>
      <c r="B32" s="160">
        <v>100000</v>
      </c>
      <c r="C32" s="160">
        <v>0</v>
      </c>
      <c r="D32" s="160">
        <v>0</v>
      </c>
      <c r="E32" s="160">
        <f t="shared" si="5"/>
        <v>100000</v>
      </c>
      <c r="F32" s="160">
        <v>100000</v>
      </c>
      <c r="G32" s="160">
        <v>0</v>
      </c>
      <c r="H32" s="160">
        <v>0</v>
      </c>
      <c r="I32" s="160">
        <f t="shared" si="6"/>
        <v>100000</v>
      </c>
      <c r="J32" s="160">
        <v>10230</v>
      </c>
      <c r="K32" s="160">
        <v>0</v>
      </c>
      <c r="L32" s="160">
        <v>0</v>
      </c>
      <c r="M32" s="160">
        <f t="shared" si="7"/>
        <v>10230</v>
      </c>
    </row>
    <row r="33" spans="1:13" ht="15.75">
      <c r="A33" s="163" t="s">
        <v>141</v>
      </c>
      <c r="B33" s="160">
        <v>193201361</v>
      </c>
      <c r="C33" s="160">
        <v>0</v>
      </c>
      <c r="D33" s="160">
        <v>0</v>
      </c>
      <c r="E33" s="160">
        <f t="shared" si="5"/>
        <v>193201361</v>
      </c>
      <c r="F33" s="160">
        <v>210422515</v>
      </c>
      <c r="G33" s="160">
        <v>0</v>
      </c>
      <c r="H33" s="160">
        <v>0</v>
      </c>
      <c r="I33" s="160">
        <f t="shared" si="6"/>
        <v>210422515</v>
      </c>
      <c r="J33" s="160">
        <v>148890719</v>
      </c>
      <c r="K33" s="160">
        <v>0</v>
      </c>
      <c r="L33" s="160">
        <v>0</v>
      </c>
      <c r="M33" s="160">
        <f t="shared" si="7"/>
        <v>148890719</v>
      </c>
    </row>
    <row r="34" spans="1:13" ht="15.75">
      <c r="A34" s="163" t="s">
        <v>99</v>
      </c>
      <c r="B34" s="160">
        <v>6137200</v>
      </c>
      <c r="C34" s="160">
        <v>0</v>
      </c>
      <c r="D34" s="160">
        <v>0</v>
      </c>
      <c r="E34" s="160">
        <f t="shared" si="5"/>
        <v>6137200</v>
      </c>
      <c r="F34" s="160">
        <v>6627569</v>
      </c>
      <c r="G34" s="160">
        <v>0</v>
      </c>
      <c r="H34" s="160">
        <v>0</v>
      </c>
      <c r="I34" s="160">
        <f t="shared" si="6"/>
        <v>6627569</v>
      </c>
      <c r="J34" s="160">
        <v>6304476</v>
      </c>
      <c r="K34" s="160">
        <v>0</v>
      </c>
      <c r="L34" s="160">
        <v>0</v>
      </c>
      <c r="M34" s="160">
        <f t="shared" si="7"/>
        <v>6304476</v>
      </c>
    </row>
    <row r="35" spans="1:13" ht="15.75">
      <c r="A35" s="163" t="s">
        <v>1</v>
      </c>
      <c r="B35" s="160">
        <v>52082186</v>
      </c>
      <c r="C35" s="160">
        <v>0</v>
      </c>
      <c r="D35" s="160">
        <v>0</v>
      </c>
      <c r="E35" s="160">
        <f t="shared" si="5"/>
        <v>52082186</v>
      </c>
      <c r="F35" s="160">
        <v>81768031</v>
      </c>
      <c r="G35" s="160">
        <v>0</v>
      </c>
      <c r="H35" s="160">
        <v>0</v>
      </c>
      <c r="I35" s="160">
        <f t="shared" si="6"/>
        <v>81768031</v>
      </c>
      <c r="J35" s="160">
        <v>45103021</v>
      </c>
      <c r="K35" s="160">
        <v>0</v>
      </c>
      <c r="L35" s="160">
        <v>0</v>
      </c>
      <c r="M35" s="160">
        <f t="shared" si="7"/>
        <v>45103021</v>
      </c>
    </row>
    <row r="36" spans="1:13" ht="15.75">
      <c r="A36" s="163" t="s">
        <v>112</v>
      </c>
      <c r="B36" s="160">
        <v>234190488</v>
      </c>
      <c r="C36" s="160">
        <v>0</v>
      </c>
      <c r="D36" s="160">
        <v>0</v>
      </c>
      <c r="E36" s="160">
        <f t="shared" si="5"/>
        <v>234190488</v>
      </c>
      <c r="F36" s="160">
        <v>216077968</v>
      </c>
      <c r="G36" s="160">
        <v>0</v>
      </c>
      <c r="H36" s="160">
        <v>0</v>
      </c>
      <c r="I36" s="160">
        <f t="shared" si="6"/>
        <v>216077968</v>
      </c>
      <c r="J36" s="160">
        <v>216077968</v>
      </c>
      <c r="K36" s="160">
        <v>0</v>
      </c>
      <c r="L36" s="160">
        <v>0</v>
      </c>
      <c r="M36" s="160">
        <f t="shared" si="7"/>
        <v>216077968</v>
      </c>
    </row>
    <row r="37" spans="1:13" ht="15.75">
      <c r="A37" s="163" t="s">
        <v>113</v>
      </c>
      <c r="B37" s="160">
        <v>192936208</v>
      </c>
      <c r="C37" s="160">
        <v>16183662</v>
      </c>
      <c r="D37" s="160">
        <v>0</v>
      </c>
      <c r="E37" s="160">
        <f t="shared" si="5"/>
        <v>209119870</v>
      </c>
      <c r="F37" s="160">
        <v>201006994</v>
      </c>
      <c r="G37" s="160">
        <v>16183662</v>
      </c>
      <c r="H37" s="160">
        <v>0</v>
      </c>
      <c r="I37" s="160">
        <f t="shared" si="6"/>
        <v>217190656</v>
      </c>
      <c r="J37" s="160">
        <v>134705896</v>
      </c>
      <c r="K37" s="160">
        <v>0</v>
      </c>
      <c r="L37" s="160">
        <v>0</v>
      </c>
      <c r="M37" s="160">
        <f t="shared" si="7"/>
        <v>134705896</v>
      </c>
    </row>
    <row r="38" spans="1:13" ht="15.75">
      <c r="A38" s="159" t="s">
        <v>2</v>
      </c>
      <c r="B38" s="160">
        <v>21545996</v>
      </c>
      <c r="C38" s="160">
        <v>0</v>
      </c>
      <c r="D38" s="160">
        <v>0</v>
      </c>
      <c r="E38" s="160">
        <f t="shared" si="5"/>
        <v>21545996</v>
      </c>
      <c r="F38" s="160">
        <v>24789365</v>
      </c>
      <c r="G38" s="160">
        <v>0</v>
      </c>
      <c r="H38" s="160">
        <v>0</v>
      </c>
      <c r="I38" s="160">
        <f t="shared" si="6"/>
        <v>24789365</v>
      </c>
      <c r="J38" s="160">
        <v>20877478</v>
      </c>
      <c r="K38" s="160">
        <v>0</v>
      </c>
      <c r="L38" s="160">
        <v>0</v>
      </c>
      <c r="M38" s="160">
        <f t="shared" si="7"/>
        <v>20877478</v>
      </c>
    </row>
    <row r="39" spans="1:13" ht="15.75">
      <c r="A39" s="159" t="s">
        <v>3</v>
      </c>
      <c r="B39" s="160">
        <v>0</v>
      </c>
      <c r="C39" s="160">
        <v>0</v>
      </c>
      <c r="D39" s="160">
        <v>0</v>
      </c>
      <c r="E39" s="160">
        <f t="shared" si="5"/>
        <v>0</v>
      </c>
      <c r="F39" s="160">
        <v>0</v>
      </c>
      <c r="G39" s="160">
        <v>0</v>
      </c>
      <c r="H39" s="160">
        <v>0</v>
      </c>
      <c r="I39" s="160">
        <f t="shared" si="6"/>
        <v>0</v>
      </c>
      <c r="J39" s="160">
        <v>0</v>
      </c>
      <c r="K39" s="160">
        <v>0</v>
      </c>
      <c r="L39" s="160">
        <v>0</v>
      </c>
      <c r="M39" s="160">
        <f t="shared" si="7"/>
        <v>0</v>
      </c>
    </row>
    <row r="40" spans="1:13" ht="15.75">
      <c r="A40" s="163" t="s">
        <v>101</v>
      </c>
      <c r="B40" s="160">
        <v>31949423</v>
      </c>
      <c r="C40" s="160">
        <v>0</v>
      </c>
      <c r="D40" s="160">
        <v>0</v>
      </c>
      <c r="E40" s="160">
        <f t="shared" si="5"/>
        <v>31949423</v>
      </c>
      <c r="F40" s="160">
        <v>31949423</v>
      </c>
      <c r="G40" s="160">
        <v>0</v>
      </c>
      <c r="H40" s="160">
        <v>0</v>
      </c>
      <c r="I40" s="160">
        <f t="shared" si="6"/>
        <v>31949423</v>
      </c>
      <c r="J40" s="160">
        <v>29312787</v>
      </c>
      <c r="K40" s="160">
        <v>0</v>
      </c>
      <c r="L40" s="160">
        <v>0</v>
      </c>
      <c r="M40" s="160">
        <f t="shared" si="7"/>
        <v>29312787</v>
      </c>
    </row>
    <row r="41" spans="1:13" ht="15.75">
      <c r="A41" s="163" t="s">
        <v>118</v>
      </c>
      <c r="B41" s="160">
        <v>0</v>
      </c>
      <c r="C41" s="160">
        <v>0</v>
      </c>
      <c r="D41" s="160">
        <v>0</v>
      </c>
      <c r="E41" s="160">
        <f t="shared" si="5"/>
        <v>0</v>
      </c>
      <c r="F41" s="160">
        <v>0</v>
      </c>
      <c r="G41" s="160">
        <v>0</v>
      </c>
      <c r="H41" s="160">
        <v>0</v>
      </c>
      <c r="I41" s="160">
        <f t="shared" si="6"/>
        <v>0</v>
      </c>
      <c r="J41" s="160">
        <v>10000000</v>
      </c>
      <c r="K41" s="160">
        <v>0</v>
      </c>
      <c r="L41" s="160">
        <v>0</v>
      </c>
      <c r="M41" s="160">
        <f t="shared" si="7"/>
        <v>10000000</v>
      </c>
    </row>
    <row r="42" spans="1:13" ht="15.75">
      <c r="A42" s="163" t="s">
        <v>97</v>
      </c>
      <c r="B42" s="160">
        <v>0</v>
      </c>
      <c r="C42" s="160">
        <v>3952484</v>
      </c>
      <c r="D42" s="160">
        <v>0</v>
      </c>
      <c r="E42" s="160">
        <f t="shared" si="5"/>
        <v>3952484</v>
      </c>
      <c r="F42" s="160">
        <v>0</v>
      </c>
      <c r="G42" s="160">
        <v>4634484</v>
      </c>
      <c r="H42" s="160">
        <v>0</v>
      </c>
      <c r="I42" s="160">
        <f t="shared" si="6"/>
        <v>4634484</v>
      </c>
      <c r="J42" s="160">
        <v>2552887</v>
      </c>
      <c r="K42" s="160">
        <v>0</v>
      </c>
      <c r="L42" s="160">
        <v>0</v>
      </c>
      <c r="M42" s="160">
        <f t="shared" si="7"/>
        <v>2552887</v>
      </c>
    </row>
    <row r="43" spans="1:13" ht="15.75">
      <c r="A43" s="163" t="s">
        <v>698</v>
      </c>
      <c r="B43" s="160">
        <v>0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406767</v>
      </c>
      <c r="K43" s="160">
        <v>0</v>
      </c>
      <c r="L43" s="160">
        <v>0</v>
      </c>
      <c r="M43" s="160">
        <f t="shared" si="7"/>
        <v>406767</v>
      </c>
    </row>
    <row r="44" spans="1:13" ht="15.75">
      <c r="A44" s="163" t="s">
        <v>115</v>
      </c>
      <c r="B44" s="160">
        <v>23792048</v>
      </c>
      <c r="C44" s="160">
        <v>10000000</v>
      </c>
      <c r="D44" s="160">
        <v>0</v>
      </c>
      <c r="E44" s="160">
        <f t="shared" si="5"/>
        <v>33792048</v>
      </c>
      <c r="F44" s="160">
        <v>26582758</v>
      </c>
      <c r="G44" s="160">
        <v>0</v>
      </c>
      <c r="H44" s="160">
        <v>0</v>
      </c>
      <c r="I44" s="160">
        <f>SUM(F44:H44)</f>
        <v>26582758</v>
      </c>
      <c r="J44" s="160">
        <v>26582758</v>
      </c>
      <c r="K44" s="160">
        <v>0</v>
      </c>
      <c r="L44" s="160">
        <v>0</v>
      </c>
      <c r="M44" s="160">
        <f t="shared" si="7"/>
        <v>26582758</v>
      </c>
    </row>
    <row r="45" spans="1:13" ht="15.75">
      <c r="A45" s="172" t="s">
        <v>158</v>
      </c>
      <c r="B45" s="160">
        <v>0</v>
      </c>
      <c r="C45" s="160">
        <v>0</v>
      </c>
      <c r="D45" s="160">
        <v>0</v>
      </c>
      <c r="E45" s="160">
        <f t="shared" si="5"/>
        <v>0</v>
      </c>
      <c r="F45" s="160">
        <v>28738452</v>
      </c>
      <c r="G45" s="160">
        <v>0</v>
      </c>
      <c r="H45" s="160">
        <v>0</v>
      </c>
      <c r="I45" s="160">
        <f>SUM(F45:H45)</f>
        <v>28738452</v>
      </c>
      <c r="J45" s="160">
        <v>28734531</v>
      </c>
      <c r="K45" s="160">
        <v>0</v>
      </c>
      <c r="L45" s="160">
        <v>0</v>
      </c>
      <c r="M45" s="160">
        <f t="shared" si="7"/>
        <v>28734531</v>
      </c>
    </row>
    <row r="47" spans="1:13" ht="15.75">
      <c r="A47" s="102" t="s">
        <v>9</v>
      </c>
      <c r="B47" s="161">
        <f>SUM(B24:B45)</f>
        <v>1110267572</v>
      </c>
      <c r="C47" s="161">
        <f>SUM(C24:C45)</f>
        <v>46010146</v>
      </c>
      <c r="D47" s="161">
        <f>SUM(D24:D45)</f>
        <v>0</v>
      </c>
      <c r="E47" s="161">
        <f>SUM(E24:E44)</f>
        <v>1156277718</v>
      </c>
      <c r="F47" s="161">
        <f>SUM(F24:F44)</f>
        <v>1242802812</v>
      </c>
      <c r="G47" s="161">
        <f>SUM(G24:G44)</f>
        <v>20818146</v>
      </c>
      <c r="H47" s="161">
        <f>SUM(H24:H45)</f>
        <v>0</v>
      </c>
      <c r="I47" s="161">
        <f>SUM(I24:I44)</f>
        <v>1263620958</v>
      </c>
      <c r="J47" s="161">
        <f>SUM(J24:J45)</f>
        <v>1013756496</v>
      </c>
      <c r="K47" s="161">
        <f>SUM(K24:K44)</f>
        <v>0</v>
      </c>
      <c r="L47" s="161">
        <f>SUM(L24:L45)</f>
        <v>0</v>
      </c>
      <c r="M47" s="161">
        <f>SUM(M24:M45)</f>
        <v>1013756496</v>
      </c>
    </row>
    <row r="48" spans="1:13" ht="31.5">
      <c r="A48" s="159" t="s">
        <v>98</v>
      </c>
      <c r="B48" s="160">
        <v>0</v>
      </c>
      <c r="C48" s="160">
        <v>0</v>
      </c>
      <c r="D48" s="160">
        <v>0</v>
      </c>
      <c r="E48" s="160">
        <f>SUM(B48:D48)</f>
        <v>0</v>
      </c>
      <c r="F48" s="160">
        <v>0</v>
      </c>
      <c r="G48" s="160">
        <v>0</v>
      </c>
      <c r="H48" s="160">
        <v>0</v>
      </c>
      <c r="I48" s="160">
        <f>SUM(F48:H48)</f>
        <v>0</v>
      </c>
      <c r="J48" s="160">
        <v>0</v>
      </c>
      <c r="K48" s="160">
        <v>0</v>
      </c>
      <c r="L48" s="160">
        <v>0</v>
      </c>
      <c r="M48" s="160">
        <f>SUM(J48:L48)</f>
        <v>0</v>
      </c>
    </row>
    <row r="49" spans="1:13" ht="15.75">
      <c r="A49" s="159" t="s">
        <v>108</v>
      </c>
      <c r="B49" s="160">
        <v>752400</v>
      </c>
      <c r="C49" s="160">
        <v>0</v>
      </c>
      <c r="D49" s="160">
        <v>0</v>
      </c>
      <c r="E49" s="173">
        <f>SUM(B49:D49)</f>
        <v>752400</v>
      </c>
      <c r="F49" s="160">
        <v>8135400</v>
      </c>
      <c r="G49" s="160">
        <v>0</v>
      </c>
      <c r="H49" s="160">
        <v>0</v>
      </c>
      <c r="I49" s="173">
        <f>SUM(F49:H49)</f>
        <v>8135400</v>
      </c>
      <c r="J49" s="160">
        <v>0</v>
      </c>
      <c r="K49" s="160">
        <v>0</v>
      </c>
      <c r="L49" s="160">
        <v>0</v>
      </c>
      <c r="M49" s="173">
        <f>SUM(J49:L49)</f>
        <v>0</v>
      </c>
    </row>
    <row r="50" spans="1:13" ht="15.75">
      <c r="A50" s="163" t="s">
        <v>115</v>
      </c>
      <c r="B50" s="160">
        <v>42589160</v>
      </c>
      <c r="C50" s="160">
        <v>16000000</v>
      </c>
      <c r="D50" s="160">
        <v>0</v>
      </c>
      <c r="E50" s="173">
        <f>SUM(B50:D50)</f>
        <v>58589160</v>
      </c>
      <c r="F50" s="160">
        <v>40801927</v>
      </c>
      <c r="G50" s="160">
        <v>16000000</v>
      </c>
      <c r="H50" s="160">
        <v>0</v>
      </c>
      <c r="I50" s="173">
        <f>SUM(F50:H50)</f>
        <v>56801927</v>
      </c>
      <c r="J50" s="160">
        <v>38661567</v>
      </c>
      <c r="K50" s="160">
        <v>0</v>
      </c>
      <c r="L50" s="160">
        <v>0</v>
      </c>
      <c r="M50" s="173">
        <f>SUM(J50:L50)</f>
        <v>38661567</v>
      </c>
    </row>
    <row r="51" spans="1:13" ht="15.75">
      <c r="A51" s="166" t="s">
        <v>116</v>
      </c>
      <c r="B51" s="161">
        <f>SUM(B48:B50)</f>
        <v>43341560</v>
      </c>
      <c r="C51" s="161">
        <f aca="true" t="shared" si="8" ref="C51:M51">SUM(C48:C50)</f>
        <v>16000000</v>
      </c>
      <c r="D51" s="161">
        <f t="shared" si="8"/>
        <v>0</v>
      </c>
      <c r="E51" s="161">
        <f t="shared" si="8"/>
        <v>59341560</v>
      </c>
      <c r="F51" s="161">
        <f t="shared" si="8"/>
        <v>48937327</v>
      </c>
      <c r="G51" s="161">
        <f t="shared" si="8"/>
        <v>16000000</v>
      </c>
      <c r="H51" s="161">
        <f t="shared" si="8"/>
        <v>0</v>
      </c>
      <c r="I51" s="161">
        <f t="shared" si="8"/>
        <v>64937327</v>
      </c>
      <c r="J51" s="161">
        <f t="shared" si="8"/>
        <v>38661567</v>
      </c>
      <c r="K51" s="161">
        <v>0</v>
      </c>
      <c r="L51" s="161">
        <f t="shared" si="8"/>
        <v>0</v>
      </c>
      <c r="M51" s="161">
        <f t="shared" si="8"/>
        <v>38661567</v>
      </c>
    </row>
    <row r="52" spans="1:13" ht="31.5">
      <c r="A52" s="159" t="s">
        <v>98</v>
      </c>
      <c r="B52" s="160">
        <v>691153715</v>
      </c>
      <c r="C52" s="160">
        <v>8000000</v>
      </c>
      <c r="D52" s="160">
        <v>0</v>
      </c>
      <c r="E52" s="160">
        <f aca="true" t="shared" si="9" ref="E52:E62">SUM(B52:D52)</f>
        <v>699153715</v>
      </c>
      <c r="F52" s="160">
        <v>413462150</v>
      </c>
      <c r="G52" s="160">
        <v>0</v>
      </c>
      <c r="H52" s="160">
        <v>0</v>
      </c>
      <c r="I52" s="160">
        <f aca="true" t="shared" si="10" ref="I52:I62">SUM(F52:H52)</f>
        <v>413462150</v>
      </c>
      <c r="J52" s="160">
        <v>297670244</v>
      </c>
      <c r="K52" s="160">
        <v>0</v>
      </c>
      <c r="L52" s="160">
        <v>0</v>
      </c>
      <c r="M52" s="160">
        <f>SUM(J52:L52)</f>
        <v>297670244</v>
      </c>
    </row>
    <row r="53" spans="1:13" ht="15.75">
      <c r="A53" s="159" t="s">
        <v>699</v>
      </c>
      <c r="B53" s="160">
        <v>0</v>
      </c>
      <c r="C53" s="160">
        <v>0</v>
      </c>
      <c r="D53" s="160">
        <v>0</v>
      </c>
      <c r="E53" s="160">
        <f t="shared" si="9"/>
        <v>0</v>
      </c>
      <c r="F53" s="160">
        <v>27926800</v>
      </c>
      <c r="G53" s="160">
        <v>0</v>
      </c>
      <c r="H53" s="160">
        <v>0</v>
      </c>
      <c r="I53" s="160">
        <f t="shared" si="10"/>
        <v>27926800</v>
      </c>
      <c r="J53" s="160">
        <v>27926800</v>
      </c>
      <c r="K53" s="160">
        <v>0</v>
      </c>
      <c r="L53" s="160"/>
      <c r="M53" s="160">
        <f>SUM(J53:L53)</f>
        <v>27926800</v>
      </c>
    </row>
    <row r="54" spans="1:13" ht="15.75">
      <c r="A54" s="159" t="s">
        <v>69</v>
      </c>
      <c r="B54" s="160">
        <v>0</v>
      </c>
      <c r="C54" s="160">
        <f>3!D51</f>
        <v>0</v>
      </c>
      <c r="D54" s="160">
        <f>3!E51</f>
        <v>0</v>
      </c>
      <c r="E54" s="160">
        <f t="shared" si="9"/>
        <v>0</v>
      </c>
      <c r="F54" s="160">
        <v>25091884</v>
      </c>
      <c r="G54" s="160">
        <v>0</v>
      </c>
      <c r="H54" s="160">
        <f>3!I47</f>
        <v>0</v>
      </c>
      <c r="I54" s="157">
        <f>SUM(F54:H54)</f>
        <v>25091884</v>
      </c>
      <c r="J54" s="160">
        <v>25091884</v>
      </c>
      <c r="K54" s="160">
        <v>0</v>
      </c>
      <c r="L54" s="160">
        <v>0</v>
      </c>
      <c r="M54" s="160">
        <f>SUM(J54:L54)</f>
        <v>25091884</v>
      </c>
    </row>
    <row r="55" spans="1:13" ht="15.75">
      <c r="A55" s="163" t="s">
        <v>346</v>
      </c>
      <c r="B55" s="160">
        <v>447879923</v>
      </c>
      <c r="C55" s="160">
        <v>0</v>
      </c>
      <c r="D55" s="160">
        <v>0</v>
      </c>
      <c r="E55" s="160">
        <f t="shared" si="9"/>
        <v>447879923</v>
      </c>
      <c r="F55" s="160">
        <v>714678253</v>
      </c>
      <c r="G55" s="160">
        <v>0</v>
      </c>
      <c r="H55" s="160">
        <v>0</v>
      </c>
      <c r="I55" s="160">
        <f>SUM(F55:H55)</f>
        <v>714678253</v>
      </c>
      <c r="J55" s="160">
        <v>714678253</v>
      </c>
      <c r="K55" s="160">
        <v>0</v>
      </c>
      <c r="L55" s="160">
        <v>0</v>
      </c>
      <c r="M55" s="160">
        <f>SUM(J55:L55)</f>
        <v>714678253</v>
      </c>
    </row>
    <row r="56" spans="1:13" ht="15.75">
      <c r="A56" s="163" t="s">
        <v>113</v>
      </c>
      <c r="B56" s="160">
        <v>178300000</v>
      </c>
      <c r="C56" s="160">
        <v>0</v>
      </c>
      <c r="D56" s="160">
        <v>0</v>
      </c>
      <c r="E56" s="160">
        <f t="shared" si="9"/>
        <v>178300000</v>
      </c>
      <c r="F56" s="160">
        <v>163525000</v>
      </c>
      <c r="G56" s="160">
        <v>0</v>
      </c>
      <c r="H56" s="160">
        <v>0</v>
      </c>
      <c r="I56" s="160">
        <f t="shared" si="10"/>
        <v>163525000</v>
      </c>
      <c r="J56" s="160">
        <v>163525000</v>
      </c>
      <c r="K56" s="160">
        <v>0</v>
      </c>
      <c r="L56" s="160">
        <v>0</v>
      </c>
      <c r="M56" s="160">
        <f>SUM(J56:L56)</f>
        <v>163525000</v>
      </c>
    </row>
    <row r="57" spans="1:13" ht="15.75" customHeight="1">
      <c r="A57" s="163" t="s">
        <v>118</v>
      </c>
      <c r="B57" s="160">
        <v>0</v>
      </c>
      <c r="C57" s="160">
        <v>51720000</v>
      </c>
      <c r="D57" s="160">
        <v>0</v>
      </c>
      <c r="E57" s="160">
        <f t="shared" si="9"/>
        <v>51720000</v>
      </c>
      <c r="F57" s="160">
        <v>0</v>
      </c>
      <c r="G57" s="160">
        <v>35020000</v>
      </c>
      <c r="H57" s="160">
        <v>0</v>
      </c>
      <c r="I57" s="160">
        <f t="shared" si="10"/>
        <v>35020000</v>
      </c>
      <c r="J57" s="160">
        <v>0</v>
      </c>
      <c r="K57" s="160">
        <v>35020000</v>
      </c>
      <c r="L57" s="160">
        <v>0</v>
      </c>
      <c r="M57" s="160">
        <f aca="true" t="shared" si="11" ref="M57:M62">SUM(J57:L57)</f>
        <v>35020000</v>
      </c>
    </row>
    <row r="58" spans="1:13" ht="15.75" customHeight="1">
      <c r="A58" s="163" t="s">
        <v>101</v>
      </c>
      <c r="B58" s="160">
        <v>89398000</v>
      </c>
      <c r="C58" s="160"/>
      <c r="D58" s="160"/>
      <c r="E58" s="160">
        <f t="shared" si="9"/>
        <v>89398000</v>
      </c>
      <c r="F58" s="160">
        <v>83998000</v>
      </c>
      <c r="G58" s="160">
        <v>0</v>
      </c>
      <c r="H58" s="160"/>
      <c r="I58" s="160">
        <f t="shared" si="10"/>
        <v>83998000</v>
      </c>
      <c r="J58" s="160">
        <v>81998163</v>
      </c>
      <c r="K58" s="160">
        <v>0</v>
      </c>
      <c r="L58" s="160">
        <v>0</v>
      </c>
      <c r="M58" s="160">
        <f t="shared" si="11"/>
        <v>81998163</v>
      </c>
    </row>
    <row r="59" spans="1:13" ht="15.75">
      <c r="A59" s="163" t="s">
        <v>119</v>
      </c>
      <c r="B59" s="160">
        <v>1200000</v>
      </c>
      <c r="C59" s="160">
        <v>0</v>
      </c>
      <c r="D59" s="160">
        <v>0</v>
      </c>
      <c r="E59" s="160">
        <f t="shared" si="9"/>
        <v>1200000</v>
      </c>
      <c r="F59" s="160">
        <v>1200000</v>
      </c>
      <c r="G59" s="160">
        <v>0</v>
      </c>
      <c r="H59" s="160">
        <v>0</v>
      </c>
      <c r="I59" s="160">
        <f t="shared" si="10"/>
        <v>1200000</v>
      </c>
      <c r="J59" s="160">
        <v>1200000</v>
      </c>
      <c r="K59" s="160">
        <v>0</v>
      </c>
      <c r="L59" s="160">
        <v>0</v>
      </c>
      <c r="M59" s="160">
        <f t="shared" si="11"/>
        <v>1200000</v>
      </c>
    </row>
    <row r="60" spans="1:13" ht="15.75">
      <c r="A60" s="163" t="s">
        <v>120</v>
      </c>
      <c r="B60" s="160">
        <v>0</v>
      </c>
      <c r="C60" s="160">
        <v>17000000</v>
      </c>
      <c r="D60" s="160">
        <v>0</v>
      </c>
      <c r="E60" s="160">
        <f t="shared" si="9"/>
        <v>17000000</v>
      </c>
      <c r="F60" s="160">
        <v>0</v>
      </c>
      <c r="G60" s="160">
        <v>17050000</v>
      </c>
      <c r="H60" s="160">
        <v>0</v>
      </c>
      <c r="I60" s="160">
        <f t="shared" si="10"/>
        <v>17050000</v>
      </c>
      <c r="J60" s="160">
        <v>0</v>
      </c>
      <c r="K60" s="160">
        <v>17050000</v>
      </c>
      <c r="L60" s="160">
        <v>0</v>
      </c>
      <c r="M60" s="160">
        <f t="shared" si="11"/>
        <v>17050000</v>
      </c>
    </row>
    <row r="61" spans="1:13" ht="15.75">
      <c r="A61" s="159" t="s">
        <v>3</v>
      </c>
      <c r="B61" s="160">
        <v>2874560</v>
      </c>
      <c r="C61" s="160">
        <v>0</v>
      </c>
      <c r="D61" s="160">
        <v>0</v>
      </c>
      <c r="E61" s="160">
        <f t="shared" si="9"/>
        <v>2874560</v>
      </c>
      <c r="F61" s="160">
        <v>2874560</v>
      </c>
      <c r="G61" s="160">
        <v>0</v>
      </c>
      <c r="H61" s="160">
        <v>0</v>
      </c>
      <c r="I61" s="160">
        <f>SUM(F61:H61)</f>
        <v>2874560</v>
      </c>
      <c r="J61" s="160">
        <v>2114096</v>
      </c>
      <c r="K61" s="160">
        <v>0</v>
      </c>
      <c r="L61" s="160">
        <v>0</v>
      </c>
      <c r="M61" s="160">
        <f t="shared" si="11"/>
        <v>2114096</v>
      </c>
    </row>
    <row r="62" spans="1:13" ht="15.75">
      <c r="A62" s="163" t="s">
        <v>115</v>
      </c>
      <c r="B62" s="160">
        <v>5138000</v>
      </c>
      <c r="C62" s="160">
        <v>2042000</v>
      </c>
      <c r="D62" s="160">
        <v>0</v>
      </c>
      <c r="E62" s="160">
        <f t="shared" si="9"/>
        <v>7180000</v>
      </c>
      <c r="F62" s="160">
        <v>5138000</v>
      </c>
      <c r="G62" s="160">
        <v>2042000</v>
      </c>
      <c r="H62" s="160">
        <v>0</v>
      </c>
      <c r="I62" s="160">
        <f t="shared" si="10"/>
        <v>7180000</v>
      </c>
      <c r="J62" s="160">
        <v>3143000</v>
      </c>
      <c r="K62" s="160">
        <v>2042000</v>
      </c>
      <c r="L62" s="160">
        <v>0</v>
      </c>
      <c r="M62" s="160">
        <f t="shared" si="11"/>
        <v>5185000</v>
      </c>
    </row>
    <row r="63" spans="1:13" ht="15.75">
      <c r="A63" s="166" t="s">
        <v>117</v>
      </c>
      <c r="B63" s="161">
        <f aca="true" t="shared" si="12" ref="B63:M63">SUM(B52:B62)</f>
        <v>1415944198</v>
      </c>
      <c r="C63" s="161">
        <f t="shared" si="12"/>
        <v>78762000</v>
      </c>
      <c r="D63" s="161">
        <f t="shared" si="12"/>
        <v>0</v>
      </c>
      <c r="E63" s="161">
        <f t="shared" si="12"/>
        <v>1494706198</v>
      </c>
      <c r="F63" s="161">
        <f t="shared" si="12"/>
        <v>1437894647</v>
      </c>
      <c r="G63" s="161">
        <f t="shared" si="12"/>
        <v>54112000</v>
      </c>
      <c r="H63" s="161">
        <f t="shared" si="12"/>
        <v>0</v>
      </c>
      <c r="I63" s="161">
        <f t="shared" si="12"/>
        <v>1492006647</v>
      </c>
      <c r="J63" s="161">
        <f t="shared" si="12"/>
        <v>1317347440</v>
      </c>
      <c r="K63" s="161">
        <f t="shared" si="12"/>
        <v>54112000</v>
      </c>
      <c r="L63" s="161">
        <f t="shared" si="12"/>
        <v>0</v>
      </c>
      <c r="M63" s="161">
        <f t="shared" si="12"/>
        <v>1371459440</v>
      </c>
    </row>
    <row r="64" spans="1:13" ht="15.75">
      <c r="A64" s="92" t="s">
        <v>697</v>
      </c>
      <c r="B64" s="160">
        <v>266000000</v>
      </c>
      <c r="C64" s="160">
        <f>8!C16</f>
        <v>0</v>
      </c>
      <c r="D64" s="160">
        <f>8!D16</f>
        <v>0</v>
      </c>
      <c r="E64" s="160">
        <f>SUM(B64:D64)</f>
        <v>266000000</v>
      </c>
      <c r="F64" s="160">
        <v>40533885</v>
      </c>
      <c r="G64" s="160">
        <v>0</v>
      </c>
      <c r="H64" s="160">
        <f>8!H16</f>
        <v>0</v>
      </c>
      <c r="I64" s="160">
        <f>SUM(F64:H64)</f>
        <v>40533885</v>
      </c>
      <c r="J64" s="160">
        <v>0</v>
      </c>
      <c r="K64" s="160">
        <v>0</v>
      </c>
      <c r="L64" s="160">
        <v>0</v>
      </c>
      <c r="M64" s="160">
        <f>SUM(J64:L64)</f>
        <v>0</v>
      </c>
    </row>
    <row r="65" spans="1:13" ht="15.75">
      <c r="A65" s="109" t="s">
        <v>121</v>
      </c>
      <c r="B65" s="161">
        <f aca="true" t="shared" si="13" ref="B65:M65">B18+B23+B47+B51+B63</f>
        <v>2680816284</v>
      </c>
      <c r="C65" s="161">
        <f t="shared" si="13"/>
        <v>142923146</v>
      </c>
      <c r="D65" s="161">
        <f t="shared" si="13"/>
        <v>0</v>
      </c>
      <c r="E65" s="161">
        <f t="shared" si="13"/>
        <v>2823739430</v>
      </c>
      <c r="F65" s="161">
        <f t="shared" si="13"/>
        <v>2861397418</v>
      </c>
      <c r="G65" s="161">
        <f t="shared" si="13"/>
        <v>93081146</v>
      </c>
      <c r="H65" s="161">
        <f t="shared" si="13"/>
        <v>0</v>
      </c>
      <c r="I65" s="161">
        <f t="shared" si="13"/>
        <v>2954478564</v>
      </c>
      <c r="J65" s="161">
        <f t="shared" si="13"/>
        <v>2486319053</v>
      </c>
      <c r="K65" s="161">
        <f t="shared" si="13"/>
        <v>56359653</v>
      </c>
      <c r="L65" s="161">
        <f t="shared" si="13"/>
        <v>0</v>
      </c>
      <c r="M65" s="161">
        <f t="shared" si="13"/>
        <v>2542678706</v>
      </c>
    </row>
    <row r="66" spans="1:13" ht="31.5">
      <c r="A66" s="159" t="s">
        <v>98</v>
      </c>
      <c r="B66" s="160">
        <v>2667000</v>
      </c>
      <c r="C66" s="160">
        <v>0</v>
      </c>
      <c r="D66" s="160">
        <v>0</v>
      </c>
      <c r="E66" s="160">
        <f aca="true" t="shared" si="14" ref="E66:E78">SUM(B66:D66)</f>
        <v>2667000</v>
      </c>
      <c r="F66" s="160">
        <v>12048684</v>
      </c>
      <c r="G66" s="160">
        <v>0</v>
      </c>
      <c r="H66" s="160">
        <v>0</v>
      </c>
      <c r="I66" s="160">
        <f aca="true" t="shared" si="15" ref="I66:I78">SUM(F66:H66)</f>
        <v>12048684</v>
      </c>
      <c r="J66" s="160">
        <v>5288773</v>
      </c>
      <c r="K66" s="160">
        <v>0</v>
      </c>
      <c r="L66" s="160">
        <v>0</v>
      </c>
      <c r="M66" s="160">
        <f aca="true" t="shared" si="16" ref="M66:M78">SUM(J66:L66)</f>
        <v>5288773</v>
      </c>
    </row>
    <row r="67" spans="1:13" ht="15.75">
      <c r="A67" s="163" t="s">
        <v>0</v>
      </c>
      <c r="B67" s="160">
        <v>855962447</v>
      </c>
      <c r="C67" s="160">
        <v>0</v>
      </c>
      <c r="D67" s="160">
        <v>0</v>
      </c>
      <c r="E67" s="160">
        <f t="shared" si="14"/>
        <v>855962447</v>
      </c>
      <c r="F67" s="160">
        <v>932933394</v>
      </c>
      <c r="G67" s="160">
        <v>0</v>
      </c>
      <c r="H67" s="160">
        <v>0</v>
      </c>
      <c r="I67" s="160">
        <f t="shared" si="15"/>
        <v>932933394</v>
      </c>
      <c r="J67" s="160">
        <v>125424931</v>
      </c>
      <c r="K67" s="160">
        <v>0</v>
      </c>
      <c r="L67" s="160">
        <v>0</v>
      </c>
      <c r="M67" s="160">
        <f t="shared" si="16"/>
        <v>125424931</v>
      </c>
    </row>
    <row r="68" spans="1:13" ht="15.75">
      <c r="A68" s="163" t="s">
        <v>346</v>
      </c>
      <c r="B68" s="160">
        <v>0</v>
      </c>
      <c r="C68" s="160">
        <v>0</v>
      </c>
      <c r="D68" s="160">
        <v>0</v>
      </c>
      <c r="E68" s="160">
        <f>SUM(B68:D68)</f>
        <v>0</v>
      </c>
      <c r="F68" s="160">
        <v>0</v>
      </c>
      <c r="G68" s="160">
        <v>0</v>
      </c>
      <c r="H68" s="160">
        <v>0</v>
      </c>
      <c r="I68" s="160">
        <f>SUM(F68:H68)</f>
        <v>0</v>
      </c>
      <c r="J68" s="162"/>
      <c r="K68" s="160">
        <v>0</v>
      </c>
      <c r="L68" s="160">
        <v>0</v>
      </c>
      <c r="M68" s="160">
        <f>SUM(J68:L68)</f>
        <v>0</v>
      </c>
    </row>
    <row r="69" spans="1:13" ht="15.75">
      <c r="A69" s="174" t="s">
        <v>4</v>
      </c>
      <c r="B69" s="160">
        <v>5000000</v>
      </c>
      <c r="C69" s="160">
        <v>0</v>
      </c>
      <c r="D69" s="160">
        <v>0</v>
      </c>
      <c r="E69" s="157">
        <f t="shared" si="14"/>
        <v>5000000</v>
      </c>
      <c r="F69" s="160">
        <v>7167142</v>
      </c>
      <c r="G69" s="160">
        <v>0</v>
      </c>
      <c r="H69" s="160">
        <v>0</v>
      </c>
      <c r="I69" s="157">
        <f t="shared" si="15"/>
        <v>7167142</v>
      </c>
      <c r="J69" s="162">
        <v>4002266</v>
      </c>
      <c r="K69" s="160">
        <v>0</v>
      </c>
      <c r="L69" s="160">
        <v>0</v>
      </c>
      <c r="M69" s="157">
        <f t="shared" si="16"/>
        <v>4002266</v>
      </c>
    </row>
    <row r="70" spans="1:13" ht="15.75">
      <c r="A70" s="165" t="s">
        <v>339</v>
      </c>
      <c r="B70" s="160">
        <v>0</v>
      </c>
      <c r="C70" s="160">
        <v>0</v>
      </c>
      <c r="D70" s="160">
        <v>0</v>
      </c>
      <c r="E70" s="157">
        <f t="shared" si="14"/>
        <v>0</v>
      </c>
      <c r="F70" s="160">
        <v>0</v>
      </c>
      <c r="G70" s="160">
        <v>0</v>
      </c>
      <c r="H70" s="160">
        <v>0</v>
      </c>
      <c r="I70" s="157">
        <f t="shared" si="15"/>
        <v>0</v>
      </c>
      <c r="J70" s="162"/>
      <c r="K70" s="160">
        <v>0</v>
      </c>
      <c r="L70" s="160">
        <v>0</v>
      </c>
      <c r="M70" s="157">
        <f t="shared" si="16"/>
        <v>0</v>
      </c>
    </row>
    <row r="71" spans="1:13" ht="15.75">
      <c r="A71" s="163" t="s">
        <v>141</v>
      </c>
      <c r="B71" s="160">
        <v>276114316</v>
      </c>
      <c r="C71" s="160">
        <v>0</v>
      </c>
      <c r="D71" s="160">
        <v>0</v>
      </c>
      <c r="E71" s="160">
        <f t="shared" si="14"/>
        <v>276114316</v>
      </c>
      <c r="F71" s="160">
        <v>276114316</v>
      </c>
      <c r="G71" s="160">
        <v>0</v>
      </c>
      <c r="H71" s="160">
        <v>0</v>
      </c>
      <c r="I71" s="160">
        <f t="shared" si="15"/>
        <v>276114316</v>
      </c>
      <c r="J71" s="160">
        <v>146505649</v>
      </c>
      <c r="K71" s="160">
        <v>0</v>
      </c>
      <c r="L71" s="160">
        <v>0</v>
      </c>
      <c r="M71" s="160">
        <f t="shared" si="16"/>
        <v>146505649</v>
      </c>
    </row>
    <row r="72" spans="1:13" ht="15.75">
      <c r="A72" s="163" t="s">
        <v>1</v>
      </c>
      <c r="B72" s="160">
        <v>16000000</v>
      </c>
      <c r="C72" s="160">
        <v>0</v>
      </c>
      <c r="D72" s="160">
        <v>0</v>
      </c>
      <c r="E72" s="160">
        <f t="shared" si="14"/>
        <v>16000000</v>
      </c>
      <c r="F72" s="160">
        <v>25240139</v>
      </c>
      <c r="G72" s="160">
        <v>0</v>
      </c>
      <c r="H72" s="160">
        <v>0</v>
      </c>
      <c r="I72" s="160">
        <f t="shared" si="15"/>
        <v>25240139</v>
      </c>
      <c r="J72" s="160">
        <v>13538550</v>
      </c>
      <c r="K72" s="160">
        <v>0</v>
      </c>
      <c r="L72" s="160">
        <v>0</v>
      </c>
      <c r="M72" s="160">
        <f t="shared" si="16"/>
        <v>13538550</v>
      </c>
    </row>
    <row r="73" spans="1:13" ht="15.75">
      <c r="A73" s="159" t="s">
        <v>154</v>
      </c>
      <c r="B73" s="160">
        <v>0</v>
      </c>
      <c r="C73" s="160">
        <v>0</v>
      </c>
      <c r="D73" s="160">
        <v>0</v>
      </c>
      <c r="E73" s="160">
        <f>SUM(B73:D73)</f>
        <v>0</v>
      </c>
      <c r="F73" s="160">
        <v>0</v>
      </c>
      <c r="G73" s="160">
        <v>0</v>
      </c>
      <c r="H73" s="160">
        <v>0</v>
      </c>
      <c r="I73" s="160">
        <f>SUM(F73:H73)</f>
        <v>0</v>
      </c>
      <c r="J73" s="160"/>
      <c r="K73" s="160">
        <v>0</v>
      </c>
      <c r="L73" s="160">
        <v>0</v>
      </c>
      <c r="M73" s="160">
        <f>SUM(J73:L73)</f>
        <v>0</v>
      </c>
    </row>
    <row r="74" spans="1:13" ht="15.75">
      <c r="A74" s="159" t="s">
        <v>100</v>
      </c>
      <c r="B74" s="160">
        <v>0</v>
      </c>
      <c r="C74" s="160">
        <v>0</v>
      </c>
      <c r="D74" s="160">
        <v>0</v>
      </c>
      <c r="E74" s="160">
        <f>SUM(B74:D74)</f>
        <v>0</v>
      </c>
      <c r="F74" s="160">
        <v>1270000</v>
      </c>
      <c r="G74" s="160">
        <v>0</v>
      </c>
      <c r="H74" s="160">
        <v>0</v>
      </c>
      <c r="I74" s="160">
        <f>SUM(F74:H74)</f>
        <v>1270000</v>
      </c>
      <c r="J74" s="160">
        <v>4349643</v>
      </c>
      <c r="K74" s="160">
        <v>0</v>
      </c>
      <c r="L74" s="160">
        <v>0</v>
      </c>
      <c r="M74" s="160">
        <f>SUM(J74:L74)</f>
        <v>4349643</v>
      </c>
    </row>
    <row r="75" spans="1:13" ht="15.75">
      <c r="A75" s="165" t="s">
        <v>2</v>
      </c>
      <c r="B75" s="160">
        <v>3000000</v>
      </c>
      <c r="C75" s="160">
        <v>0</v>
      </c>
      <c r="D75" s="160">
        <v>0</v>
      </c>
      <c r="E75" s="160">
        <f>SUM(B75:D75)</f>
        <v>3000000</v>
      </c>
      <c r="F75" s="160">
        <v>3000000</v>
      </c>
      <c r="G75" s="160">
        <v>0</v>
      </c>
      <c r="H75" s="160">
        <v>0</v>
      </c>
      <c r="I75" s="160">
        <f>SUM(F75:H75)</f>
        <v>3000000</v>
      </c>
      <c r="J75" s="160">
        <v>6188567</v>
      </c>
      <c r="K75" s="160">
        <v>0</v>
      </c>
      <c r="L75" s="160">
        <v>0</v>
      </c>
      <c r="M75" s="160">
        <f>SUM(J75:L75)</f>
        <v>6188567</v>
      </c>
    </row>
    <row r="76" spans="1:13" ht="15.75">
      <c r="A76" s="163" t="s">
        <v>97</v>
      </c>
      <c r="B76" s="160">
        <v>0</v>
      </c>
      <c r="C76" s="160">
        <v>0</v>
      </c>
      <c r="D76" s="160">
        <v>0</v>
      </c>
      <c r="E76" s="160">
        <f>SUM(B76:D76)</f>
        <v>0</v>
      </c>
      <c r="F76" s="160">
        <v>0</v>
      </c>
      <c r="G76" s="160">
        <v>0</v>
      </c>
      <c r="H76" s="160">
        <v>0</v>
      </c>
      <c r="I76" s="160">
        <f>SUM(F76:H76)</f>
        <v>0</v>
      </c>
      <c r="J76" s="160"/>
      <c r="K76" s="160">
        <v>0</v>
      </c>
      <c r="L76" s="160">
        <v>0</v>
      </c>
      <c r="M76" s="160">
        <f>SUM(J76:L76)</f>
        <v>0</v>
      </c>
    </row>
    <row r="77" spans="1:13" ht="15.75">
      <c r="A77" s="163" t="s">
        <v>113</v>
      </c>
      <c r="B77" s="160">
        <v>417872100</v>
      </c>
      <c r="C77" s="160">
        <v>254000</v>
      </c>
      <c r="D77" s="160">
        <v>0</v>
      </c>
      <c r="E77" s="160">
        <f t="shared" si="14"/>
        <v>418126100</v>
      </c>
      <c r="F77" s="160">
        <v>417872100</v>
      </c>
      <c r="G77" s="160">
        <v>254000</v>
      </c>
      <c r="H77" s="160">
        <v>0</v>
      </c>
      <c r="I77" s="160">
        <f t="shared" si="15"/>
        <v>418126100</v>
      </c>
      <c r="J77" s="160">
        <v>69107796</v>
      </c>
      <c r="K77" s="160">
        <v>0</v>
      </c>
      <c r="L77" s="160">
        <v>0</v>
      </c>
      <c r="M77" s="160">
        <f t="shared" si="16"/>
        <v>69107796</v>
      </c>
    </row>
    <row r="78" spans="1:13" ht="15.75">
      <c r="A78" s="163" t="s">
        <v>101</v>
      </c>
      <c r="B78" s="160">
        <v>201654063</v>
      </c>
      <c r="C78" s="160">
        <v>0</v>
      </c>
      <c r="D78" s="160">
        <v>0</v>
      </c>
      <c r="E78" s="160">
        <f t="shared" si="14"/>
        <v>201654063</v>
      </c>
      <c r="F78" s="160">
        <v>199543000</v>
      </c>
      <c r="G78" s="160">
        <v>0</v>
      </c>
      <c r="H78" s="160">
        <v>0</v>
      </c>
      <c r="I78" s="160">
        <f t="shared" si="15"/>
        <v>199543000</v>
      </c>
      <c r="J78" s="160"/>
      <c r="K78" s="160">
        <v>0</v>
      </c>
      <c r="L78" s="160">
        <v>0</v>
      </c>
      <c r="M78" s="160">
        <f t="shared" si="16"/>
        <v>0</v>
      </c>
    </row>
    <row r="79" spans="1:13" ht="15.75">
      <c r="A79" s="175" t="s">
        <v>122</v>
      </c>
      <c r="B79" s="161">
        <f aca="true" t="shared" si="17" ref="B79:M79">SUM(B66:B78)</f>
        <v>1778269926</v>
      </c>
      <c r="C79" s="161">
        <f t="shared" si="17"/>
        <v>254000</v>
      </c>
      <c r="D79" s="161">
        <f t="shared" si="17"/>
        <v>0</v>
      </c>
      <c r="E79" s="161">
        <f t="shared" si="17"/>
        <v>1778523926</v>
      </c>
      <c r="F79" s="161">
        <f t="shared" si="17"/>
        <v>1875188775</v>
      </c>
      <c r="G79" s="161">
        <f t="shared" si="17"/>
        <v>254000</v>
      </c>
      <c r="H79" s="161">
        <f t="shared" si="17"/>
        <v>0</v>
      </c>
      <c r="I79" s="161">
        <f t="shared" si="17"/>
        <v>1875442775</v>
      </c>
      <c r="J79" s="161">
        <f t="shared" si="17"/>
        <v>374406175</v>
      </c>
      <c r="K79" s="161">
        <f t="shared" si="17"/>
        <v>0</v>
      </c>
      <c r="L79" s="161">
        <f t="shared" si="17"/>
        <v>0</v>
      </c>
      <c r="M79" s="161">
        <f t="shared" si="17"/>
        <v>374406175</v>
      </c>
    </row>
    <row r="80" spans="1:13" ht="15.75">
      <c r="A80" s="165" t="s">
        <v>0</v>
      </c>
      <c r="B80" s="160">
        <v>480306381</v>
      </c>
      <c r="C80" s="160">
        <v>0</v>
      </c>
      <c r="D80" s="160">
        <v>0</v>
      </c>
      <c r="E80" s="160">
        <f aca="true" t="shared" si="18" ref="E80:E86">SUM(B80:D80)</f>
        <v>480306381</v>
      </c>
      <c r="F80" s="160">
        <v>442832592</v>
      </c>
      <c r="G80" s="160">
        <v>0</v>
      </c>
      <c r="H80" s="160">
        <v>0</v>
      </c>
      <c r="I80" s="160">
        <f aca="true" t="shared" si="19" ref="I80:I86">SUM(F80:H80)</f>
        <v>442832592</v>
      </c>
      <c r="J80" s="160">
        <v>348522439</v>
      </c>
      <c r="K80" s="160">
        <v>0</v>
      </c>
      <c r="L80" s="160">
        <v>0</v>
      </c>
      <c r="M80" s="160">
        <f aca="true" t="shared" si="20" ref="M80:M86">SUM(J80:L80)</f>
        <v>348522439</v>
      </c>
    </row>
    <row r="81" spans="1:13" ht="15.75">
      <c r="A81" s="165" t="s">
        <v>339</v>
      </c>
      <c r="B81" s="160">
        <v>128730883</v>
      </c>
      <c r="C81" s="160">
        <v>0</v>
      </c>
      <c r="D81" s="160">
        <v>0</v>
      </c>
      <c r="E81" s="160">
        <f t="shared" si="18"/>
        <v>128730883</v>
      </c>
      <c r="F81" s="160">
        <v>129652446</v>
      </c>
      <c r="G81" s="160">
        <v>0</v>
      </c>
      <c r="H81" s="160">
        <v>0</v>
      </c>
      <c r="I81" s="160">
        <f t="shared" si="19"/>
        <v>129652446</v>
      </c>
      <c r="J81" s="160">
        <v>129652446</v>
      </c>
      <c r="K81" s="160">
        <v>0</v>
      </c>
      <c r="L81" s="160">
        <v>0</v>
      </c>
      <c r="M81" s="160">
        <f t="shared" si="20"/>
        <v>129652446</v>
      </c>
    </row>
    <row r="82" spans="1:13" ht="15.75">
      <c r="A82" s="163" t="s">
        <v>141</v>
      </c>
      <c r="B82" s="160">
        <v>220334570</v>
      </c>
      <c r="C82" s="160">
        <v>0</v>
      </c>
      <c r="D82" s="160">
        <v>0</v>
      </c>
      <c r="E82" s="160">
        <f t="shared" si="18"/>
        <v>220334570</v>
      </c>
      <c r="F82" s="160">
        <v>289033324</v>
      </c>
      <c r="G82" s="160">
        <v>0</v>
      </c>
      <c r="H82" s="160">
        <v>0</v>
      </c>
      <c r="I82" s="160">
        <f t="shared" si="19"/>
        <v>289033324</v>
      </c>
      <c r="J82" s="160">
        <v>289033324</v>
      </c>
      <c r="K82" s="160">
        <v>0</v>
      </c>
      <c r="L82" s="160">
        <v>0</v>
      </c>
      <c r="M82" s="160">
        <f t="shared" si="20"/>
        <v>289033324</v>
      </c>
    </row>
    <row r="83" spans="1:13" ht="15.75">
      <c r="A83" s="159" t="s">
        <v>100</v>
      </c>
      <c r="B83" s="160">
        <v>322068808</v>
      </c>
      <c r="C83" s="160">
        <v>0</v>
      </c>
      <c r="D83" s="160">
        <v>0</v>
      </c>
      <c r="E83" s="160">
        <f t="shared" si="18"/>
        <v>322068808</v>
      </c>
      <c r="F83" s="160">
        <v>272068808</v>
      </c>
      <c r="G83" s="160">
        <v>0</v>
      </c>
      <c r="H83" s="160">
        <v>0</v>
      </c>
      <c r="I83" s="160">
        <f t="shared" si="19"/>
        <v>272068808</v>
      </c>
      <c r="J83" s="160">
        <v>99334150</v>
      </c>
      <c r="K83" s="160">
        <v>0</v>
      </c>
      <c r="L83" s="160">
        <v>0</v>
      </c>
      <c r="M83" s="160">
        <f t="shared" si="20"/>
        <v>99334150</v>
      </c>
    </row>
    <row r="84" spans="1:13" ht="15.75">
      <c r="A84" s="165" t="s">
        <v>113</v>
      </c>
      <c r="B84" s="160">
        <v>0</v>
      </c>
      <c r="C84" s="160">
        <v>0</v>
      </c>
      <c r="D84" s="160">
        <v>0</v>
      </c>
      <c r="E84" s="160">
        <f t="shared" si="18"/>
        <v>0</v>
      </c>
      <c r="F84" s="160">
        <v>50369560</v>
      </c>
      <c r="G84" s="160">
        <v>0</v>
      </c>
      <c r="H84" s="160">
        <v>0</v>
      </c>
      <c r="I84" s="160">
        <f t="shared" si="19"/>
        <v>50369560</v>
      </c>
      <c r="J84" s="160">
        <v>50369560</v>
      </c>
      <c r="K84" s="160">
        <v>0</v>
      </c>
      <c r="L84" s="160">
        <v>0</v>
      </c>
      <c r="M84" s="160">
        <f t="shared" si="20"/>
        <v>50369560</v>
      </c>
    </row>
    <row r="85" spans="1:13" ht="15.75">
      <c r="A85" s="165" t="s">
        <v>1</v>
      </c>
      <c r="B85" s="160">
        <v>0</v>
      </c>
      <c r="C85" s="160">
        <v>0</v>
      </c>
      <c r="D85" s="160">
        <v>0</v>
      </c>
      <c r="E85" s="160">
        <f t="shared" si="18"/>
        <v>0</v>
      </c>
      <c r="F85" s="160">
        <v>100000</v>
      </c>
      <c r="G85" s="160">
        <v>0</v>
      </c>
      <c r="H85" s="160">
        <v>0</v>
      </c>
      <c r="I85" s="160">
        <f t="shared" si="19"/>
        <v>100000</v>
      </c>
      <c r="J85" s="160">
        <v>0</v>
      </c>
      <c r="K85" s="160">
        <v>0</v>
      </c>
      <c r="L85" s="160">
        <v>0</v>
      </c>
      <c r="M85" s="160">
        <f t="shared" si="20"/>
        <v>0</v>
      </c>
    </row>
    <row r="86" spans="1:13" ht="15.75">
      <c r="A86" s="165" t="s">
        <v>2</v>
      </c>
      <c r="B86" s="160">
        <v>140253440</v>
      </c>
      <c r="C86" s="160">
        <v>0</v>
      </c>
      <c r="D86" s="160">
        <v>0</v>
      </c>
      <c r="E86" s="160">
        <f t="shared" si="18"/>
        <v>140253440</v>
      </c>
      <c r="F86" s="160">
        <v>140253440</v>
      </c>
      <c r="G86" s="160">
        <v>0</v>
      </c>
      <c r="H86" s="160">
        <v>0</v>
      </c>
      <c r="I86" s="160">
        <f t="shared" si="19"/>
        <v>140253440</v>
      </c>
      <c r="J86" s="160">
        <v>143943186</v>
      </c>
      <c r="K86" s="160">
        <v>0</v>
      </c>
      <c r="L86" s="160">
        <v>0</v>
      </c>
      <c r="M86" s="160">
        <f t="shared" si="20"/>
        <v>143943186</v>
      </c>
    </row>
    <row r="87" spans="1:13" ht="15.75">
      <c r="A87" s="166" t="s">
        <v>123</v>
      </c>
      <c r="B87" s="161">
        <f aca="true" t="shared" si="21" ref="B87:M87">SUM(B80:B86)</f>
        <v>1291694082</v>
      </c>
      <c r="C87" s="161">
        <f t="shared" si="21"/>
        <v>0</v>
      </c>
      <c r="D87" s="161">
        <f t="shared" si="21"/>
        <v>0</v>
      </c>
      <c r="E87" s="161">
        <f t="shared" si="21"/>
        <v>1291694082</v>
      </c>
      <c r="F87" s="161">
        <f t="shared" si="21"/>
        <v>1324310170</v>
      </c>
      <c r="G87" s="161">
        <f t="shared" si="21"/>
        <v>0</v>
      </c>
      <c r="H87" s="161">
        <f t="shared" si="21"/>
        <v>0</v>
      </c>
      <c r="I87" s="161">
        <f t="shared" si="21"/>
        <v>1324310170</v>
      </c>
      <c r="J87" s="161">
        <f t="shared" si="21"/>
        <v>1060855105</v>
      </c>
      <c r="K87" s="161">
        <f t="shared" si="21"/>
        <v>0</v>
      </c>
      <c r="L87" s="161">
        <f t="shared" si="21"/>
        <v>0</v>
      </c>
      <c r="M87" s="161">
        <f t="shared" si="21"/>
        <v>1060855105</v>
      </c>
    </row>
    <row r="88" spans="1:13" ht="31.5">
      <c r="A88" s="159" t="s">
        <v>98</v>
      </c>
      <c r="B88" s="160">
        <v>2000000</v>
      </c>
      <c r="C88" s="160">
        <v>114000000</v>
      </c>
      <c r="D88" s="160">
        <v>0</v>
      </c>
      <c r="E88" s="160">
        <f>SUM(B88:D88)</f>
        <v>116000000</v>
      </c>
      <c r="F88" s="160">
        <v>2000000</v>
      </c>
      <c r="G88" s="160">
        <v>114197362</v>
      </c>
      <c r="H88" s="160">
        <v>0</v>
      </c>
      <c r="I88" s="160">
        <f>SUM(F88:H88)</f>
        <v>116197362</v>
      </c>
      <c r="J88" s="160"/>
      <c r="K88" s="160">
        <v>107237362</v>
      </c>
      <c r="L88" s="160">
        <v>0</v>
      </c>
      <c r="M88" s="160">
        <f>SUM(J88:L88)</f>
        <v>107237362</v>
      </c>
    </row>
    <row r="89" spans="1:13" ht="15.75">
      <c r="A89" s="165" t="s">
        <v>0</v>
      </c>
      <c r="B89" s="160">
        <v>0</v>
      </c>
      <c r="C89" s="160">
        <v>0</v>
      </c>
      <c r="D89" s="160">
        <v>0</v>
      </c>
      <c r="E89" s="160">
        <f>SUM(B89:D89)</f>
        <v>0</v>
      </c>
      <c r="F89" s="160">
        <v>187134</v>
      </c>
      <c r="G89" s="160">
        <v>0</v>
      </c>
      <c r="H89" s="160">
        <v>0</v>
      </c>
      <c r="I89" s="160">
        <f>SUM(F89:H89)</f>
        <v>187134</v>
      </c>
      <c r="J89" s="160">
        <v>187134</v>
      </c>
      <c r="K89" s="160">
        <v>0</v>
      </c>
      <c r="L89" s="160">
        <v>0</v>
      </c>
      <c r="M89" s="160">
        <f>SUM(J89:L89)</f>
        <v>187134</v>
      </c>
    </row>
    <row r="90" spans="1:13" ht="15.75">
      <c r="A90" s="163" t="s">
        <v>346</v>
      </c>
      <c r="B90" s="160">
        <v>0</v>
      </c>
      <c r="C90" s="160">
        <v>0</v>
      </c>
      <c r="D90" s="160">
        <v>0</v>
      </c>
      <c r="E90" s="160">
        <f>SUM(B90:D90)</f>
        <v>0</v>
      </c>
      <c r="F90" s="160">
        <v>0</v>
      </c>
      <c r="G90" s="160">
        <v>0</v>
      </c>
      <c r="H90" s="160">
        <v>0</v>
      </c>
      <c r="I90" s="160">
        <f>SUM(F90:H90)</f>
        <v>0</v>
      </c>
      <c r="J90" s="160">
        <v>0</v>
      </c>
      <c r="K90" s="160">
        <v>0</v>
      </c>
      <c r="L90" s="160">
        <v>0</v>
      </c>
      <c r="M90" s="160">
        <f>SUM(J90:L90)</f>
        <v>0</v>
      </c>
    </row>
    <row r="91" spans="1:13" ht="15.75">
      <c r="A91" s="163" t="s">
        <v>101</v>
      </c>
      <c r="B91" s="160">
        <v>574382506</v>
      </c>
      <c r="C91" s="160">
        <v>20000000</v>
      </c>
      <c r="D91" s="160">
        <v>0</v>
      </c>
      <c r="E91" s="160">
        <f>SUM(B91:D91)</f>
        <v>594382506</v>
      </c>
      <c r="F91" s="160">
        <v>574382506</v>
      </c>
      <c r="G91" s="160">
        <v>20000000</v>
      </c>
      <c r="H91" s="160">
        <v>0</v>
      </c>
      <c r="I91" s="160">
        <f>SUM(F91:H91)</f>
        <v>594382506</v>
      </c>
      <c r="J91" s="160">
        <v>0</v>
      </c>
      <c r="K91" s="160">
        <v>0</v>
      </c>
      <c r="L91" s="160">
        <v>0</v>
      </c>
      <c r="M91" s="160">
        <f>SUM(J91:L91)</f>
        <v>0</v>
      </c>
    </row>
    <row r="92" spans="1:13" ht="15.75">
      <c r="A92" s="166" t="s">
        <v>124</v>
      </c>
      <c r="B92" s="161">
        <f aca="true" t="shared" si="22" ref="B92:M92">SUM(B88:B91)</f>
        <v>576382506</v>
      </c>
      <c r="C92" s="161">
        <f t="shared" si="22"/>
        <v>134000000</v>
      </c>
      <c r="D92" s="161">
        <f t="shared" si="22"/>
        <v>0</v>
      </c>
      <c r="E92" s="161">
        <f t="shared" si="22"/>
        <v>710382506</v>
      </c>
      <c r="F92" s="161">
        <f t="shared" si="22"/>
        <v>576569640</v>
      </c>
      <c r="G92" s="161">
        <f t="shared" si="22"/>
        <v>134197362</v>
      </c>
      <c r="H92" s="161">
        <f t="shared" si="22"/>
        <v>0</v>
      </c>
      <c r="I92" s="161">
        <f t="shared" si="22"/>
        <v>710767002</v>
      </c>
      <c r="J92" s="161">
        <f t="shared" si="22"/>
        <v>187134</v>
      </c>
      <c r="K92" s="161">
        <f t="shared" si="22"/>
        <v>107237362</v>
      </c>
      <c r="L92" s="161">
        <f t="shared" si="22"/>
        <v>0</v>
      </c>
      <c r="M92" s="161">
        <f t="shared" si="22"/>
        <v>107424496</v>
      </c>
    </row>
    <row r="93" spans="1:13" ht="15.75">
      <c r="A93" s="166" t="s">
        <v>125</v>
      </c>
      <c r="B93" s="161">
        <f aca="true" t="shared" si="23" ref="B93:M93">B79+B87+B92</f>
        <v>3646346514</v>
      </c>
      <c r="C93" s="161">
        <f t="shared" si="23"/>
        <v>134254000</v>
      </c>
      <c r="D93" s="161">
        <f t="shared" si="23"/>
        <v>0</v>
      </c>
      <c r="E93" s="161">
        <f t="shared" si="23"/>
        <v>3780600514</v>
      </c>
      <c r="F93" s="161">
        <f t="shared" si="23"/>
        <v>3776068585</v>
      </c>
      <c r="G93" s="161">
        <f t="shared" si="23"/>
        <v>134451362</v>
      </c>
      <c r="H93" s="161">
        <f t="shared" si="23"/>
        <v>0</v>
      </c>
      <c r="I93" s="161">
        <f t="shared" si="23"/>
        <v>3910519947</v>
      </c>
      <c r="J93" s="161">
        <f t="shared" si="23"/>
        <v>1435448414</v>
      </c>
      <c r="K93" s="161">
        <f t="shared" si="23"/>
        <v>107237362</v>
      </c>
      <c r="L93" s="161">
        <f t="shared" si="23"/>
        <v>0</v>
      </c>
      <c r="M93" s="161">
        <f t="shared" si="23"/>
        <v>1542685776</v>
      </c>
    </row>
    <row r="94" spans="1:13" ht="15.75">
      <c r="A94" s="176" t="s">
        <v>126</v>
      </c>
      <c r="B94" s="161">
        <f aca="true" t="shared" si="24" ref="B94:M94">B93+B65</f>
        <v>6327162798</v>
      </c>
      <c r="C94" s="161">
        <f t="shared" si="24"/>
        <v>277177146</v>
      </c>
      <c r="D94" s="161">
        <f t="shared" si="24"/>
        <v>0</v>
      </c>
      <c r="E94" s="161">
        <f t="shared" si="24"/>
        <v>6604339944</v>
      </c>
      <c r="F94" s="161">
        <f t="shared" si="24"/>
        <v>6637466003</v>
      </c>
      <c r="G94" s="161">
        <f t="shared" si="24"/>
        <v>227532508</v>
      </c>
      <c r="H94" s="161">
        <f t="shared" si="24"/>
        <v>0</v>
      </c>
      <c r="I94" s="161">
        <f t="shared" si="24"/>
        <v>6864998511</v>
      </c>
      <c r="J94" s="161">
        <f t="shared" si="24"/>
        <v>3921767467</v>
      </c>
      <c r="K94" s="161">
        <f t="shared" si="24"/>
        <v>163597015</v>
      </c>
      <c r="L94" s="161">
        <f t="shared" si="24"/>
        <v>0</v>
      </c>
      <c r="M94" s="161">
        <f t="shared" si="24"/>
        <v>4085364482</v>
      </c>
    </row>
    <row r="95" spans="1:13" ht="15.75">
      <c r="A95" s="163" t="s">
        <v>69</v>
      </c>
      <c r="B95" s="160">
        <f>6!C256</f>
        <v>2139975190</v>
      </c>
      <c r="C95" s="160">
        <f>6!D256</f>
        <v>0</v>
      </c>
      <c r="D95" s="160">
        <f>6!E256</f>
        <v>0</v>
      </c>
      <c r="E95" s="160">
        <f>SUM(B95:D95)</f>
        <v>2139975190</v>
      </c>
      <c r="F95" s="160">
        <v>2140077976</v>
      </c>
      <c r="G95" s="160">
        <f>6!H256</f>
        <v>0</v>
      </c>
      <c r="H95" s="160">
        <f>6!I256</f>
        <v>0</v>
      </c>
      <c r="I95" s="160">
        <f>SUM(F95:H95)</f>
        <v>2140077976</v>
      </c>
      <c r="J95" s="160">
        <v>71368920</v>
      </c>
      <c r="K95" s="160">
        <f>6!L256</f>
        <v>0</v>
      </c>
      <c r="L95" s="160">
        <f>6!M256</f>
        <v>0</v>
      </c>
      <c r="M95" s="160">
        <f>SUM(J95:L95)</f>
        <v>71368920</v>
      </c>
    </row>
    <row r="96" spans="1:13" ht="15.75">
      <c r="A96" s="163" t="s">
        <v>346</v>
      </c>
      <c r="B96" s="160">
        <v>0</v>
      </c>
      <c r="C96" s="160">
        <v>0</v>
      </c>
      <c r="D96" s="160">
        <v>0</v>
      </c>
      <c r="E96" s="160">
        <f>SUM(B96:D96)</f>
        <v>0</v>
      </c>
      <c r="F96" s="160">
        <v>150943447</v>
      </c>
      <c r="G96" s="160">
        <v>0</v>
      </c>
      <c r="H96" s="160">
        <v>0</v>
      </c>
      <c r="I96" s="160">
        <f>SUM(F96:H96)</f>
        <v>150943447</v>
      </c>
      <c r="J96" s="160">
        <v>2012980838</v>
      </c>
      <c r="K96" s="160">
        <v>0</v>
      </c>
      <c r="L96" s="160"/>
      <c r="M96" s="160">
        <f>SUM(J96:L96)</f>
        <v>2012980838</v>
      </c>
    </row>
    <row r="97" spans="1:13" ht="15.75">
      <c r="A97" s="166" t="s">
        <v>142</v>
      </c>
      <c r="B97" s="161">
        <f aca="true" t="shared" si="25" ref="B97:M97">SUM(B95:B96)</f>
        <v>2139975190</v>
      </c>
      <c r="C97" s="161">
        <f t="shared" si="25"/>
        <v>0</v>
      </c>
      <c r="D97" s="161">
        <f t="shared" si="25"/>
        <v>0</v>
      </c>
      <c r="E97" s="161">
        <f t="shared" si="25"/>
        <v>2139975190</v>
      </c>
      <c r="F97" s="161">
        <f t="shared" si="25"/>
        <v>2291021423</v>
      </c>
      <c r="G97" s="161">
        <f t="shared" si="25"/>
        <v>0</v>
      </c>
      <c r="H97" s="161">
        <f t="shared" si="25"/>
        <v>0</v>
      </c>
      <c r="I97" s="161">
        <f t="shared" si="25"/>
        <v>2291021423</v>
      </c>
      <c r="J97" s="161">
        <f t="shared" si="25"/>
        <v>2084349758</v>
      </c>
      <c r="K97" s="161">
        <f t="shared" si="25"/>
        <v>0</v>
      </c>
      <c r="L97" s="161">
        <f t="shared" si="25"/>
        <v>0</v>
      </c>
      <c r="M97" s="161">
        <f t="shared" si="25"/>
        <v>2084349758</v>
      </c>
    </row>
    <row r="98" spans="1:13" ht="15.75">
      <c r="A98" s="166" t="s">
        <v>127</v>
      </c>
      <c r="B98" s="161">
        <f aca="true" t="shared" si="26" ref="B98:M98">B97+B94</f>
        <v>8467137988</v>
      </c>
      <c r="C98" s="161">
        <f t="shared" si="26"/>
        <v>277177146</v>
      </c>
      <c r="D98" s="161">
        <f t="shared" si="26"/>
        <v>0</v>
      </c>
      <c r="E98" s="161">
        <f t="shared" si="26"/>
        <v>8744315134</v>
      </c>
      <c r="F98" s="161">
        <f t="shared" si="26"/>
        <v>8928487426</v>
      </c>
      <c r="G98" s="161">
        <f t="shared" si="26"/>
        <v>227532508</v>
      </c>
      <c r="H98" s="161">
        <f t="shared" si="26"/>
        <v>0</v>
      </c>
      <c r="I98" s="161">
        <f t="shared" si="26"/>
        <v>9156019934</v>
      </c>
      <c r="J98" s="161">
        <f t="shared" si="26"/>
        <v>6006117225</v>
      </c>
      <c r="K98" s="161">
        <f t="shared" si="26"/>
        <v>163597015</v>
      </c>
      <c r="L98" s="161">
        <f t="shared" si="26"/>
        <v>0</v>
      </c>
      <c r="M98" s="161">
        <f t="shared" si="26"/>
        <v>6169714240</v>
      </c>
    </row>
    <row r="101" spans="3:5" ht="15.75">
      <c r="C101" s="167"/>
      <c r="E101" s="167"/>
    </row>
  </sheetData>
  <sheetProtection/>
  <mergeCells count="6">
    <mergeCell ref="F8:I8"/>
    <mergeCell ref="A1:M1"/>
    <mergeCell ref="A4:M4"/>
    <mergeCell ref="A5:M5"/>
    <mergeCell ref="B8:E8"/>
    <mergeCell ref="J8:M8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88"/>
  <sheetViews>
    <sheetView zoomScalePageLayoutView="0" workbookViewId="0" topLeftCell="A1">
      <pane ySplit="9" topLeftCell="A253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125" style="142" customWidth="1"/>
    <col min="2" max="2" width="57.25390625" style="142" customWidth="1"/>
    <col min="3" max="3" width="15.125" style="142" bestFit="1" customWidth="1"/>
    <col min="4" max="4" width="8.375" style="142" bestFit="1" customWidth="1"/>
    <col min="5" max="5" width="10.375" style="142" bestFit="1" customWidth="1"/>
    <col min="6" max="6" width="15.125" style="142" bestFit="1" customWidth="1"/>
    <col min="7" max="7" width="14.25390625" style="142" bestFit="1" customWidth="1"/>
    <col min="8" max="8" width="8.375" style="142" bestFit="1" customWidth="1"/>
    <col min="9" max="9" width="10.375" style="142" bestFit="1" customWidth="1"/>
    <col min="10" max="10" width="14.25390625" style="142" bestFit="1" customWidth="1"/>
    <col min="11" max="11" width="15.125" style="142" bestFit="1" customWidth="1"/>
    <col min="12" max="12" width="8.125" style="142" bestFit="1" customWidth="1"/>
    <col min="13" max="13" width="10.375" style="142" bestFit="1" customWidth="1"/>
    <col min="14" max="14" width="15.25390625" style="142" bestFit="1" customWidth="1"/>
    <col min="15" max="16384" width="9.125" style="142" customWidth="1"/>
  </cols>
  <sheetData>
    <row r="1" spans="1:14" ht="15.75">
      <c r="A1" s="404" t="s">
        <v>754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3" ht="15.75">
      <c r="B3" s="177"/>
      <c r="C3" s="177"/>
    </row>
    <row r="4" spans="1:14" ht="18.75" customHeight="1">
      <c r="A4" s="407" t="s">
        <v>28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18" customHeight="1">
      <c r="A5" s="407" t="s">
        <v>639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2:3" ht="16.5" customHeight="1">
      <c r="B6" s="144"/>
      <c r="C6" s="144"/>
    </row>
    <row r="7" spans="1:14" ht="15.75">
      <c r="A7" s="178"/>
      <c r="B7" s="146"/>
      <c r="C7" s="71"/>
      <c r="D7" s="146"/>
      <c r="E7" s="146"/>
      <c r="F7" s="71"/>
      <c r="G7" s="146"/>
      <c r="H7" s="146"/>
      <c r="I7" s="146"/>
      <c r="J7" s="146"/>
      <c r="K7" s="146"/>
      <c r="L7" s="146"/>
      <c r="M7" s="146"/>
      <c r="N7" s="71" t="s">
        <v>308</v>
      </c>
    </row>
    <row r="8" spans="1:14" ht="15.75" customHeight="1">
      <c r="A8" s="408" t="s">
        <v>205</v>
      </c>
      <c r="B8" s="179" t="s">
        <v>15</v>
      </c>
      <c r="C8" s="382" t="s">
        <v>32</v>
      </c>
      <c r="D8" s="383"/>
      <c r="E8" s="383"/>
      <c r="F8" s="384"/>
      <c r="G8" s="382" t="s">
        <v>356</v>
      </c>
      <c r="H8" s="383"/>
      <c r="I8" s="383"/>
      <c r="J8" s="384"/>
      <c r="K8" s="382" t="s">
        <v>584</v>
      </c>
      <c r="L8" s="383"/>
      <c r="M8" s="383"/>
      <c r="N8" s="384"/>
    </row>
    <row r="9" spans="1:14" ht="31.5">
      <c r="A9" s="409"/>
      <c r="B9" s="179" t="s">
        <v>35</v>
      </c>
      <c r="C9" s="148" t="s">
        <v>33</v>
      </c>
      <c r="D9" s="81" t="s">
        <v>34</v>
      </c>
      <c r="E9" s="79" t="s">
        <v>156</v>
      </c>
      <c r="F9" s="81" t="s">
        <v>16</v>
      </c>
      <c r="G9" s="148" t="s">
        <v>33</v>
      </c>
      <c r="H9" s="81" t="s">
        <v>34</v>
      </c>
      <c r="I9" s="79" t="s">
        <v>156</v>
      </c>
      <c r="J9" s="81" t="s">
        <v>16</v>
      </c>
      <c r="K9" s="148" t="s">
        <v>33</v>
      </c>
      <c r="L9" s="81" t="s">
        <v>34</v>
      </c>
      <c r="M9" s="79" t="s">
        <v>156</v>
      </c>
      <c r="N9" s="81" t="s">
        <v>16</v>
      </c>
    </row>
    <row r="10" spans="1:14" ht="15.75">
      <c r="A10" s="180" t="s">
        <v>285</v>
      </c>
      <c r="B10" s="181" t="s">
        <v>30</v>
      </c>
      <c r="C10" s="182"/>
      <c r="D10" s="183"/>
      <c r="E10" s="183"/>
      <c r="F10" s="183"/>
      <c r="G10" s="182"/>
      <c r="H10" s="183"/>
      <c r="I10" s="183"/>
      <c r="J10" s="183"/>
      <c r="K10" s="182"/>
      <c r="L10" s="183"/>
      <c r="M10" s="183"/>
      <c r="N10" s="183"/>
    </row>
    <row r="11" spans="1:14" ht="15.75">
      <c r="A11" s="180" t="s">
        <v>129</v>
      </c>
      <c r="B11" s="184" t="s">
        <v>23</v>
      </c>
      <c r="C11" s="185">
        <v>876245698</v>
      </c>
      <c r="D11" s="186">
        <v>0</v>
      </c>
      <c r="E11" s="185">
        <v>0</v>
      </c>
      <c r="F11" s="187">
        <f>SUM(C11:E11)</f>
        <v>876245698</v>
      </c>
      <c r="G11" s="185">
        <v>881774986</v>
      </c>
      <c r="H11" s="186">
        <v>0</v>
      </c>
      <c r="I11" s="185">
        <v>0</v>
      </c>
      <c r="J11" s="185">
        <f>SUM(G11:I11)</f>
        <v>881774986</v>
      </c>
      <c r="K11" s="185">
        <v>844084874</v>
      </c>
      <c r="L11" s="186">
        <v>0</v>
      </c>
      <c r="M11" s="185">
        <v>0</v>
      </c>
      <c r="N11" s="185">
        <f>SUM(K11:M11)</f>
        <v>844084874</v>
      </c>
    </row>
    <row r="12" spans="1:14" ht="31.5">
      <c r="A12" s="188" t="s">
        <v>130</v>
      </c>
      <c r="B12" s="189" t="s">
        <v>68</v>
      </c>
      <c r="C12" s="190">
        <v>0</v>
      </c>
      <c r="D12" s="190">
        <v>0</v>
      </c>
      <c r="E12" s="190">
        <v>0</v>
      </c>
      <c r="F12" s="190">
        <f>SUM(C12:E12)</f>
        <v>0</v>
      </c>
      <c r="G12" s="190">
        <v>19929596</v>
      </c>
      <c r="H12" s="190">
        <v>0</v>
      </c>
      <c r="I12" s="190">
        <v>0</v>
      </c>
      <c r="J12" s="190">
        <f>SUM(G12:I12)</f>
        <v>19929596</v>
      </c>
      <c r="K12" s="190">
        <v>19087483</v>
      </c>
      <c r="L12" s="190">
        <v>0</v>
      </c>
      <c r="M12" s="190">
        <v>0</v>
      </c>
      <c r="N12" s="190">
        <f>SUM(K12:M12)</f>
        <v>19087483</v>
      </c>
    </row>
    <row r="13" spans="1:14" ht="31.5">
      <c r="A13" s="180" t="s">
        <v>131</v>
      </c>
      <c r="B13" s="191" t="s">
        <v>286</v>
      </c>
      <c r="C13" s="187">
        <f aca="true" t="shared" si="0" ref="C13:N13">SUM(C12)</f>
        <v>0</v>
      </c>
      <c r="D13" s="187">
        <f t="shared" si="0"/>
        <v>0</v>
      </c>
      <c r="E13" s="187">
        <f t="shared" si="0"/>
        <v>0</v>
      </c>
      <c r="F13" s="187">
        <f t="shared" si="0"/>
        <v>0</v>
      </c>
      <c r="G13" s="187">
        <f t="shared" si="0"/>
        <v>19929596</v>
      </c>
      <c r="H13" s="187">
        <f t="shared" si="0"/>
        <v>0</v>
      </c>
      <c r="I13" s="187">
        <f t="shared" si="0"/>
        <v>0</v>
      </c>
      <c r="J13" s="187">
        <f t="shared" si="0"/>
        <v>19929596</v>
      </c>
      <c r="K13" s="187">
        <f t="shared" si="0"/>
        <v>19087483</v>
      </c>
      <c r="L13" s="187">
        <f t="shared" si="0"/>
        <v>0</v>
      </c>
      <c r="M13" s="187">
        <f t="shared" si="0"/>
        <v>0</v>
      </c>
      <c r="N13" s="187">
        <f t="shared" si="0"/>
        <v>19087483</v>
      </c>
    </row>
    <row r="14" spans="1:14" ht="15.75">
      <c r="A14" s="188" t="s">
        <v>132</v>
      </c>
      <c r="B14" s="192" t="s">
        <v>70</v>
      </c>
      <c r="C14" s="190">
        <v>950000</v>
      </c>
      <c r="D14" s="190">
        <v>0</v>
      </c>
      <c r="E14" s="190">
        <v>0</v>
      </c>
      <c r="F14" s="190">
        <f>SUM(C14:E14)</f>
        <v>950000</v>
      </c>
      <c r="G14" s="190">
        <v>950000</v>
      </c>
      <c r="H14" s="190">
        <v>0</v>
      </c>
      <c r="I14" s="190">
        <v>0</v>
      </c>
      <c r="J14" s="190">
        <f>SUM(G14:I14)</f>
        <v>950000</v>
      </c>
      <c r="K14" s="190">
        <v>0</v>
      </c>
      <c r="L14" s="190">
        <v>0</v>
      </c>
      <c r="M14" s="190">
        <v>0</v>
      </c>
      <c r="N14" s="190">
        <f>SUM(K14:M14)</f>
        <v>0</v>
      </c>
    </row>
    <row r="15" spans="1:14" ht="15.75">
      <c r="A15" s="180" t="s">
        <v>133</v>
      </c>
      <c r="B15" s="193" t="s">
        <v>287</v>
      </c>
      <c r="C15" s="187">
        <f aca="true" t="shared" si="1" ref="C15:J15">SUM(C14)</f>
        <v>950000</v>
      </c>
      <c r="D15" s="187">
        <f t="shared" si="1"/>
        <v>0</v>
      </c>
      <c r="E15" s="187">
        <f t="shared" si="1"/>
        <v>0</v>
      </c>
      <c r="F15" s="187">
        <f t="shared" si="1"/>
        <v>950000</v>
      </c>
      <c r="G15" s="187">
        <f t="shared" si="1"/>
        <v>950000</v>
      </c>
      <c r="H15" s="187">
        <f t="shared" si="1"/>
        <v>0</v>
      </c>
      <c r="I15" s="187">
        <f t="shared" si="1"/>
        <v>0</v>
      </c>
      <c r="J15" s="187">
        <f t="shared" si="1"/>
        <v>950000</v>
      </c>
      <c r="K15" s="187">
        <f>SUM(K14)</f>
        <v>0</v>
      </c>
      <c r="L15" s="187">
        <f>SUM(L14)</f>
        <v>0</v>
      </c>
      <c r="M15" s="187">
        <f>SUM(M14)</f>
        <v>0</v>
      </c>
      <c r="N15" s="187">
        <f>SUM(N14)</f>
        <v>0</v>
      </c>
    </row>
    <row r="16" spans="1:14" ht="15.75">
      <c r="A16" s="188" t="s">
        <v>134</v>
      </c>
      <c r="B16" s="189" t="s">
        <v>159</v>
      </c>
      <c r="C16" s="190">
        <v>0</v>
      </c>
      <c r="D16" s="190">
        <v>0</v>
      </c>
      <c r="E16" s="190">
        <v>0</v>
      </c>
      <c r="F16" s="190">
        <f>SUM(C16:E16)</f>
        <v>0</v>
      </c>
      <c r="G16" s="190">
        <v>0</v>
      </c>
      <c r="H16" s="190">
        <v>0</v>
      </c>
      <c r="I16" s="190">
        <v>0</v>
      </c>
      <c r="J16" s="190">
        <f>SUM(G16:I16)</f>
        <v>0</v>
      </c>
      <c r="K16" s="190">
        <v>0</v>
      </c>
      <c r="L16" s="190">
        <v>0</v>
      </c>
      <c r="M16" s="190">
        <v>0</v>
      </c>
      <c r="N16" s="190">
        <f>SUM(K16:M16)</f>
        <v>0</v>
      </c>
    </row>
    <row r="17" spans="1:14" ht="15.75">
      <c r="A17" s="188" t="s">
        <v>135</v>
      </c>
      <c r="B17" s="189" t="s">
        <v>47</v>
      </c>
      <c r="C17" s="190">
        <v>2415559</v>
      </c>
      <c r="D17" s="194">
        <v>0</v>
      </c>
      <c r="E17" s="190">
        <v>0</v>
      </c>
      <c r="F17" s="190">
        <f aca="true" t="shared" si="2" ref="F17:F30">SUM(C17:E17)</f>
        <v>2415559</v>
      </c>
      <c r="G17" s="190">
        <v>3175144</v>
      </c>
      <c r="H17" s="194">
        <v>0</v>
      </c>
      <c r="I17" s="190">
        <v>0</v>
      </c>
      <c r="J17" s="190">
        <f aca="true" t="shared" si="3" ref="J17:J24">SUM(G17:I17)</f>
        <v>3175144</v>
      </c>
      <c r="K17" s="190">
        <v>2982144</v>
      </c>
      <c r="L17" s="194">
        <v>0</v>
      </c>
      <c r="M17" s="190">
        <v>0</v>
      </c>
      <c r="N17" s="190">
        <f aca="true" t="shared" si="4" ref="N17:N32">SUM(K17:M17)</f>
        <v>2982144</v>
      </c>
    </row>
    <row r="18" spans="1:14" ht="15.75">
      <c r="A18" s="188" t="s">
        <v>136</v>
      </c>
      <c r="B18" s="189" t="s">
        <v>160</v>
      </c>
      <c r="C18" s="190">
        <v>3825196</v>
      </c>
      <c r="D18" s="194">
        <v>0</v>
      </c>
      <c r="E18" s="190">
        <v>0</v>
      </c>
      <c r="F18" s="190">
        <f t="shared" si="2"/>
        <v>3825196</v>
      </c>
      <c r="G18" s="190">
        <v>4323608</v>
      </c>
      <c r="H18" s="194">
        <v>0</v>
      </c>
      <c r="I18" s="190">
        <v>0</v>
      </c>
      <c r="J18" s="190">
        <f t="shared" si="3"/>
        <v>4323608</v>
      </c>
      <c r="K18" s="190">
        <v>3933202</v>
      </c>
      <c r="L18" s="194">
        <v>0</v>
      </c>
      <c r="M18" s="190">
        <v>0</v>
      </c>
      <c r="N18" s="190">
        <f t="shared" si="4"/>
        <v>3933202</v>
      </c>
    </row>
    <row r="19" spans="1:14" ht="15.75">
      <c r="A19" s="188" t="s">
        <v>137</v>
      </c>
      <c r="B19" s="189" t="s">
        <v>48</v>
      </c>
      <c r="C19" s="190"/>
      <c r="D19" s="190">
        <v>0</v>
      </c>
      <c r="E19" s="190">
        <v>0</v>
      </c>
      <c r="F19" s="190">
        <f t="shared" si="2"/>
        <v>0</v>
      </c>
      <c r="G19" s="190"/>
      <c r="H19" s="190">
        <v>0</v>
      </c>
      <c r="I19" s="190">
        <v>0</v>
      </c>
      <c r="J19" s="190">
        <f t="shared" si="3"/>
        <v>0</v>
      </c>
      <c r="K19" s="190"/>
      <c r="L19" s="190">
        <v>0</v>
      </c>
      <c r="M19" s="190">
        <v>0</v>
      </c>
      <c r="N19" s="190">
        <f t="shared" si="4"/>
        <v>0</v>
      </c>
    </row>
    <row r="20" spans="1:14" ht="15.75">
      <c r="A20" s="188" t="s">
        <v>138</v>
      </c>
      <c r="B20" s="189" t="s">
        <v>49</v>
      </c>
      <c r="C20" s="190">
        <v>91370842</v>
      </c>
      <c r="D20" s="190">
        <v>0</v>
      </c>
      <c r="E20" s="190">
        <v>0</v>
      </c>
      <c r="F20" s="190">
        <f t="shared" si="2"/>
        <v>91370842</v>
      </c>
      <c r="G20" s="190">
        <v>91370842</v>
      </c>
      <c r="H20" s="190">
        <v>0</v>
      </c>
      <c r="I20" s="190">
        <v>0</v>
      </c>
      <c r="J20" s="190">
        <f t="shared" si="3"/>
        <v>91370842</v>
      </c>
      <c r="K20" s="190">
        <v>64474968</v>
      </c>
      <c r="L20" s="190">
        <v>0</v>
      </c>
      <c r="M20" s="190">
        <v>0</v>
      </c>
      <c r="N20" s="190">
        <f t="shared" si="4"/>
        <v>64474968</v>
      </c>
    </row>
    <row r="21" spans="1:14" ht="15.75">
      <c r="A21" s="188" t="s">
        <v>139</v>
      </c>
      <c r="B21" s="189" t="s">
        <v>50</v>
      </c>
      <c r="C21" s="190">
        <v>32141555</v>
      </c>
      <c r="D21" s="194">
        <v>0</v>
      </c>
      <c r="E21" s="190">
        <v>0</v>
      </c>
      <c r="F21" s="190">
        <f t="shared" si="2"/>
        <v>32141555</v>
      </c>
      <c r="G21" s="190">
        <v>32141555</v>
      </c>
      <c r="H21" s="194">
        <v>0</v>
      </c>
      <c r="I21" s="190">
        <v>0</v>
      </c>
      <c r="J21" s="190">
        <f t="shared" si="3"/>
        <v>32141555</v>
      </c>
      <c r="K21" s="190">
        <v>22139454</v>
      </c>
      <c r="L21" s="194">
        <v>0</v>
      </c>
      <c r="M21" s="190">
        <v>0</v>
      </c>
      <c r="N21" s="190">
        <f t="shared" si="4"/>
        <v>22139454</v>
      </c>
    </row>
    <row r="22" spans="1:14" ht="15.75">
      <c r="A22" s="188" t="s">
        <v>206</v>
      </c>
      <c r="B22" s="189" t="s">
        <v>51</v>
      </c>
      <c r="C22" s="190">
        <v>51863833</v>
      </c>
      <c r="D22" s="190">
        <v>0</v>
      </c>
      <c r="E22" s="190">
        <v>0</v>
      </c>
      <c r="F22" s="190">
        <f t="shared" si="2"/>
        <v>51863833</v>
      </c>
      <c r="G22" s="190">
        <v>41957370</v>
      </c>
      <c r="H22" s="190">
        <v>0</v>
      </c>
      <c r="I22" s="190">
        <v>0</v>
      </c>
      <c r="J22" s="190">
        <f t="shared" si="3"/>
        <v>41957370</v>
      </c>
      <c r="K22" s="190">
        <v>35256000</v>
      </c>
      <c r="L22" s="190">
        <v>0</v>
      </c>
      <c r="M22" s="190">
        <v>0</v>
      </c>
      <c r="N22" s="190">
        <f t="shared" si="4"/>
        <v>35256000</v>
      </c>
    </row>
    <row r="23" spans="1:14" ht="15.75">
      <c r="A23" s="188" t="s">
        <v>207</v>
      </c>
      <c r="B23" s="195" t="s">
        <v>161</v>
      </c>
      <c r="C23" s="196">
        <v>0</v>
      </c>
      <c r="D23" s="196">
        <v>0</v>
      </c>
      <c r="E23" s="196">
        <v>0</v>
      </c>
      <c r="F23" s="196">
        <f t="shared" si="2"/>
        <v>0</v>
      </c>
      <c r="G23" s="196"/>
      <c r="H23" s="196">
        <v>0</v>
      </c>
      <c r="I23" s="196">
        <v>0</v>
      </c>
      <c r="J23" s="196">
        <f t="shared" si="3"/>
        <v>0</v>
      </c>
      <c r="K23" s="196">
        <v>0</v>
      </c>
      <c r="L23" s="196">
        <v>0</v>
      </c>
      <c r="M23" s="196">
        <v>0</v>
      </c>
      <c r="N23" s="196">
        <f t="shared" si="4"/>
        <v>0</v>
      </c>
    </row>
    <row r="24" spans="1:14" ht="15.75">
      <c r="A24" s="188" t="s">
        <v>208</v>
      </c>
      <c r="B24" s="195" t="s">
        <v>162</v>
      </c>
      <c r="C24" s="196">
        <v>0</v>
      </c>
      <c r="D24" s="196">
        <v>0</v>
      </c>
      <c r="E24" s="196">
        <v>0</v>
      </c>
      <c r="F24" s="196">
        <f t="shared" si="2"/>
        <v>0</v>
      </c>
      <c r="G24" s="196">
        <v>2</v>
      </c>
      <c r="H24" s="196">
        <v>0</v>
      </c>
      <c r="I24" s="196">
        <v>0</v>
      </c>
      <c r="J24" s="196">
        <f t="shared" si="3"/>
        <v>2</v>
      </c>
      <c r="K24" s="196">
        <v>2</v>
      </c>
      <c r="L24" s="196">
        <v>0</v>
      </c>
      <c r="M24" s="196">
        <v>0</v>
      </c>
      <c r="N24" s="196">
        <f t="shared" si="4"/>
        <v>2</v>
      </c>
    </row>
    <row r="25" spans="1:14" ht="15.75">
      <c r="A25" s="188" t="s">
        <v>209</v>
      </c>
      <c r="B25" s="189" t="s">
        <v>304</v>
      </c>
      <c r="C25" s="190">
        <f aca="true" t="shared" si="5" ref="C25:N25">SUM(C23:C24)</f>
        <v>0</v>
      </c>
      <c r="D25" s="190">
        <f t="shared" si="5"/>
        <v>0</v>
      </c>
      <c r="E25" s="190">
        <f t="shared" si="5"/>
        <v>0</v>
      </c>
      <c r="F25" s="190">
        <f t="shared" si="5"/>
        <v>0</v>
      </c>
      <c r="G25" s="190">
        <f t="shared" si="5"/>
        <v>2</v>
      </c>
      <c r="H25" s="190">
        <f t="shared" si="5"/>
        <v>0</v>
      </c>
      <c r="I25" s="190">
        <f t="shared" si="5"/>
        <v>0</v>
      </c>
      <c r="J25" s="190">
        <f t="shared" si="5"/>
        <v>2</v>
      </c>
      <c r="K25" s="190">
        <f t="shared" si="5"/>
        <v>2</v>
      </c>
      <c r="L25" s="190">
        <f t="shared" si="5"/>
        <v>0</v>
      </c>
      <c r="M25" s="190">
        <f t="shared" si="5"/>
        <v>0</v>
      </c>
      <c r="N25" s="190">
        <f t="shared" si="5"/>
        <v>2</v>
      </c>
    </row>
    <row r="26" spans="1:14" ht="15.75">
      <c r="A26" s="188" t="s">
        <v>210</v>
      </c>
      <c r="B26" s="195" t="s">
        <v>164</v>
      </c>
      <c r="C26" s="196">
        <v>0</v>
      </c>
      <c r="D26" s="196">
        <v>0</v>
      </c>
      <c r="E26" s="196">
        <v>0</v>
      </c>
      <c r="F26" s="196">
        <f>SUM(C26:E26)</f>
        <v>0</v>
      </c>
      <c r="G26" s="196"/>
      <c r="H26" s="196">
        <v>0</v>
      </c>
      <c r="I26" s="196">
        <v>0</v>
      </c>
      <c r="J26" s="196">
        <f aca="true" t="shared" si="6" ref="J26:J32">SUM(G26:I26)</f>
        <v>0</v>
      </c>
      <c r="K26" s="196">
        <v>0</v>
      </c>
      <c r="L26" s="196">
        <v>0</v>
      </c>
      <c r="M26" s="196">
        <v>0</v>
      </c>
      <c r="N26" s="196">
        <f t="shared" si="4"/>
        <v>0</v>
      </c>
    </row>
    <row r="27" spans="1:14" ht="15.75">
      <c r="A27" s="188" t="s">
        <v>211</v>
      </c>
      <c r="B27" s="195" t="s">
        <v>165</v>
      </c>
      <c r="C27" s="196">
        <v>0</v>
      </c>
      <c r="D27" s="196">
        <v>0</v>
      </c>
      <c r="E27" s="196">
        <v>0</v>
      </c>
      <c r="F27" s="196">
        <f>SUM(C27:E27)</f>
        <v>0</v>
      </c>
      <c r="G27" s="196"/>
      <c r="H27" s="196">
        <v>0</v>
      </c>
      <c r="I27" s="196">
        <v>0</v>
      </c>
      <c r="J27" s="196">
        <f t="shared" si="6"/>
        <v>0</v>
      </c>
      <c r="K27" s="196">
        <v>0</v>
      </c>
      <c r="L27" s="196">
        <v>0</v>
      </c>
      <c r="M27" s="196">
        <v>0</v>
      </c>
      <c r="N27" s="196">
        <f t="shared" si="4"/>
        <v>0</v>
      </c>
    </row>
    <row r="28" spans="1:14" ht="15.75">
      <c r="A28" s="188" t="s">
        <v>212</v>
      </c>
      <c r="B28" s="189" t="s">
        <v>305</v>
      </c>
      <c r="C28" s="190">
        <v>0</v>
      </c>
      <c r="D28" s="190">
        <f>SUM(D26:D27)</f>
        <v>0</v>
      </c>
      <c r="E28" s="190">
        <f>SUM(E26:E27)</f>
        <v>0</v>
      </c>
      <c r="F28" s="190">
        <f>SUM(C28:E28)</f>
        <v>0</v>
      </c>
      <c r="G28" s="190"/>
      <c r="H28" s="190">
        <f>SUM(H26:H27)</f>
        <v>0</v>
      </c>
      <c r="I28" s="190">
        <f>SUM(I26:I27)</f>
        <v>0</v>
      </c>
      <c r="J28" s="190">
        <f t="shared" si="6"/>
        <v>0</v>
      </c>
      <c r="K28" s="190">
        <f>SUM(K26:K27)</f>
        <v>0</v>
      </c>
      <c r="L28" s="190">
        <f>SUM(L26:L27)</f>
        <v>0</v>
      </c>
      <c r="M28" s="190">
        <f>SUM(M26:M27)</f>
        <v>0</v>
      </c>
      <c r="N28" s="190">
        <f t="shared" si="4"/>
        <v>0</v>
      </c>
    </row>
    <row r="29" spans="1:14" ht="15.75">
      <c r="A29" s="188" t="s">
        <v>213</v>
      </c>
      <c r="B29" s="189" t="s">
        <v>167</v>
      </c>
      <c r="C29" s="190">
        <v>0</v>
      </c>
      <c r="D29" s="190">
        <v>0</v>
      </c>
      <c r="E29" s="190">
        <v>0</v>
      </c>
      <c r="F29" s="190">
        <f t="shared" si="2"/>
        <v>0</v>
      </c>
      <c r="G29" s="190"/>
      <c r="H29" s="190">
        <v>0</v>
      </c>
      <c r="I29" s="190">
        <v>0</v>
      </c>
      <c r="J29" s="190">
        <f t="shared" si="6"/>
        <v>0</v>
      </c>
      <c r="K29" s="190">
        <v>0</v>
      </c>
      <c r="L29" s="190">
        <v>0</v>
      </c>
      <c r="M29" s="190">
        <v>0</v>
      </c>
      <c r="N29" s="190">
        <f t="shared" si="4"/>
        <v>0</v>
      </c>
    </row>
    <row r="30" spans="1:14" ht="15.75">
      <c r="A30" s="188" t="s">
        <v>214</v>
      </c>
      <c r="B30" s="197" t="s">
        <v>52</v>
      </c>
      <c r="C30" s="190">
        <v>11494560</v>
      </c>
      <c r="D30" s="190">
        <v>0</v>
      </c>
      <c r="E30" s="190">
        <v>0</v>
      </c>
      <c r="F30" s="190">
        <f t="shared" si="2"/>
        <v>11494560</v>
      </c>
      <c r="G30" s="190">
        <v>14646717</v>
      </c>
      <c r="H30" s="190">
        <v>0</v>
      </c>
      <c r="I30" s="190">
        <v>0</v>
      </c>
      <c r="J30" s="190">
        <f t="shared" si="6"/>
        <v>14646717</v>
      </c>
      <c r="K30" s="190">
        <v>13686307</v>
      </c>
      <c r="L30" s="190">
        <v>0</v>
      </c>
      <c r="M30" s="190">
        <v>0</v>
      </c>
      <c r="N30" s="190">
        <f t="shared" si="4"/>
        <v>13686307</v>
      </c>
    </row>
    <row r="31" spans="1:14" ht="15.75">
      <c r="A31" s="180" t="s">
        <v>215</v>
      </c>
      <c r="B31" s="198" t="s">
        <v>288</v>
      </c>
      <c r="C31" s="187">
        <f>C16+C17+C18+C19+C20+C21+C22+C25+C28+C29+C30</f>
        <v>193111545</v>
      </c>
      <c r="D31" s="187">
        <f aca="true" t="shared" si="7" ref="D31:N31">D16+D17+D18+D19+D20+D21+D22+D25+D28+D29+D30</f>
        <v>0</v>
      </c>
      <c r="E31" s="187">
        <f t="shared" si="7"/>
        <v>0</v>
      </c>
      <c r="F31" s="187">
        <f t="shared" si="7"/>
        <v>193111545</v>
      </c>
      <c r="G31" s="187">
        <f t="shared" si="7"/>
        <v>187615238</v>
      </c>
      <c r="H31" s="187">
        <f t="shared" si="7"/>
        <v>0</v>
      </c>
      <c r="I31" s="187">
        <f t="shared" si="7"/>
        <v>0</v>
      </c>
      <c r="J31" s="187">
        <f t="shared" si="7"/>
        <v>187615238</v>
      </c>
      <c r="K31" s="187">
        <f t="shared" si="7"/>
        <v>142472077</v>
      </c>
      <c r="L31" s="187">
        <f t="shared" si="7"/>
        <v>0</v>
      </c>
      <c r="M31" s="187">
        <f t="shared" si="7"/>
        <v>0</v>
      </c>
      <c r="N31" s="187">
        <f t="shared" si="7"/>
        <v>142472077</v>
      </c>
    </row>
    <row r="32" spans="1:14" ht="15.75">
      <c r="A32" s="188" t="s">
        <v>216</v>
      </c>
      <c r="B32" s="197" t="s">
        <v>61</v>
      </c>
      <c r="C32" s="190">
        <v>0</v>
      </c>
      <c r="D32" s="190">
        <v>0</v>
      </c>
      <c r="E32" s="190">
        <v>0</v>
      </c>
      <c r="F32" s="190">
        <f>SUM(C32:E32)</f>
        <v>0</v>
      </c>
      <c r="G32" s="190">
        <v>0</v>
      </c>
      <c r="H32" s="190">
        <v>0</v>
      </c>
      <c r="I32" s="190">
        <v>0</v>
      </c>
      <c r="J32" s="190">
        <f t="shared" si="6"/>
        <v>0</v>
      </c>
      <c r="K32" s="190">
        <v>0</v>
      </c>
      <c r="L32" s="190">
        <v>0</v>
      </c>
      <c r="M32" s="190">
        <v>0</v>
      </c>
      <c r="N32" s="190">
        <f t="shared" si="4"/>
        <v>0</v>
      </c>
    </row>
    <row r="33" spans="1:14" ht="15.75">
      <c r="A33" s="180" t="s">
        <v>217</v>
      </c>
      <c r="B33" s="199" t="s">
        <v>289</v>
      </c>
      <c r="C33" s="187">
        <f aca="true" t="shared" si="8" ref="C33:N33">SUM(C32)</f>
        <v>0</v>
      </c>
      <c r="D33" s="187">
        <f t="shared" si="8"/>
        <v>0</v>
      </c>
      <c r="E33" s="187">
        <f t="shared" si="8"/>
        <v>0</v>
      </c>
      <c r="F33" s="187">
        <f t="shared" si="8"/>
        <v>0</v>
      </c>
      <c r="G33" s="187">
        <f t="shared" si="8"/>
        <v>0</v>
      </c>
      <c r="H33" s="187">
        <f t="shared" si="8"/>
        <v>0</v>
      </c>
      <c r="I33" s="187">
        <f t="shared" si="8"/>
        <v>0</v>
      </c>
      <c r="J33" s="187">
        <f t="shared" si="8"/>
        <v>0</v>
      </c>
      <c r="K33" s="187">
        <f t="shared" si="8"/>
        <v>0</v>
      </c>
      <c r="L33" s="187">
        <f t="shared" si="8"/>
        <v>0</v>
      </c>
      <c r="M33" s="187">
        <f t="shared" si="8"/>
        <v>0</v>
      </c>
      <c r="N33" s="187">
        <f t="shared" si="8"/>
        <v>0</v>
      </c>
    </row>
    <row r="34" spans="1:14" ht="15.75">
      <c r="A34" s="180" t="s">
        <v>218</v>
      </c>
      <c r="B34" s="200" t="s">
        <v>290</v>
      </c>
      <c r="C34" s="187">
        <f aca="true" t="shared" si="9" ref="C34:N34">C13+C31+C33+C15</f>
        <v>194061545</v>
      </c>
      <c r="D34" s="187">
        <f t="shared" si="9"/>
        <v>0</v>
      </c>
      <c r="E34" s="187">
        <f t="shared" si="9"/>
        <v>0</v>
      </c>
      <c r="F34" s="187">
        <f t="shared" si="9"/>
        <v>194061545</v>
      </c>
      <c r="G34" s="187">
        <f t="shared" si="9"/>
        <v>208494834</v>
      </c>
      <c r="H34" s="187">
        <f t="shared" si="9"/>
        <v>0</v>
      </c>
      <c r="I34" s="187">
        <f t="shared" si="9"/>
        <v>0</v>
      </c>
      <c r="J34" s="187">
        <f t="shared" si="9"/>
        <v>208494834</v>
      </c>
      <c r="K34" s="187">
        <f t="shared" si="9"/>
        <v>161559560</v>
      </c>
      <c r="L34" s="187">
        <f t="shared" si="9"/>
        <v>0</v>
      </c>
      <c r="M34" s="187">
        <f t="shared" si="9"/>
        <v>0</v>
      </c>
      <c r="N34" s="187">
        <f t="shared" si="9"/>
        <v>161559560</v>
      </c>
    </row>
    <row r="35" spans="1:14" ht="15.75">
      <c r="A35" s="188" t="s">
        <v>219</v>
      </c>
      <c r="B35" s="189" t="s">
        <v>45</v>
      </c>
      <c r="C35" s="190">
        <v>0</v>
      </c>
      <c r="D35" s="190">
        <v>0</v>
      </c>
      <c r="E35" s="190">
        <v>0</v>
      </c>
      <c r="F35" s="190">
        <f>SUM(C35:E35)</f>
        <v>0</v>
      </c>
      <c r="G35" s="190">
        <v>0</v>
      </c>
      <c r="H35" s="190">
        <v>0</v>
      </c>
      <c r="I35" s="190">
        <v>0</v>
      </c>
      <c r="J35" s="190">
        <f>SUM(G35:I35)</f>
        <v>0</v>
      </c>
      <c r="K35" s="190">
        <v>0</v>
      </c>
      <c r="L35" s="190">
        <v>0</v>
      </c>
      <c r="M35" s="190">
        <v>0</v>
      </c>
      <c r="N35" s="190">
        <f>SUM(K35:M35)</f>
        <v>0</v>
      </c>
    </row>
    <row r="36" spans="1:14" ht="31.5">
      <c r="A36" s="188" t="s">
        <v>220</v>
      </c>
      <c r="B36" s="189" t="s">
        <v>46</v>
      </c>
      <c r="C36" s="190">
        <v>0</v>
      </c>
      <c r="D36" s="190">
        <v>0</v>
      </c>
      <c r="E36" s="190">
        <v>0</v>
      </c>
      <c r="F36" s="190">
        <f>SUM(C36:E36)</f>
        <v>0</v>
      </c>
      <c r="G36" s="190">
        <v>0</v>
      </c>
      <c r="H36" s="190">
        <v>0</v>
      </c>
      <c r="I36" s="190">
        <v>0</v>
      </c>
      <c r="J36" s="190">
        <f>SUM(G36:I36)</f>
        <v>0</v>
      </c>
      <c r="K36" s="190">
        <v>0</v>
      </c>
      <c r="L36" s="190">
        <v>0</v>
      </c>
      <c r="M36" s="190">
        <v>0</v>
      </c>
      <c r="N36" s="190">
        <f>SUM(K36:M36)</f>
        <v>0</v>
      </c>
    </row>
    <row r="37" spans="1:14" ht="31.5">
      <c r="A37" s="180" t="s">
        <v>221</v>
      </c>
      <c r="B37" s="201" t="s">
        <v>291</v>
      </c>
      <c r="C37" s="187">
        <f aca="true" t="shared" si="10" ref="C37:N37">SUM(C35:C36)</f>
        <v>0</v>
      </c>
      <c r="D37" s="187">
        <f t="shared" si="10"/>
        <v>0</v>
      </c>
      <c r="E37" s="187">
        <f t="shared" si="10"/>
        <v>0</v>
      </c>
      <c r="F37" s="187">
        <f t="shared" si="10"/>
        <v>0</v>
      </c>
      <c r="G37" s="187">
        <f t="shared" si="10"/>
        <v>0</v>
      </c>
      <c r="H37" s="187">
        <f t="shared" si="10"/>
        <v>0</v>
      </c>
      <c r="I37" s="187">
        <f t="shared" si="10"/>
        <v>0</v>
      </c>
      <c r="J37" s="187">
        <f t="shared" si="10"/>
        <v>0</v>
      </c>
      <c r="K37" s="187">
        <f t="shared" si="10"/>
        <v>0</v>
      </c>
      <c r="L37" s="187">
        <f t="shared" si="10"/>
        <v>0</v>
      </c>
      <c r="M37" s="187">
        <f t="shared" si="10"/>
        <v>0</v>
      </c>
      <c r="N37" s="187">
        <f t="shared" si="10"/>
        <v>0</v>
      </c>
    </row>
    <row r="38" spans="1:14" ht="15.75">
      <c r="A38" s="188" t="s">
        <v>222</v>
      </c>
      <c r="B38" s="202" t="s">
        <v>58</v>
      </c>
      <c r="C38" s="190">
        <v>0</v>
      </c>
      <c r="D38" s="190">
        <v>0</v>
      </c>
      <c r="E38" s="190">
        <v>0</v>
      </c>
      <c r="F38" s="190">
        <f>SUM(C38:E38)</f>
        <v>0</v>
      </c>
      <c r="G38" s="190">
        <v>3937</v>
      </c>
      <c r="H38" s="190">
        <v>0</v>
      </c>
      <c r="I38" s="190">
        <v>0</v>
      </c>
      <c r="J38" s="190">
        <f>SUM(G38:I38)</f>
        <v>3937</v>
      </c>
      <c r="K38" s="190">
        <v>3937</v>
      </c>
      <c r="L38" s="190">
        <v>0</v>
      </c>
      <c r="M38" s="190">
        <v>0</v>
      </c>
      <c r="N38" s="190">
        <f>SUM(K38:M38)</f>
        <v>3937</v>
      </c>
    </row>
    <row r="39" spans="1:14" ht="15.75">
      <c r="A39" s="180" t="s">
        <v>223</v>
      </c>
      <c r="B39" s="203" t="s">
        <v>292</v>
      </c>
      <c r="C39" s="187">
        <f>SUM(C38)</f>
        <v>0</v>
      </c>
      <c r="D39" s="187">
        <f aca="true" t="shared" si="11" ref="D39:N39">SUM(D38)</f>
        <v>0</v>
      </c>
      <c r="E39" s="187">
        <f t="shared" si="11"/>
        <v>0</v>
      </c>
      <c r="F39" s="187">
        <f t="shared" si="11"/>
        <v>0</v>
      </c>
      <c r="G39" s="187">
        <f t="shared" si="11"/>
        <v>3937</v>
      </c>
      <c r="H39" s="187">
        <f t="shared" si="11"/>
        <v>0</v>
      </c>
      <c r="I39" s="187">
        <f t="shared" si="11"/>
        <v>0</v>
      </c>
      <c r="J39" s="187">
        <f t="shared" si="11"/>
        <v>3937</v>
      </c>
      <c r="K39" s="187">
        <f t="shared" si="11"/>
        <v>3937</v>
      </c>
      <c r="L39" s="187">
        <f t="shared" si="11"/>
        <v>0</v>
      </c>
      <c r="M39" s="187">
        <f t="shared" si="11"/>
        <v>0</v>
      </c>
      <c r="N39" s="187">
        <f t="shared" si="11"/>
        <v>3937</v>
      </c>
    </row>
    <row r="40" spans="1:14" ht="15.75">
      <c r="A40" s="188" t="s">
        <v>224</v>
      </c>
      <c r="B40" s="197" t="s">
        <v>64</v>
      </c>
      <c r="C40" s="190">
        <v>1000020</v>
      </c>
      <c r="D40" s="190">
        <v>0</v>
      </c>
      <c r="E40" s="190">
        <v>0</v>
      </c>
      <c r="F40" s="190">
        <f>SUM(C40:E40)</f>
        <v>1000020</v>
      </c>
      <c r="G40" s="190">
        <v>8533324</v>
      </c>
      <c r="H40" s="190">
        <v>0</v>
      </c>
      <c r="I40" s="190">
        <v>0</v>
      </c>
      <c r="J40" s="190">
        <f>SUM(G40:I40)</f>
        <v>8533324</v>
      </c>
      <c r="K40" s="190">
        <v>2216691</v>
      </c>
      <c r="L40" s="190">
        <v>0</v>
      </c>
      <c r="M40" s="190">
        <v>0</v>
      </c>
      <c r="N40" s="190">
        <f>SUM(K40:M40)</f>
        <v>2216691</v>
      </c>
    </row>
    <row r="41" spans="1:14" ht="15.75">
      <c r="A41" s="180" t="s">
        <v>225</v>
      </c>
      <c r="B41" s="199" t="s">
        <v>293</v>
      </c>
      <c r="C41" s="187">
        <f>C40</f>
        <v>1000020</v>
      </c>
      <c r="D41" s="187">
        <f aca="true" t="shared" si="12" ref="D41:N41">D40</f>
        <v>0</v>
      </c>
      <c r="E41" s="187">
        <f t="shared" si="12"/>
        <v>0</v>
      </c>
      <c r="F41" s="187">
        <f t="shared" si="12"/>
        <v>1000020</v>
      </c>
      <c r="G41" s="187">
        <f t="shared" si="12"/>
        <v>8533324</v>
      </c>
      <c r="H41" s="187">
        <f t="shared" si="12"/>
        <v>0</v>
      </c>
      <c r="I41" s="187">
        <f t="shared" si="12"/>
        <v>0</v>
      </c>
      <c r="J41" s="187">
        <f t="shared" si="12"/>
        <v>8533324</v>
      </c>
      <c r="K41" s="187">
        <f t="shared" si="12"/>
        <v>2216691</v>
      </c>
      <c r="L41" s="187">
        <f t="shared" si="12"/>
        <v>0</v>
      </c>
      <c r="M41" s="187">
        <f t="shared" si="12"/>
        <v>0</v>
      </c>
      <c r="N41" s="187">
        <f t="shared" si="12"/>
        <v>2216691</v>
      </c>
    </row>
    <row r="42" spans="1:14" ht="15.75">
      <c r="A42" s="180" t="s">
        <v>226</v>
      </c>
      <c r="B42" s="200" t="s">
        <v>294</v>
      </c>
      <c r="C42" s="187">
        <f>C37+C41+C39</f>
        <v>1000020</v>
      </c>
      <c r="D42" s="187">
        <f aca="true" t="shared" si="13" ref="D42:N42">D37+D41+D39</f>
        <v>0</v>
      </c>
      <c r="E42" s="187">
        <f t="shared" si="13"/>
        <v>0</v>
      </c>
      <c r="F42" s="187">
        <f t="shared" si="13"/>
        <v>1000020</v>
      </c>
      <c r="G42" s="187">
        <f t="shared" si="13"/>
        <v>8537261</v>
      </c>
      <c r="H42" s="187">
        <f t="shared" si="13"/>
        <v>0</v>
      </c>
      <c r="I42" s="187">
        <f t="shared" si="13"/>
        <v>0</v>
      </c>
      <c r="J42" s="187">
        <f t="shared" si="13"/>
        <v>8537261</v>
      </c>
      <c r="K42" s="187">
        <f t="shared" si="13"/>
        <v>2220628</v>
      </c>
      <c r="L42" s="187">
        <f t="shared" si="13"/>
        <v>0</v>
      </c>
      <c r="M42" s="187">
        <f t="shared" si="13"/>
        <v>0</v>
      </c>
      <c r="N42" s="187">
        <f t="shared" si="13"/>
        <v>2220628</v>
      </c>
    </row>
    <row r="43" spans="1:14" ht="15.75">
      <c r="A43" s="180" t="s">
        <v>227</v>
      </c>
      <c r="B43" s="200" t="s">
        <v>295</v>
      </c>
      <c r="C43" s="187">
        <f aca="true" t="shared" si="14" ref="C43:N43">C34+C42+C11</f>
        <v>1071307263</v>
      </c>
      <c r="D43" s="187">
        <f t="shared" si="14"/>
        <v>0</v>
      </c>
      <c r="E43" s="187">
        <f t="shared" si="14"/>
        <v>0</v>
      </c>
      <c r="F43" s="187">
        <f t="shared" si="14"/>
        <v>1071307263</v>
      </c>
      <c r="G43" s="187">
        <f t="shared" si="14"/>
        <v>1098807081</v>
      </c>
      <c r="H43" s="187">
        <f t="shared" si="14"/>
        <v>0</v>
      </c>
      <c r="I43" s="187">
        <f t="shared" si="14"/>
        <v>0</v>
      </c>
      <c r="J43" s="187">
        <f t="shared" si="14"/>
        <v>1098807081</v>
      </c>
      <c r="K43" s="187">
        <f t="shared" si="14"/>
        <v>1007865062</v>
      </c>
      <c r="L43" s="187">
        <f t="shared" si="14"/>
        <v>0</v>
      </c>
      <c r="M43" s="187">
        <f t="shared" si="14"/>
        <v>0</v>
      </c>
      <c r="N43" s="187">
        <f t="shared" si="14"/>
        <v>1007865062</v>
      </c>
    </row>
    <row r="44" spans="1:14" ht="15.75">
      <c r="A44" s="183"/>
      <c r="B44" s="204"/>
      <c r="C44" s="187"/>
      <c r="D44" s="183"/>
      <c r="E44" s="183"/>
      <c r="F44" s="183"/>
      <c r="G44" s="187"/>
      <c r="H44" s="183"/>
      <c r="I44" s="183"/>
      <c r="J44" s="183"/>
      <c r="K44" s="187"/>
      <c r="L44" s="183"/>
      <c r="M44" s="183"/>
      <c r="N44" s="183"/>
    </row>
    <row r="45" spans="1:14" ht="15.75">
      <c r="A45" s="180" t="s">
        <v>296</v>
      </c>
      <c r="B45" s="204" t="s">
        <v>20</v>
      </c>
      <c r="C45" s="187"/>
      <c r="D45" s="183"/>
      <c r="E45" s="183"/>
      <c r="F45" s="183"/>
      <c r="G45" s="187"/>
      <c r="H45" s="183"/>
      <c r="I45" s="183"/>
      <c r="J45" s="183"/>
      <c r="K45" s="187"/>
      <c r="L45" s="183"/>
      <c r="M45" s="183"/>
      <c r="N45" s="183"/>
    </row>
    <row r="46" spans="1:14" ht="15.75">
      <c r="A46" s="180" t="s">
        <v>129</v>
      </c>
      <c r="B46" s="184" t="s">
        <v>23</v>
      </c>
      <c r="C46" s="185">
        <v>346349733</v>
      </c>
      <c r="D46" s="186">
        <v>0</v>
      </c>
      <c r="E46" s="185">
        <v>0</v>
      </c>
      <c r="F46" s="185">
        <f>SUM(C46:E46)</f>
        <v>346349733</v>
      </c>
      <c r="G46" s="185">
        <v>355530160</v>
      </c>
      <c r="H46" s="186">
        <v>0</v>
      </c>
      <c r="I46" s="185">
        <v>0</v>
      </c>
      <c r="J46" s="185">
        <f>SUM(G46:I46)</f>
        <v>355530160</v>
      </c>
      <c r="K46" s="185">
        <v>346947345</v>
      </c>
      <c r="L46" s="186">
        <v>0</v>
      </c>
      <c r="M46" s="185">
        <v>0</v>
      </c>
      <c r="N46" s="185">
        <f>SUM(K46:M46)</f>
        <v>346947345</v>
      </c>
    </row>
    <row r="47" spans="1:14" ht="31.5">
      <c r="A47" s="188" t="s">
        <v>130</v>
      </c>
      <c r="B47" s="189" t="s">
        <v>68</v>
      </c>
      <c r="C47" s="190">
        <v>0</v>
      </c>
      <c r="D47" s="190">
        <v>0</v>
      </c>
      <c r="E47" s="190">
        <v>0</v>
      </c>
      <c r="F47" s="190">
        <f>SUM(C47:E47)</f>
        <v>0</v>
      </c>
      <c r="G47" s="190">
        <v>0</v>
      </c>
      <c r="H47" s="190">
        <v>0</v>
      </c>
      <c r="I47" s="190">
        <v>0</v>
      </c>
      <c r="J47" s="190">
        <f>SUM(G47:I47)</f>
        <v>0</v>
      </c>
      <c r="K47" s="190">
        <v>0</v>
      </c>
      <c r="L47" s="190">
        <v>0</v>
      </c>
      <c r="M47" s="190">
        <v>0</v>
      </c>
      <c r="N47" s="190">
        <f>SUM(K47:M47)</f>
        <v>0</v>
      </c>
    </row>
    <row r="48" spans="1:14" ht="31.5">
      <c r="A48" s="180" t="s">
        <v>131</v>
      </c>
      <c r="B48" s="191" t="s">
        <v>286</v>
      </c>
      <c r="C48" s="187">
        <f aca="true" t="shared" si="15" ref="C48:J48">SUM(C47)</f>
        <v>0</v>
      </c>
      <c r="D48" s="187">
        <f t="shared" si="15"/>
        <v>0</v>
      </c>
      <c r="E48" s="187">
        <f t="shared" si="15"/>
        <v>0</v>
      </c>
      <c r="F48" s="187">
        <f t="shared" si="15"/>
        <v>0</v>
      </c>
      <c r="G48" s="187">
        <f t="shared" si="15"/>
        <v>0</v>
      </c>
      <c r="H48" s="187">
        <f t="shared" si="15"/>
        <v>0</v>
      </c>
      <c r="I48" s="187">
        <f t="shared" si="15"/>
        <v>0</v>
      </c>
      <c r="J48" s="187">
        <f t="shared" si="15"/>
        <v>0</v>
      </c>
      <c r="K48" s="187">
        <f>SUM(K47)</f>
        <v>0</v>
      </c>
      <c r="L48" s="187">
        <f>SUM(L47)</f>
        <v>0</v>
      </c>
      <c r="M48" s="187">
        <f>SUM(M47)</f>
        <v>0</v>
      </c>
      <c r="N48" s="187">
        <f>SUM(N47)</f>
        <v>0</v>
      </c>
    </row>
    <row r="49" spans="1:14" ht="15.75">
      <c r="A49" s="188" t="s">
        <v>132</v>
      </c>
      <c r="B49" s="192" t="s">
        <v>70</v>
      </c>
      <c r="C49" s="190">
        <v>0</v>
      </c>
      <c r="D49" s="190">
        <v>0</v>
      </c>
      <c r="E49" s="190">
        <v>0</v>
      </c>
      <c r="F49" s="190">
        <f>SUM(C49:E49)</f>
        <v>0</v>
      </c>
      <c r="G49" s="190">
        <v>0</v>
      </c>
      <c r="H49" s="190">
        <v>0</v>
      </c>
      <c r="I49" s="190">
        <v>0</v>
      </c>
      <c r="J49" s="190">
        <f>SUM(G49:I49)</f>
        <v>0</v>
      </c>
      <c r="K49" s="190">
        <v>0</v>
      </c>
      <c r="L49" s="190">
        <v>0</v>
      </c>
      <c r="M49" s="190">
        <v>0</v>
      </c>
      <c r="N49" s="190">
        <f>SUM(K49:M49)</f>
        <v>0</v>
      </c>
    </row>
    <row r="50" spans="1:14" ht="15.75">
      <c r="A50" s="180" t="s">
        <v>133</v>
      </c>
      <c r="B50" s="193" t="s">
        <v>287</v>
      </c>
      <c r="C50" s="187">
        <f aca="true" t="shared" si="16" ref="C50:J50">SUM(C49)</f>
        <v>0</v>
      </c>
      <c r="D50" s="187">
        <f t="shared" si="16"/>
        <v>0</v>
      </c>
      <c r="E50" s="187">
        <f t="shared" si="16"/>
        <v>0</v>
      </c>
      <c r="F50" s="187">
        <f t="shared" si="16"/>
        <v>0</v>
      </c>
      <c r="G50" s="187">
        <f t="shared" si="16"/>
        <v>0</v>
      </c>
      <c r="H50" s="187">
        <f t="shared" si="16"/>
        <v>0</v>
      </c>
      <c r="I50" s="187">
        <f t="shared" si="16"/>
        <v>0</v>
      </c>
      <c r="J50" s="187">
        <f t="shared" si="16"/>
        <v>0</v>
      </c>
      <c r="K50" s="187">
        <f>SUM(K49)</f>
        <v>0</v>
      </c>
      <c r="L50" s="187">
        <f>SUM(L49)</f>
        <v>0</v>
      </c>
      <c r="M50" s="187">
        <f>SUM(M49)</f>
        <v>0</v>
      </c>
      <c r="N50" s="187">
        <f>SUM(N49)</f>
        <v>0</v>
      </c>
    </row>
    <row r="51" spans="1:14" ht="15.75">
      <c r="A51" s="188" t="s">
        <v>134</v>
      </c>
      <c r="B51" s="189" t="s">
        <v>159</v>
      </c>
      <c r="C51" s="190">
        <v>0</v>
      </c>
      <c r="D51" s="190">
        <v>0</v>
      </c>
      <c r="E51" s="190">
        <v>0</v>
      </c>
      <c r="F51" s="190">
        <f>SUM(C51:E51)</f>
        <v>0</v>
      </c>
      <c r="G51" s="190">
        <v>0</v>
      </c>
      <c r="H51" s="190">
        <v>0</v>
      </c>
      <c r="I51" s="190">
        <v>0</v>
      </c>
      <c r="J51" s="190">
        <f>SUM(G51:I51)</f>
        <v>0</v>
      </c>
      <c r="K51" s="190">
        <v>0</v>
      </c>
      <c r="L51" s="190">
        <v>0</v>
      </c>
      <c r="M51" s="190">
        <v>0</v>
      </c>
      <c r="N51" s="190">
        <f>SUM(K51:M51)</f>
        <v>0</v>
      </c>
    </row>
    <row r="52" spans="1:14" ht="15.75">
      <c r="A52" s="188" t="s">
        <v>135</v>
      </c>
      <c r="B52" s="189" t="s">
        <v>47</v>
      </c>
      <c r="C52" s="190">
        <v>0</v>
      </c>
      <c r="D52" s="190">
        <v>0</v>
      </c>
      <c r="E52" s="190">
        <v>0</v>
      </c>
      <c r="F52" s="190">
        <f aca="true" t="shared" si="17" ref="F52:F67">SUM(C52:E52)</f>
        <v>0</v>
      </c>
      <c r="G52" s="190">
        <v>0</v>
      </c>
      <c r="H52" s="190">
        <v>0</v>
      </c>
      <c r="I52" s="190">
        <v>0</v>
      </c>
      <c r="J52" s="190">
        <f aca="true" t="shared" si="18" ref="J52:J59">SUM(G52:I52)</f>
        <v>0</v>
      </c>
      <c r="K52" s="190">
        <v>0</v>
      </c>
      <c r="L52" s="190">
        <v>0</v>
      </c>
      <c r="M52" s="190">
        <v>0</v>
      </c>
      <c r="N52" s="190">
        <f aca="true" t="shared" si="19" ref="N52:N67">SUM(K52:M52)</f>
        <v>0</v>
      </c>
    </row>
    <row r="53" spans="1:14" ht="15.75">
      <c r="A53" s="188" t="s">
        <v>136</v>
      </c>
      <c r="B53" s="189" t="s">
        <v>160</v>
      </c>
      <c r="C53" s="190">
        <v>0</v>
      </c>
      <c r="D53" s="190">
        <v>0</v>
      </c>
      <c r="E53" s="190">
        <v>0</v>
      </c>
      <c r="F53" s="190">
        <f t="shared" si="17"/>
        <v>0</v>
      </c>
      <c r="G53" s="190">
        <v>0</v>
      </c>
      <c r="H53" s="190">
        <v>0</v>
      </c>
      <c r="I53" s="190">
        <v>0</v>
      </c>
      <c r="J53" s="190">
        <f t="shared" si="18"/>
        <v>0</v>
      </c>
      <c r="K53" s="190">
        <v>0</v>
      </c>
      <c r="L53" s="190">
        <v>0</v>
      </c>
      <c r="M53" s="190">
        <v>0</v>
      </c>
      <c r="N53" s="190">
        <f t="shared" si="19"/>
        <v>0</v>
      </c>
    </row>
    <row r="54" spans="1:14" ht="15.75">
      <c r="A54" s="188" t="s">
        <v>137</v>
      </c>
      <c r="B54" s="189" t="s">
        <v>48</v>
      </c>
      <c r="C54" s="190">
        <v>0</v>
      </c>
      <c r="D54" s="190">
        <v>0</v>
      </c>
      <c r="E54" s="190">
        <v>0</v>
      </c>
      <c r="F54" s="190">
        <f t="shared" si="17"/>
        <v>0</v>
      </c>
      <c r="G54" s="190">
        <v>0</v>
      </c>
      <c r="H54" s="190">
        <v>0</v>
      </c>
      <c r="I54" s="190">
        <v>0</v>
      </c>
      <c r="J54" s="190">
        <f t="shared" si="18"/>
        <v>0</v>
      </c>
      <c r="K54" s="190">
        <v>0</v>
      </c>
      <c r="L54" s="190">
        <v>0</v>
      </c>
      <c r="M54" s="190">
        <v>0</v>
      </c>
      <c r="N54" s="190">
        <f t="shared" si="19"/>
        <v>0</v>
      </c>
    </row>
    <row r="55" spans="1:14" ht="15.75">
      <c r="A55" s="188" t="s">
        <v>138</v>
      </c>
      <c r="B55" s="189" t="s">
        <v>49</v>
      </c>
      <c r="C55" s="190">
        <v>4342801</v>
      </c>
      <c r="D55" s="190">
        <v>0</v>
      </c>
      <c r="E55" s="190">
        <v>0</v>
      </c>
      <c r="F55" s="190">
        <f t="shared" si="17"/>
        <v>4342801</v>
      </c>
      <c r="G55" s="190">
        <v>4342801</v>
      </c>
      <c r="H55" s="190">
        <v>0</v>
      </c>
      <c r="I55" s="190">
        <v>0</v>
      </c>
      <c r="J55" s="190">
        <f t="shared" si="18"/>
        <v>4342801</v>
      </c>
      <c r="K55" s="190">
        <v>3359592</v>
      </c>
      <c r="L55" s="190">
        <v>0</v>
      </c>
      <c r="M55" s="190">
        <v>0</v>
      </c>
      <c r="N55" s="190">
        <f t="shared" si="19"/>
        <v>3359592</v>
      </c>
    </row>
    <row r="56" spans="1:14" ht="15.75">
      <c r="A56" s="188" t="s">
        <v>139</v>
      </c>
      <c r="B56" s="189" t="s">
        <v>50</v>
      </c>
      <c r="C56" s="190">
        <v>1172556</v>
      </c>
      <c r="D56" s="190">
        <v>0</v>
      </c>
      <c r="E56" s="190">
        <v>0</v>
      </c>
      <c r="F56" s="190">
        <f t="shared" si="17"/>
        <v>1172556</v>
      </c>
      <c r="G56" s="190">
        <v>1172556</v>
      </c>
      <c r="H56" s="190">
        <v>0</v>
      </c>
      <c r="I56" s="190">
        <v>0</v>
      </c>
      <c r="J56" s="190">
        <f t="shared" si="18"/>
        <v>1172556</v>
      </c>
      <c r="K56" s="190">
        <v>907111</v>
      </c>
      <c r="L56" s="190">
        <v>0</v>
      </c>
      <c r="M56" s="190">
        <v>0</v>
      </c>
      <c r="N56" s="190">
        <f t="shared" si="19"/>
        <v>907111</v>
      </c>
    </row>
    <row r="57" spans="1:14" ht="15.75">
      <c r="A57" s="188" t="s">
        <v>206</v>
      </c>
      <c r="B57" s="189" t="s">
        <v>51</v>
      </c>
      <c r="C57" s="190">
        <v>13190348</v>
      </c>
      <c r="D57" s="190">
        <v>0</v>
      </c>
      <c r="E57" s="190">
        <v>0</v>
      </c>
      <c r="F57" s="190">
        <f t="shared" si="17"/>
        <v>13190348</v>
      </c>
      <c r="G57" s="190">
        <v>13190348</v>
      </c>
      <c r="H57" s="190">
        <v>0</v>
      </c>
      <c r="I57" s="190">
        <v>0</v>
      </c>
      <c r="J57" s="190">
        <f t="shared" si="18"/>
        <v>13190348</v>
      </c>
      <c r="K57" s="190">
        <v>4816000</v>
      </c>
      <c r="L57" s="190">
        <v>0</v>
      </c>
      <c r="M57" s="190">
        <v>0</v>
      </c>
      <c r="N57" s="190">
        <f t="shared" si="19"/>
        <v>4816000</v>
      </c>
    </row>
    <row r="58" spans="1:14" ht="15.75">
      <c r="A58" s="188" t="s">
        <v>207</v>
      </c>
      <c r="B58" s="195" t="s">
        <v>161</v>
      </c>
      <c r="C58" s="196">
        <v>0</v>
      </c>
      <c r="D58" s="196">
        <v>0</v>
      </c>
      <c r="E58" s="196">
        <v>0</v>
      </c>
      <c r="F58" s="196">
        <f t="shared" si="17"/>
        <v>0</v>
      </c>
      <c r="G58" s="196">
        <v>0</v>
      </c>
      <c r="H58" s="196">
        <v>0</v>
      </c>
      <c r="I58" s="196">
        <v>0</v>
      </c>
      <c r="J58" s="196">
        <f t="shared" si="18"/>
        <v>0</v>
      </c>
      <c r="K58" s="196">
        <v>0</v>
      </c>
      <c r="L58" s="196">
        <v>0</v>
      </c>
      <c r="M58" s="196">
        <v>0</v>
      </c>
      <c r="N58" s="196">
        <f t="shared" si="19"/>
        <v>0</v>
      </c>
    </row>
    <row r="59" spans="1:14" ht="15.75">
      <c r="A59" s="188" t="s">
        <v>208</v>
      </c>
      <c r="B59" s="195" t="s">
        <v>162</v>
      </c>
      <c r="C59" s="196">
        <v>0</v>
      </c>
      <c r="D59" s="196">
        <v>0</v>
      </c>
      <c r="E59" s="196">
        <v>0</v>
      </c>
      <c r="F59" s="196">
        <f t="shared" si="17"/>
        <v>0</v>
      </c>
      <c r="G59" s="196">
        <v>0</v>
      </c>
      <c r="H59" s="196">
        <v>0</v>
      </c>
      <c r="I59" s="196">
        <v>0</v>
      </c>
      <c r="J59" s="196">
        <f t="shared" si="18"/>
        <v>0</v>
      </c>
      <c r="K59" s="196">
        <v>0</v>
      </c>
      <c r="L59" s="196">
        <v>0</v>
      </c>
      <c r="M59" s="196">
        <v>0</v>
      </c>
      <c r="N59" s="196">
        <f t="shared" si="19"/>
        <v>0</v>
      </c>
    </row>
    <row r="60" spans="1:14" ht="15.75">
      <c r="A60" s="188" t="s">
        <v>209</v>
      </c>
      <c r="B60" s="189" t="s">
        <v>304</v>
      </c>
      <c r="C60" s="190">
        <f>SUM(C58:C59)</f>
        <v>0</v>
      </c>
      <c r="D60" s="190">
        <f>SUM(D58:D59)</f>
        <v>0</v>
      </c>
      <c r="E60" s="190">
        <f>SUM(E58:E59)</f>
        <v>0</v>
      </c>
      <c r="F60" s="190">
        <f t="shared" si="17"/>
        <v>0</v>
      </c>
      <c r="G60" s="190">
        <f>SUM(G58:G59)</f>
        <v>0</v>
      </c>
      <c r="H60" s="190">
        <f>SUM(H58:H59)</f>
        <v>0</v>
      </c>
      <c r="I60" s="190">
        <f>SUM(I58:I59)</f>
        <v>0</v>
      </c>
      <c r="J60" s="190">
        <f aca="true" t="shared" si="20" ref="J60:J67">SUM(G60:I60)</f>
        <v>0</v>
      </c>
      <c r="K60" s="190">
        <f>SUM(K58:K59)</f>
        <v>0</v>
      </c>
      <c r="L60" s="190">
        <f>SUM(L58:L59)</f>
        <v>0</v>
      </c>
      <c r="M60" s="190">
        <f>SUM(M58:M59)</f>
        <v>0</v>
      </c>
      <c r="N60" s="190">
        <f t="shared" si="19"/>
        <v>0</v>
      </c>
    </row>
    <row r="61" spans="1:14" ht="15.75">
      <c r="A61" s="188" t="s">
        <v>210</v>
      </c>
      <c r="B61" s="195" t="s">
        <v>164</v>
      </c>
      <c r="C61" s="196">
        <v>0</v>
      </c>
      <c r="D61" s="196">
        <v>0</v>
      </c>
      <c r="E61" s="196">
        <v>0</v>
      </c>
      <c r="F61" s="196">
        <f t="shared" si="17"/>
        <v>0</v>
      </c>
      <c r="G61" s="196">
        <v>0</v>
      </c>
      <c r="H61" s="196">
        <v>0</v>
      </c>
      <c r="I61" s="196">
        <v>0</v>
      </c>
      <c r="J61" s="196">
        <f t="shared" si="20"/>
        <v>0</v>
      </c>
      <c r="K61" s="196">
        <v>0</v>
      </c>
      <c r="L61" s="196">
        <v>0</v>
      </c>
      <c r="M61" s="196">
        <v>0</v>
      </c>
      <c r="N61" s="196">
        <f t="shared" si="19"/>
        <v>0</v>
      </c>
    </row>
    <row r="62" spans="1:14" ht="15.75">
      <c r="A62" s="188" t="s">
        <v>211</v>
      </c>
      <c r="B62" s="195" t="s">
        <v>165</v>
      </c>
      <c r="C62" s="196">
        <v>0</v>
      </c>
      <c r="D62" s="196">
        <v>0</v>
      </c>
      <c r="E62" s="196">
        <v>0</v>
      </c>
      <c r="F62" s="196">
        <f t="shared" si="17"/>
        <v>0</v>
      </c>
      <c r="G62" s="196">
        <v>0</v>
      </c>
      <c r="H62" s="196">
        <v>0</v>
      </c>
      <c r="I62" s="196">
        <v>0</v>
      </c>
      <c r="J62" s="196">
        <f t="shared" si="20"/>
        <v>0</v>
      </c>
      <c r="K62" s="196">
        <v>0</v>
      </c>
      <c r="L62" s="196">
        <v>0</v>
      </c>
      <c r="M62" s="196">
        <v>0</v>
      </c>
      <c r="N62" s="196">
        <f t="shared" si="19"/>
        <v>0</v>
      </c>
    </row>
    <row r="63" spans="1:14" ht="15.75">
      <c r="A63" s="188" t="s">
        <v>212</v>
      </c>
      <c r="B63" s="189" t="s">
        <v>305</v>
      </c>
      <c r="C63" s="190">
        <f>SUM(C61:C62)</f>
        <v>0</v>
      </c>
      <c r="D63" s="190">
        <f>SUM(D61:D62)</f>
        <v>0</v>
      </c>
      <c r="E63" s="190">
        <f>SUM(E61:E62)</f>
        <v>0</v>
      </c>
      <c r="F63" s="190">
        <f t="shared" si="17"/>
        <v>0</v>
      </c>
      <c r="G63" s="190">
        <f>SUM(G61:G62)</f>
        <v>0</v>
      </c>
      <c r="H63" s="190">
        <f>SUM(H61:H62)</f>
        <v>0</v>
      </c>
      <c r="I63" s="190">
        <f>SUM(I61:I62)</f>
        <v>0</v>
      </c>
      <c r="J63" s="190">
        <f t="shared" si="20"/>
        <v>0</v>
      </c>
      <c r="K63" s="190">
        <f>SUM(K61:K62)</f>
        <v>0</v>
      </c>
      <c r="L63" s="190">
        <f>SUM(L61:L62)</f>
        <v>0</v>
      </c>
      <c r="M63" s="190">
        <f>SUM(M61:M62)</f>
        <v>0</v>
      </c>
      <c r="N63" s="190">
        <f t="shared" si="19"/>
        <v>0</v>
      </c>
    </row>
    <row r="64" spans="1:14" ht="15.75">
      <c r="A64" s="188" t="s">
        <v>213</v>
      </c>
      <c r="B64" s="189" t="s">
        <v>167</v>
      </c>
      <c r="C64" s="190">
        <v>0</v>
      </c>
      <c r="D64" s="190">
        <v>0</v>
      </c>
      <c r="E64" s="190">
        <v>0</v>
      </c>
      <c r="F64" s="190">
        <f t="shared" si="17"/>
        <v>0</v>
      </c>
      <c r="G64" s="190">
        <v>0</v>
      </c>
      <c r="H64" s="190">
        <v>0</v>
      </c>
      <c r="I64" s="190">
        <v>0</v>
      </c>
      <c r="J64" s="190">
        <f t="shared" si="20"/>
        <v>0</v>
      </c>
      <c r="K64" s="190">
        <v>0</v>
      </c>
      <c r="L64" s="190">
        <v>0</v>
      </c>
      <c r="M64" s="190">
        <v>0</v>
      </c>
      <c r="N64" s="190">
        <f t="shared" si="19"/>
        <v>0</v>
      </c>
    </row>
    <row r="65" spans="1:14" ht="15.75">
      <c r="A65" s="188" t="s">
        <v>214</v>
      </c>
      <c r="B65" s="197" t="s">
        <v>52</v>
      </c>
      <c r="C65" s="190">
        <v>0</v>
      </c>
      <c r="D65" s="190">
        <v>0</v>
      </c>
      <c r="E65" s="190">
        <v>0</v>
      </c>
      <c r="F65" s="190">
        <f t="shared" si="17"/>
        <v>0</v>
      </c>
      <c r="G65" s="190">
        <v>145908</v>
      </c>
      <c r="H65" s="190">
        <v>0</v>
      </c>
      <c r="I65" s="190">
        <v>0</v>
      </c>
      <c r="J65" s="190">
        <f t="shared" si="20"/>
        <v>145908</v>
      </c>
      <c r="K65" s="190">
        <v>145908</v>
      </c>
      <c r="L65" s="190">
        <v>0</v>
      </c>
      <c r="M65" s="190">
        <v>0</v>
      </c>
      <c r="N65" s="190">
        <f t="shared" si="19"/>
        <v>145908</v>
      </c>
    </row>
    <row r="66" spans="1:14" ht="15.75">
      <c r="A66" s="180" t="s">
        <v>215</v>
      </c>
      <c r="B66" s="198" t="s">
        <v>288</v>
      </c>
      <c r="C66" s="187">
        <f>C51+C52+C53+C54+C55+C56+C57+C60+C63+C64+C65</f>
        <v>18705705</v>
      </c>
      <c r="D66" s="187">
        <f>D51+D52+D53+D54+D55+D56+D57+D60+D63+D64+D65</f>
        <v>0</v>
      </c>
      <c r="E66" s="187">
        <f>E51+E52+E53+E54+E55+E56+E57+E60+E63+E64+E65</f>
        <v>0</v>
      </c>
      <c r="F66" s="187">
        <f t="shared" si="17"/>
        <v>18705705</v>
      </c>
      <c r="G66" s="187">
        <f>G51+G52+G53+G54+G55+G56+G57+G60+G63+G64+G65</f>
        <v>18851613</v>
      </c>
      <c r="H66" s="187">
        <f>H51+H52+H53+H54+H55+H56+H57+H60+H63+H64+H65</f>
        <v>0</v>
      </c>
      <c r="I66" s="187">
        <f>I51+I52+I53+I54+I55+I56+I57+I60+I63+I64+I65</f>
        <v>0</v>
      </c>
      <c r="J66" s="187">
        <f t="shared" si="20"/>
        <v>18851613</v>
      </c>
      <c r="K66" s="187">
        <f>K51+K52+K53+K54+K55+K56+K57+K60+K63+K64+K65</f>
        <v>9228611</v>
      </c>
      <c r="L66" s="187">
        <f>L51+L52+L53+L54+L55+L56+L57+L60+L63+L64+L65</f>
        <v>0</v>
      </c>
      <c r="M66" s="187">
        <f>M51+M52+M53+M54+M55+M56+M57+M60+M63+M64+M65</f>
        <v>0</v>
      </c>
      <c r="N66" s="187">
        <f t="shared" si="19"/>
        <v>9228611</v>
      </c>
    </row>
    <row r="67" spans="1:14" ht="15.75">
      <c r="A67" s="188" t="s">
        <v>216</v>
      </c>
      <c r="B67" s="197" t="s">
        <v>61</v>
      </c>
      <c r="C67" s="190">
        <v>0</v>
      </c>
      <c r="D67" s="190">
        <v>0</v>
      </c>
      <c r="E67" s="190">
        <v>0</v>
      </c>
      <c r="F67" s="190">
        <f t="shared" si="17"/>
        <v>0</v>
      </c>
      <c r="G67" s="190">
        <v>0</v>
      </c>
      <c r="H67" s="190">
        <v>0</v>
      </c>
      <c r="I67" s="190">
        <v>0</v>
      </c>
      <c r="J67" s="190">
        <f t="shared" si="20"/>
        <v>0</v>
      </c>
      <c r="K67" s="190">
        <v>0</v>
      </c>
      <c r="L67" s="190">
        <v>0</v>
      </c>
      <c r="M67" s="190">
        <v>0</v>
      </c>
      <c r="N67" s="190">
        <f t="shared" si="19"/>
        <v>0</v>
      </c>
    </row>
    <row r="68" spans="1:14" ht="15.75">
      <c r="A68" s="180" t="s">
        <v>217</v>
      </c>
      <c r="B68" s="199" t="s">
        <v>289</v>
      </c>
      <c r="C68" s="187">
        <f aca="true" t="shared" si="21" ref="C68:J68">SUM(C67)</f>
        <v>0</v>
      </c>
      <c r="D68" s="187">
        <f t="shared" si="21"/>
        <v>0</v>
      </c>
      <c r="E68" s="187">
        <f t="shared" si="21"/>
        <v>0</v>
      </c>
      <c r="F68" s="187">
        <f t="shared" si="21"/>
        <v>0</v>
      </c>
      <c r="G68" s="187">
        <f t="shared" si="21"/>
        <v>0</v>
      </c>
      <c r="H68" s="187">
        <f t="shared" si="21"/>
        <v>0</v>
      </c>
      <c r="I68" s="187">
        <f t="shared" si="21"/>
        <v>0</v>
      </c>
      <c r="J68" s="187">
        <f t="shared" si="21"/>
        <v>0</v>
      </c>
      <c r="K68" s="187">
        <f>SUM(K67)</f>
        <v>0</v>
      </c>
      <c r="L68" s="187">
        <f>SUM(L67)</f>
        <v>0</v>
      </c>
      <c r="M68" s="187">
        <f>SUM(M67)</f>
        <v>0</v>
      </c>
      <c r="N68" s="187">
        <f>SUM(N67)</f>
        <v>0</v>
      </c>
    </row>
    <row r="69" spans="1:14" ht="15.75">
      <c r="A69" s="180" t="s">
        <v>218</v>
      </c>
      <c r="B69" s="200" t="s">
        <v>290</v>
      </c>
      <c r="C69" s="187">
        <f aca="true" t="shared" si="22" ref="C69:J69">C48+C66+C68+C50</f>
        <v>18705705</v>
      </c>
      <c r="D69" s="187">
        <f t="shared" si="22"/>
        <v>0</v>
      </c>
      <c r="E69" s="187">
        <f t="shared" si="22"/>
        <v>0</v>
      </c>
      <c r="F69" s="187">
        <f t="shared" si="22"/>
        <v>18705705</v>
      </c>
      <c r="G69" s="187">
        <f t="shared" si="22"/>
        <v>18851613</v>
      </c>
      <c r="H69" s="187">
        <f t="shared" si="22"/>
        <v>0</v>
      </c>
      <c r="I69" s="187">
        <f t="shared" si="22"/>
        <v>0</v>
      </c>
      <c r="J69" s="187">
        <f t="shared" si="22"/>
        <v>18851613</v>
      </c>
      <c r="K69" s="187">
        <f>K48+K66+K68+K50</f>
        <v>9228611</v>
      </c>
      <c r="L69" s="187">
        <f>L48+L66+L68+L50</f>
        <v>0</v>
      </c>
      <c r="M69" s="187">
        <f>M48+M66+M68+M50</f>
        <v>0</v>
      </c>
      <c r="N69" s="187">
        <f>N48+N66+N68+N50</f>
        <v>9228611</v>
      </c>
    </row>
    <row r="70" spans="1:14" ht="15.75">
      <c r="A70" s="188" t="s">
        <v>219</v>
      </c>
      <c r="B70" s="189" t="s">
        <v>45</v>
      </c>
      <c r="C70" s="190">
        <v>0</v>
      </c>
      <c r="D70" s="190">
        <v>0</v>
      </c>
      <c r="E70" s="190">
        <v>0</v>
      </c>
      <c r="F70" s="190">
        <f>SUM(C70:E70)</f>
        <v>0</v>
      </c>
      <c r="G70" s="190">
        <v>0</v>
      </c>
      <c r="H70" s="190">
        <v>0</v>
      </c>
      <c r="I70" s="190">
        <v>0</v>
      </c>
      <c r="J70" s="190">
        <f>SUM(G70:I70)</f>
        <v>0</v>
      </c>
      <c r="K70" s="190">
        <v>0</v>
      </c>
      <c r="L70" s="190">
        <v>0</v>
      </c>
      <c r="M70" s="190">
        <v>0</v>
      </c>
      <c r="N70" s="190">
        <f>SUM(K70:M70)</f>
        <v>0</v>
      </c>
    </row>
    <row r="71" spans="1:14" ht="31.5">
      <c r="A71" s="188" t="s">
        <v>220</v>
      </c>
      <c r="B71" s="189" t="s">
        <v>46</v>
      </c>
      <c r="C71" s="190">
        <v>0</v>
      </c>
      <c r="D71" s="190">
        <v>0</v>
      </c>
      <c r="E71" s="190">
        <v>0</v>
      </c>
      <c r="F71" s="190">
        <f>SUM(C71:E71)</f>
        <v>0</v>
      </c>
      <c r="G71" s="190">
        <v>0</v>
      </c>
      <c r="H71" s="190">
        <v>0</v>
      </c>
      <c r="I71" s="190">
        <v>0</v>
      </c>
      <c r="J71" s="190">
        <f>SUM(G71:I71)</f>
        <v>0</v>
      </c>
      <c r="K71" s="190">
        <v>0</v>
      </c>
      <c r="L71" s="190">
        <v>0</v>
      </c>
      <c r="M71" s="190">
        <v>0</v>
      </c>
      <c r="N71" s="190">
        <f>SUM(K71:M71)</f>
        <v>0</v>
      </c>
    </row>
    <row r="72" spans="1:14" ht="31.5">
      <c r="A72" s="180" t="s">
        <v>221</v>
      </c>
      <c r="B72" s="201" t="s">
        <v>291</v>
      </c>
      <c r="C72" s="187">
        <f aca="true" t="shared" si="23" ref="C72:J72">SUM(C70:C71)</f>
        <v>0</v>
      </c>
      <c r="D72" s="187">
        <f t="shared" si="23"/>
        <v>0</v>
      </c>
      <c r="E72" s="187">
        <f t="shared" si="23"/>
        <v>0</v>
      </c>
      <c r="F72" s="187">
        <f t="shared" si="23"/>
        <v>0</v>
      </c>
      <c r="G72" s="187">
        <f t="shared" si="23"/>
        <v>0</v>
      </c>
      <c r="H72" s="187">
        <f t="shared" si="23"/>
        <v>0</v>
      </c>
      <c r="I72" s="187">
        <f t="shared" si="23"/>
        <v>0</v>
      </c>
      <c r="J72" s="187">
        <f t="shared" si="23"/>
        <v>0</v>
      </c>
      <c r="K72" s="187">
        <f>SUM(K70:K71)</f>
        <v>0</v>
      </c>
      <c r="L72" s="187">
        <f>SUM(L70:L71)</f>
        <v>0</v>
      </c>
      <c r="M72" s="187">
        <f>SUM(M70:M71)</f>
        <v>0</v>
      </c>
      <c r="N72" s="187">
        <f>SUM(N70:N71)</f>
        <v>0</v>
      </c>
    </row>
    <row r="73" spans="1:14" ht="15.75">
      <c r="A73" s="188" t="s">
        <v>222</v>
      </c>
      <c r="B73" s="202" t="s">
        <v>58</v>
      </c>
      <c r="C73" s="190">
        <v>0</v>
      </c>
      <c r="D73" s="190">
        <v>0</v>
      </c>
      <c r="E73" s="190">
        <v>0</v>
      </c>
      <c r="F73" s="190">
        <f>SUM(C73:E73)</f>
        <v>0</v>
      </c>
      <c r="G73" s="190">
        <v>0</v>
      </c>
      <c r="H73" s="190">
        <v>0</v>
      </c>
      <c r="I73" s="190">
        <v>0</v>
      </c>
      <c r="J73" s="190">
        <f>SUM(G73:I73)</f>
        <v>0</v>
      </c>
      <c r="K73" s="190">
        <v>0</v>
      </c>
      <c r="L73" s="190">
        <v>0</v>
      </c>
      <c r="M73" s="190">
        <v>0</v>
      </c>
      <c r="N73" s="190">
        <f>SUM(K73:M73)</f>
        <v>0</v>
      </c>
    </row>
    <row r="74" spans="1:14" ht="15.75">
      <c r="A74" s="180" t="s">
        <v>223</v>
      </c>
      <c r="B74" s="203" t="s">
        <v>292</v>
      </c>
      <c r="C74" s="187">
        <f>SUM(C73)</f>
        <v>0</v>
      </c>
      <c r="D74" s="187">
        <f>SUM(D73)</f>
        <v>0</v>
      </c>
      <c r="E74" s="187">
        <f>SUM(E73)</f>
        <v>0</v>
      </c>
      <c r="F74" s="187">
        <f>SUM(C74:E74)</f>
        <v>0</v>
      </c>
      <c r="G74" s="187">
        <f>SUM(G73)</f>
        <v>0</v>
      </c>
      <c r="H74" s="187">
        <f>SUM(H73)</f>
        <v>0</v>
      </c>
      <c r="I74" s="187">
        <f>SUM(I73)</f>
        <v>0</v>
      </c>
      <c r="J74" s="187">
        <f>SUM(G74:I74)</f>
        <v>0</v>
      </c>
      <c r="K74" s="187">
        <f>SUM(K73)</f>
        <v>0</v>
      </c>
      <c r="L74" s="187">
        <f>SUM(L73)</f>
        <v>0</v>
      </c>
      <c r="M74" s="187">
        <f>SUM(M73)</f>
        <v>0</v>
      </c>
      <c r="N74" s="187">
        <f>SUM(K74:M74)</f>
        <v>0</v>
      </c>
    </row>
    <row r="75" spans="1:14" ht="15.75">
      <c r="A75" s="188" t="s">
        <v>224</v>
      </c>
      <c r="B75" s="197" t="s">
        <v>64</v>
      </c>
      <c r="C75" s="190">
        <v>0</v>
      </c>
      <c r="D75" s="190">
        <v>0</v>
      </c>
      <c r="E75" s="190">
        <v>0</v>
      </c>
      <c r="F75" s="190">
        <f>SUM(C75:E75)</f>
        <v>0</v>
      </c>
      <c r="G75" s="190">
        <v>0</v>
      </c>
      <c r="H75" s="190">
        <v>0</v>
      </c>
      <c r="I75" s="190">
        <v>0</v>
      </c>
      <c r="J75" s="190">
        <f>SUM(G75:I75)</f>
        <v>0</v>
      </c>
      <c r="K75" s="190">
        <v>0</v>
      </c>
      <c r="L75" s="190">
        <v>0</v>
      </c>
      <c r="M75" s="190">
        <v>0</v>
      </c>
      <c r="N75" s="190">
        <f>SUM(K75:M75)</f>
        <v>0</v>
      </c>
    </row>
    <row r="76" spans="1:14" ht="15.75">
      <c r="A76" s="180" t="s">
        <v>225</v>
      </c>
      <c r="B76" s="199" t="s">
        <v>293</v>
      </c>
      <c r="C76" s="187">
        <f>SUM(C73)</f>
        <v>0</v>
      </c>
      <c r="D76" s="187">
        <f>SUM(D73)</f>
        <v>0</v>
      </c>
      <c r="E76" s="187">
        <f>SUM(E73)</f>
        <v>0</v>
      </c>
      <c r="F76" s="187">
        <f>SUM(C76:E76)</f>
        <v>0</v>
      </c>
      <c r="G76" s="187">
        <f>SUM(G73)</f>
        <v>0</v>
      </c>
      <c r="H76" s="187">
        <f>SUM(H73)</f>
        <v>0</v>
      </c>
      <c r="I76" s="187">
        <f>SUM(I73)</f>
        <v>0</v>
      </c>
      <c r="J76" s="187">
        <f>SUM(G76:I76)</f>
        <v>0</v>
      </c>
      <c r="K76" s="187">
        <f>SUM(K73)</f>
        <v>0</v>
      </c>
      <c r="L76" s="187">
        <f>SUM(L73)</f>
        <v>0</v>
      </c>
      <c r="M76" s="187">
        <f>SUM(M73)</f>
        <v>0</v>
      </c>
      <c r="N76" s="187">
        <f>SUM(K76:M76)</f>
        <v>0</v>
      </c>
    </row>
    <row r="77" spans="1:14" ht="15.75">
      <c r="A77" s="180" t="s">
        <v>226</v>
      </c>
      <c r="B77" s="200" t="s">
        <v>294</v>
      </c>
      <c r="C77" s="187">
        <f>C72+C76+C74</f>
        <v>0</v>
      </c>
      <c r="D77" s="187">
        <f>D72+D76+D74</f>
        <v>0</v>
      </c>
      <c r="E77" s="187">
        <f>E72+E76+E74</f>
        <v>0</v>
      </c>
      <c r="F77" s="187">
        <f>SUM(C77:E77)</f>
        <v>0</v>
      </c>
      <c r="G77" s="187">
        <f>G72+G76+G74</f>
        <v>0</v>
      </c>
      <c r="H77" s="187">
        <f>H72+H76+H74</f>
        <v>0</v>
      </c>
      <c r="I77" s="187">
        <f>I72+I76+I74</f>
        <v>0</v>
      </c>
      <c r="J77" s="187">
        <f>SUM(G77:I77)</f>
        <v>0</v>
      </c>
      <c r="K77" s="187">
        <f>K72+K76+K74</f>
        <v>0</v>
      </c>
      <c r="L77" s="187">
        <f>L72+L76+L74</f>
        <v>0</v>
      </c>
      <c r="M77" s="187">
        <f>M72+M76+M74</f>
        <v>0</v>
      </c>
      <c r="N77" s="187">
        <f>SUM(K77:M77)</f>
        <v>0</v>
      </c>
    </row>
    <row r="78" spans="1:14" ht="15.75">
      <c r="A78" s="180" t="s">
        <v>227</v>
      </c>
      <c r="B78" s="200" t="s">
        <v>295</v>
      </c>
      <c r="C78" s="187">
        <f aca="true" t="shared" si="24" ref="C78:N78">C69+C77+C46</f>
        <v>365055438</v>
      </c>
      <c r="D78" s="187">
        <f t="shared" si="24"/>
        <v>0</v>
      </c>
      <c r="E78" s="187">
        <f t="shared" si="24"/>
        <v>0</v>
      </c>
      <c r="F78" s="187">
        <f t="shared" si="24"/>
        <v>365055438</v>
      </c>
      <c r="G78" s="187">
        <f t="shared" si="24"/>
        <v>374381773</v>
      </c>
      <c r="H78" s="187">
        <f t="shared" si="24"/>
        <v>0</v>
      </c>
      <c r="I78" s="187">
        <f t="shared" si="24"/>
        <v>0</v>
      </c>
      <c r="J78" s="187">
        <f t="shared" si="24"/>
        <v>374381773</v>
      </c>
      <c r="K78" s="187">
        <f t="shared" si="24"/>
        <v>356175956</v>
      </c>
      <c r="L78" s="187">
        <f t="shared" si="24"/>
        <v>0</v>
      </c>
      <c r="M78" s="187">
        <f t="shared" si="24"/>
        <v>0</v>
      </c>
      <c r="N78" s="187">
        <f t="shared" si="24"/>
        <v>356175956</v>
      </c>
    </row>
    <row r="79" spans="1:14" ht="15.75">
      <c r="A79" s="183"/>
      <c r="B79" s="204"/>
      <c r="C79" s="187"/>
      <c r="D79" s="183"/>
      <c r="E79" s="183"/>
      <c r="F79" s="183"/>
      <c r="G79" s="187"/>
      <c r="H79" s="183"/>
      <c r="I79" s="183"/>
      <c r="J79" s="183"/>
      <c r="K79" s="187"/>
      <c r="L79" s="183"/>
      <c r="M79" s="183"/>
      <c r="N79" s="183"/>
    </row>
    <row r="80" spans="1:14" ht="15.75">
      <c r="A80" s="180" t="s">
        <v>297</v>
      </c>
      <c r="B80" s="204" t="s">
        <v>21</v>
      </c>
      <c r="C80" s="187"/>
      <c r="D80" s="183"/>
      <c r="E80" s="183"/>
      <c r="F80" s="183"/>
      <c r="G80" s="187"/>
      <c r="H80" s="183"/>
      <c r="I80" s="183"/>
      <c r="J80" s="183"/>
      <c r="K80" s="187"/>
      <c r="L80" s="183"/>
      <c r="M80" s="183"/>
      <c r="N80" s="183"/>
    </row>
    <row r="81" spans="1:14" ht="15.75">
      <c r="A81" s="180" t="s">
        <v>129</v>
      </c>
      <c r="B81" s="184" t="s">
        <v>23</v>
      </c>
      <c r="C81" s="185">
        <v>287673176</v>
      </c>
      <c r="D81" s="186">
        <v>0</v>
      </c>
      <c r="E81" s="185">
        <v>0</v>
      </c>
      <c r="F81" s="185">
        <f>SUM(C81:E81)</f>
        <v>287673176</v>
      </c>
      <c r="G81" s="185">
        <v>293725615</v>
      </c>
      <c r="H81" s="186">
        <v>0</v>
      </c>
      <c r="I81" s="185">
        <v>0</v>
      </c>
      <c r="J81" s="185">
        <f>SUM(G81:I81)</f>
        <v>293725615</v>
      </c>
      <c r="K81" s="185">
        <v>281890949</v>
      </c>
      <c r="L81" s="186">
        <v>0</v>
      </c>
      <c r="M81" s="185">
        <v>0</v>
      </c>
      <c r="N81" s="185">
        <f>SUM(K81:M81)</f>
        <v>281890949</v>
      </c>
    </row>
    <row r="82" spans="1:14" ht="31.5">
      <c r="A82" s="188" t="s">
        <v>130</v>
      </c>
      <c r="B82" s="189" t="s">
        <v>68</v>
      </c>
      <c r="C82" s="190">
        <v>0</v>
      </c>
      <c r="D82" s="190">
        <v>0</v>
      </c>
      <c r="E82" s="190">
        <v>0</v>
      </c>
      <c r="F82" s="190">
        <f>SUM(C82:E82)</f>
        <v>0</v>
      </c>
      <c r="G82" s="190">
        <v>0</v>
      </c>
      <c r="H82" s="190">
        <v>0</v>
      </c>
      <c r="I82" s="190">
        <v>0</v>
      </c>
      <c r="J82" s="190">
        <f>SUM(G82:I82)</f>
        <v>0</v>
      </c>
      <c r="K82" s="190">
        <v>0</v>
      </c>
      <c r="L82" s="190">
        <v>0</v>
      </c>
      <c r="M82" s="190">
        <v>0</v>
      </c>
      <c r="N82" s="190">
        <f>SUM(K82:M82)</f>
        <v>0</v>
      </c>
    </row>
    <row r="83" spans="1:14" ht="31.5">
      <c r="A83" s="180" t="s">
        <v>131</v>
      </c>
      <c r="B83" s="191" t="s">
        <v>286</v>
      </c>
      <c r="C83" s="187">
        <f aca="true" t="shared" si="25" ref="C83:J83">SUM(C82)</f>
        <v>0</v>
      </c>
      <c r="D83" s="187">
        <f t="shared" si="25"/>
        <v>0</v>
      </c>
      <c r="E83" s="187">
        <f t="shared" si="25"/>
        <v>0</v>
      </c>
      <c r="F83" s="187">
        <f t="shared" si="25"/>
        <v>0</v>
      </c>
      <c r="G83" s="187">
        <f t="shared" si="25"/>
        <v>0</v>
      </c>
      <c r="H83" s="187">
        <f t="shared" si="25"/>
        <v>0</v>
      </c>
      <c r="I83" s="187">
        <f t="shared" si="25"/>
        <v>0</v>
      </c>
      <c r="J83" s="187">
        <f t="shared" si="25"/>
        <v>0</v>
      </c>
      <c r="K83" s="187">
        <f>SUM(K82)</f>
        <v>0</v>
      </c>
      <c r="L83" s="187">
        <f>SUM(L82)</f>
        <v>0</v>
      </c>
      <c r="M83" s="187">
        <f>SUM(M82)</f>
        <v>0</v>
      </c>
      <c r="N83" s="187">
        <f>SUM(N82)</f>
        <v>0</v>
      </c>
    </row>
    <row r="84" spans="1:14" ht="15.75">
      <c r="A84" s="188" t="s">
        <v>132</v>
      </c>
      <c r="B84" s="192" t="s">
        <v>70</v>
      </c>
      <c r="C84" s="190">
        <v>0</v>
      </c>
      <c r="D84" s="190">
        <v>0</v>
      </c>
      <c r="E84" s="190">
        <v>0</v>
      </c>
      <c r="F84" s="190">
        <f>SUM(C84:E84)</f>
        <v>0</v>
      </c>
      <c r="G84" s="190">
        <v>0</v>
      </c>
      <c r="H84" s="190">
        <v>0</v>
      </c>
      <c r="I84" s="190">
        <v>0</v>
      </c>
      <c r="J84" s="190">
        <f>SUM(G84:I84)</f>
        <v>0</v>
      </c>
      <c r="K84" s="190">
        <v>0</v>
      </c>
      <c r="L84" s="190">
        <v>0</v>
      </c>
      <c r="M84" s="190">
        <v>0</v>
      </c>
      <c r="N84" s="190">
        <f>SUM(K84:M84)</f>
        <v>0</v>
      </c>
    </row>
    <row r="85" spans="1:14" ht="15.75">
      <c r="A85" s="180" t="s">
        <v>133</v>
      </c>
      <c r="B85" s="193" t="s">
        <v>287</v>
      </c>
      <c r="C85" s="187">
        <f aca="true" t="shared" si="26" ref="C85:J85">SUM(C84)</f>
        <v>0</v>
      </c>
      <c r="D85" s="187">
        <f t="shared" si="26"/>
        <v>0</v>
      </c>
      <c r="E85" s="187">
        <f t="shared" si="26"/>
        <v>0</v>
      </c>
      <c r="F85" s="187">
        <f t="shared" si="26"/>
        <v>0</v>
      </c>
      <c r="G85" s="187">
        <f t="shared" si="26"/>
        <v>0</v>
      </c>
      <c r="H85" s="187">
        <f t="shared" si="26"/>
        <v>0</v>
      </c>
      <c r="I85" s="187">
        <f t="shared" si="26"/>
        <v>0</v>
      </c>
      <c r="J85" s="187">
        <f t="shared" si="26"/>
        <v>0</v>
      </c>
      <c r="K85" s="187">
        <f>SUM(K84)</f>
        <v>0</v>
      </c>
      <c r="L85" s="187">
        <f>SUM(L84)</f>
        <v>0</v>
      </c>
      <c r="M85" s="187">
        <f>SUM(M84)</f>
        <v>0</v>
      </c>
      <c r="N85" s="187">
        <f>SUM(N84)</f>
        <v>0</v>
      </c>
    </row>
    <row r="86" spans="1:14" ht="15.75">
      <c r="A86" s="188" t="s">
        <v>134</v>
      </c>
      <c r="B86" s="189" t="s">
        <v>159</v>
      </c>
      <c r="C86" s="190">
        <v>0</v>
      </c>
      <c r="D86" s="190">
        <v>0</v>
      </c>
      <c r="E86" s="190">
        <v>0</v>
      </c>
      <c r="F86" s="190">
        <f>SUM(C86:E86)</f>
        <v>0</v>
      </c>
      <c r="G86" s="190">
        <v>0</v>
      </c>
      <c r="H86" s="190">
        <v>0</v>
      </c>
      <c r="I86" s="190">
        <v>0</v>
      </c>
      <c r="J86" s="190">
        <f>SUM(G86:I86)</f>
        <v>0</v>
      </c>
      <c r="K86" s="190">
        <v>0</v>
      </c>
      <c r="L86" s="190">
        <v>0</v>
      </c>
      <c r="M86" s="190">
        <v>0</v>
      </c>
      <c r="N86" s="190">
        <f>SUM(K86:M86)</f>
        <v>0</v>
      </c>
    </row>
    <row r="87" spans="1:14" ht="15.75">
      <c r="A87" s="188" t="s">
        <v>135</v>
      </c>
      <c r="B87" s="189" t="s">
        <v>47</v>
      </c>
      <c r="C87" s="190">
        <v>0</v>
      </c>
      <c r="D87" s="190">
        <v>0</v>
      </c>
      <c r="E87" s="190">
        <v>0</v>
      </c>
      <c r="F87" s="190">
        <f aca="true" t="shared" si="27" ref="F87:F102">SUM(C87:E87)</f>
        <v>0</v>
      </c>
      <c r="G87" s="190">
        <v>0</v>
      </c>
      <c r="H87" s="190">
        <v>0</v>
      </c>
      <c r="I87" s="190">
        <v>0</v>
      </c>
      <c r="J87" s="190">
        <f aca="true" t="shared" si="28" ref="J87:J94">SUM(G87:I87)</f>
        <v>0</v>
      </c>
      <c r="K87" s="190">
        <v>0</v>
      </c>
      <c r="L87" s="190">
        <v>0</v>
      </c>
      <c r="M87" s="190">
        <v>0</v>
      </c>
      <c r="N87" s="190">
        <f aca="true" t="shared" si="29" ref="N87:N102">SUM(K87:M87)</f>
        <v>0</v>
      </c>
    </row>
    <row r="88" spans="1:14" ht="15.75">
      <c r="A88" s="188" t="s">
        <v>136</v>
      </c>
      <c r="B88" s="189" t="s">
        <v>160</v>
      </c>
      <c r="C88" s="190">
        <v>0</v>
      </c>
      <c r="D88" s="190">
        <v>0</v>
      </c>
      <c r="E88" s="190">
        <v>0</v>
      </c>
      <c r="F88" s="190">
        <f t="shared" si="27"/>
        <v>0</v>
      </c>
      <c r="G88" s="190"/>
      <c r="H88" s="190">
        <v>0</v>
      </c>
      <c r="I88" s="190">
        <v>0</v>
      </c>
      <c r="J88" s="190">
        <f t="shared" si="28"/>
        <v>0</v>
      </c>
      <c r="K88" s="190">
        <v>0</v>
      </c>
      <c r="L88" s="190">
        <v>0</v>
      </c>
      <c r="M88" s="190">
        <v>0</v>
      </c>
      <c r="N88" s="190">
        <f t="shared" si="29"/>
        <v>0</v>
      </c>
    </row>
    <row r="89" spans="1:14" ht="15.75">
      <c r="A89" s="188" t="s">
        <v>137</v>
      </c>
      <c r="B89" s="189" t="s">
        <v>48</v>
      </c>
      <c r="C89" s="190"/>
      <c r="D89" s="190">
        <v>0</v>
      </c>
      <c r="E89" s="190">
        <v>0</v>
      </c>
      <c r="F89" s="190">
        <f t="shared" si="27"/>
        <v>0</v>
      </c>
      <c r="G89" s="190"/>
      <c r="H89" s="190">
        <v>0</v>
      </c>
      <c r="I89" s="190">
        <v>0</v>
      </c>
      <c r="J89" s="190">
        <f t="shared" si="28"/>
        <v>0</v>
      </c>
      <c r="K89" s="190">
        <v>0</v>
      </c>
      <c r="L89" s="190">
        <v>0</v>
      </c>
      <c r="M89" s="190">
        <v>0</v>
      </c>
      <c r="N89" s="190">
        <f t="shared" si="29"/>
        <v>0</v>
      </c>
    </row>
    <row r="90" spans="1:14" ht="15.75">
      <c r="A90" s="188" t="s">
        <v>138</v>
      </c>
      <c r="B90" s="189" t="s">
        <v>49</v>
      </c>
      <c r="C90" s="190">
        <v>3515600</v>
      </c>
      <c r="D90" s="190">
        <v>0</v>
      </c>
      <c r="E90" s="190">
        <v>0</v>
      </c>
      <c r="F90" s="190">
        <f t="shared" si="27"/>
        <v>3515600</v>
      </c>
      <c r="G90" s="190">
        <v>3515600</v>
      </c>
      <c r="H90" s="190">
        <v>0</v>
      </c>
      <c r="I90" s="190">
        <v>0</v>
      </c>
      <c r="J90" s="190">
        <f t="shared" si="28"/>
        <v>3515600</v>
      </c>
      <c r="K90" s="190">
        <v>3153731</v>
      </c>
      <c r="L90" s="190">
        <v>0</v>
      </c>
      <c r="M90" s="190">
        <v>0</v>
      </c>
      <c r="N90" s="190">
        <f t="shared" si="29"/>
        <v>3153731</v>
      </c>
    </row>
    <row r="91" spans="1:14" ht="15.75">
      <c r="A91" s="188" t="s">
        <v>139</v>
      </c>
      <c r="B91" s="189" t="s">
        <v>50</v>
      </c>
      <c r="C91" s="190">
        <v>949212</v>
      </c>
      <c r="D91" s="190">
        <v>0</v>
      </c>
      <c r="E91" s="190">
        <v>0</v>
      </c>
      <c r="F91" s="190">
        <f t="shared" si="27"/>
        <v>949212</v>
      </c>
      <c r="G91" s="190">
        <v>949212</v>
      </c>
      <c r="H91" s="190">
        <v>0</v>
      </c>
      <c r="I91" s="190">
        <v>0</v>
      </c>
      <c r="J91" s="190">
        <f t="shared" si="28"/>
        <v>949212</v>
      </c>
      <c r="K91" s="190">
        <v>851513</v>
      </c>
      <c r="L91" s="190">
        <v>0</v>
      </c>
      <c r="M91" s="190">
        <v>0</v>
      </c>
      <c r="N91" s="190">
        <f t="shared" si="29"/>
        <v>851513</v>
      </c>
    </row>
    <row r="92" spans="1:14" ht="15.75">
      <c r="A92" s="188" t="s">
        <v>206</v>
      </c>
      <c r="B92" s="189" t="s">
        <v>51</v>
      </c>
      <c r="C92" s="190">
        <v>12234095</v>
      </c>
      <c r="D92" s="190">
        <v>0</v>
      </c>
      <c r="E92" s="190">
        <v>0</v>
      </c>
      <c r="F92" s="190">
        <f t="shared" si="27"/>
        <v>12234095</v>
      </c>
      <c r="G92" s="190">
        <v>12234095</v>
      </c>
      <c r="H92" s="190">
        <v>0</v>
      </c>
      <c r="I92" s="190">
        <v>0</v>
      </c>
      <c r="J92" s="190">
        <f t="shared" si="28"/>
        <v>12234095</v>
      </c>
      <c r="K92" s="190">
        <v>4675000</v>
      </c>
      <c r="L92" s="190">
        <v>0</v>
      </c>
      <c r="M92" s="190">
        <v>0</v>
      </c>
      <c r="N92" s="190">
        <f t="shared" si="29"/>
        <v>4675000</v>
      </c>
    </row>
    <row r="93" spans="1:14" ht="15.75">
      <c r="A93" s="188" t="s">
        <v>207</v>
      </c>
      <c r="B93" s="195" t="s">
        <v>161</v>
      </c>
      <c r="C93" s="196">
        <v>0</v>
      </c>
      <c r="D93" s="196">
        <v>0</v>
      </c>
      <c r="E93" s="196">
        <v>0</v>
      </c>
      <c r="F93" s="196">
        <f t="shared" si="27"/>
        <v>0</v>
      </c>
      <c r="G93" s="196">
        <v>0</v>
      </c>
      <c r="H93" s="196">
        <v>0</v>
      </c>
      <c r="I93" s="196">
        <v>0</v>
      </c>
      <c r="J93" s="196">
        <f t="shared" si="28"/>
        <v>0</v>
      </c>
      <c r="K93" s="196">
        <v>0</v>
      </c>
      <c r="L93" s="196">
        <v>0</v>
      </c>
      <c r="M93" s="196">
        <v>0</v>
      </c>
      <c r="N93" s="196">
        <f t="shared" si="29"/>
        <v>0</v>
      </c>
    </row>
    <row r="94" spans="1:14" ht="15.75">
      <c r="A94" s="188" t="s">
        <v>208</v>
      </c>
      <c r="B94" s="195" t="s">
        <v>162</v>
      </c>
      <c r="C94" s="196">
        <v>0</v>
      </c>
      <c r="D94" s="196">
        <v>0</v>
      </c>
      <c r="E94" s="196">
        <v>0</v>
      </c>
      <c r="F94" s="196">
        <f t="shared" si="27"/>
        <v>0</v>
      </c>
      <c r="G94" s="196">
        <v>0</v>
      </c>
      <c r="H94" s="196">
        <v>0</v>
      </c>
      <c r="I94" s="196">
        <v>0</v>
      </c>
      <c r="J94" s="196">
        <f t="shared" si="28"/>
        <v>0</v>
      </c>
      <c r="K94" s="196">
        <v>0</v>
      </c>
      <c r="L94" s="196">
        <v>0</v>
      </c>
      <c r="M94" s="196">
        <v>0</v>
      </c>
      <c r="N94" s="196">
        <f t="shared" si="29"/>
        <v>0</v>
      </c>
    </row>
    <row r="95" spans="1:14" ht="15.75">
      <c r="A95" s="188" t="s">
        <v>209</v>
      </c>
      <c r="B95" s="189" t="s">
        <v>304</v>
      </c>
      <c r="C95" s="190">
        <f>SUM(C93:C94)</f>
        <v>0</v>
      </c>
      <c r="D95" s="190">
        <f>SUM(D93:D94)</f>
        <v>0</v>
      </c>
      <c r="E95" s="190">
        <f>SUM(E93:E94)</f>
        <v>0</v>
      </c>
      <c r="F95" s="190">
        <f t="shared" si="27"/>
        <v>0</v>
      </c>
      <c r="G95" s="190">
        <f>SUM(G93:G94)</f>
        <v>0</v>
      </c>
      <c r="H95" s="190">
        <f>SUM(H93:H94)</f>
        <v>0</v>
      </c>
      <c r="I95" s="190">
        <f>SUM(I93:I94)</f>
        <v>0</v>
      </c>
      <c r="J95" s="190">
        <f aca="true" t="shared" si="30" ref="J95:J102">SUM(G95:I95)</f>
        <v>0</v>
      </c>
      <c r="K95" s="190">
        <f>SUM(K93:K94)</f>
        <v>0</v>
      </c>
      <c r="L95" s="190">
        <f>SUM(L93:L94)</f>
        <v>0</v>
      </c>
      <c r="M95" s="190">
        <f>SUM(M93:M94)</f>
        <v>0</v>
      </c>
      <c r="N95" s="190">
        <f t="shared" si="29"/>
        <v>0</v>
      </c>
    </row>
    <row r="96" spans="1:14" ht="15.75">
      <c r="A96" s="188" t="s">
        <v>210</v>
      </c>
      <c r="B96" s="195" t="s">
        <v>164</v>
      </c>
      <c r="C96" s="196">
        <v>0</v>
      </c>
      <c r="D96" s="196">
        <v>0</v>
      </c>
      <c r="E96" s="196">
        <v>0</v>
      </c>
      <c r="F96" s="196">
        <f t="shared" si="27"/>
        <v>0</v>
      </c>
      <c r="G96" s="196">
        <v>0</v>
      </c>
      <c r="H96" s="196">
        <v>0</v>
      </c>
      <c r="I96" s="196">
        <v>0</v>
      </c>
      <c r="J96" s="196">
        <f t="shared" si="30"/>
        <v>0</v>
      </c>
      <c r="K96" s="196">
        <v>0</v>
      </c>
      <c r="L96" s="196">
        <v>0</v>
      </c>
      <c r="M96" s="196">
        <v>0</v>
      </c>
      <c r="N96" s="196">
        <f t="shared" si="29"/>
        <v>0</v>
      </c>
    </row>
    <row r="97" spans="1:14" ht="15.75">
      <c r="A97" s="188" t="s">
        <v>211</v>
      </c>
      <c r="B97" s="195" t="s">
        <v>165</v>
      </c>
      <c r="C97" s="196">
        <v>0</v>
      </c>
      <c r="D97" s="196">
        <v>0</v>
      </c>
      <c r="E97" s="196">
        <v>0</v>
      </c>
      <c r="F97" s="196">
        <f t="shared" si="27"/>
        <v>0</v>
      </c>
      <c r="G97" s="196">
        <v>0</v>
      </c>
      <c r="H97" s="196">
        <v>0</v>
      </c>
      <c r="I97" s="196">
        <v>0</v>
      </c>
      <c r="J97" s="196">
        <f t="shared" si="30"/>
        <v>0</v>
      </c>
      <c r="K97" s="196">
        <v>0</v>
      </c>
      <c r="L97" s="196">
        <v>0</v>
      </c>
      <c r="M97" s="196">
        <v>0</v>
      </c>
      <c r="N97" s="196">
        <f t="shared" si="29"/>
        <v>0</v>
      </c>
    </row>
    <row r="98" spans="1:14" ht="15.75">
      <c r="A98" s="188" t="s">
        <v>212</v>
      </c>
      <c r="B98" s="189" t="s">
        <v>305</v>
      </c>
      <c r="C98" s="190">
        <f>SUM(C96:C97)</f>
        <v>0</v>
      </c>
      <c r="D98" s="190">
        <f>SUM(D96:D97)</f>
        <v>0</v>
      </c>
      <c r="E98" s="190">
        <f>SUM(E96:E97)</f>
        <v>0</v>
      </c>
      <c r="F98" s="190">
        <f t="shared" si="27"/>
        <v>0</v>
      </c>
      <c r="G98" s="190">
        <f>SUM(G96:G97)</f>
        <v>0</v>
      </c>
      <c r="H98" s="190">
        <f>SUM(H96:H97)</f>
        <v>0</v>
      </c>
      <c r="I98" s="190">
        <f>SUM(I96:I97)</f>
        <v>0</v>
      </c>
      <c r="J98" s="190">
        <f t="shared" si="30"/>
        <v>0</v>
      </c>
      <c r="K98" s="190">
        <f>SUM(K96:K97)</f>
        <v>0</v>
      </c>
      <c r="L98" s="190">
        <f>SUM(L96:L97)</f>
        <v>0</v>
      </c>
      <c r="M98" s="190">
        <f>SUM(M96:M97)</f>
        <v>0</v>
      </c>
      <c r="N98" s="190">
        <f t="shared" si="29"/>
        <v>0</v>
      </c>
    </row>
    <row r="99" spans="1:14" ht="15.75">
      <c r="A99" s="188" t="s">
        <v>213</v>
      </c>
      <c r="B99" s="189" t="s">
        <v>167</v>
      </c>
      <c r="C99" s="190">
        <v>0</v>
      </c>
      <c r="D99" s="190">
        <v>0</v>
      </c>
      <c r="E99" s="190">
        <v>0</v>
      </c>
      <c r="F99" s="190">
        <f t="shared" si="27"/>
        <v>0</v>
      </c>
      <c r="G99" s="190">
        <v>0</v>
      </c>
      <c r="H99" s="190">
        <v>0</v>
      </c>
      <c r="I99" s="190">
        <v>0</v>
      </c>
      <c r="J99" s="190">
        <f t="shared" si="30"/>
        <v>0</v>
      </c>
      <c r="K99" s="190">
        <v>0</v>
      </c>
      <c r="L99" s="190">
        <v>0</v>
      </c>
      <c r="M99" s="190">
        <v>0</v>
      </c>
      <c r="N99" s="190">
        <f t="shared" si="29"/>
        <v>0</v>
      </c>
    </row>
    <row r="100" spans="1:14" ht="15.75">
      <c r="A100" s="188" t="s">
        <v>214</v>
      </c>
      <c r="B100" s="197" t="s">
        <v>52</v>
      </c>
      <c r="C100" s="190">
        <v>619000</v>
      </c>
      <c r="D100" s="190">
        <v>0</v>
      </c>
      <c r="E100" s="190">
        <v>0</v>
      </c>
      <c r="F100" s="190">
        <f t="shared" si="27"/>
        <v>619000</v>
      </c>
      <c r="G100" s="190">
        <v>619000</v>
      </c>
      <c r="H100" s="190">
        <v>0</v>
      </c>
      <c r="I100" s="190">
        <v>0</v>
      </c>
      <c r="J100" s="190">
        <f t="shared" si="30"/>
        <v>619000</v>
      </c>
      <c r="K100" s="190">
        <v>330422</v>
      </c>
      <c r="L100" s="190">
        <v>0</v>
      </c>
      <c r="M100" s="190">
        <v>0</v>
      </c>
      <c r="N100" s="190">
        <f t="shared" si="29"/>
        <v>330422</v>
      </c>
    </row>
    <row r="101" spans="1:14" ht="15.75">
      <c r="A101" s="180" t="s">
        <v>215</v>
      </c>
      <c r="B101" s="198" t="s">
        <v>288</v>
      </c>
      <c r="C101" s="187">
        <f>C86+C87+C88+C89+C90+C91+C92+C95+C98+C99+C100</f>
        <v>17317907</v>
      </c>
      <c r="D101" s="187">
        <f>D86+D87+D88+D89+D90+D91+D92+D95+D98+D99+D100</f>
        <v>0</v>
      </c>
      <c r="E101" s="187">
        <f>E86+E87+E88+E89+E90+E91+E92+E95+E98+E99+E100</f>
        <v>0</v>
      </c>
      <c r="F101" s="187">
        <f t="shared" si="27"/>
        <v>17317907</v>
      </c>
      <c r="G101" s="187">
        <f>G86+G87+G88+G89+G90+G91+G92+G95+G98+G99+G100</f>
        <v>17317907</v>
      </c>
      <c r="H101" s="187">
        <f>H86+H87+H88+H89+H90+H91+H92+H95+H98+H99+H100</f>
        <v>0</v>
      </c>
      <c r="I101" s="187">
        <f>I86+I87+I88+I89+I90+I91+I92+I95+I98+I99+I100</f>
        <v>0</v>
      </c>
      <c r="J101" s="187">
        <f t="shared" si="30"/>
        <v>17317907</v>
      </c>
      <c r="K101" s="187">
        <f>K86+K87+K88+K89+K90+K91+K92+K95+K98+K99+K100</f>
        <v>9010666</v>
      </c>
      <c r="L101" s="187">
        <f>L86+L87+L88+L89+L90+L91+L92+L95+L98+L99+L100</f>
        <v>0</v>
      </c>
      <c r="M101" s="187">
        <f>M86+M87+M88+M89+M90+M91+M92+M95+M98+M99+M100</f>
        <v>0</v>
      </c>
      <c r="N101" s="187">
        <f t="shared" si="29"/>
        <v>9010666</v>
      </c>
    </row>
    <row r="102" spans="1:14" ht="15.75">
      <c r="A102" s="188" t="s">
        <v>216</v>
      </c>
      <c r="B102" s="197" t="s">
        <v>61</v>
      </c>
      <c r="C102" s="190">
        <v>0</v>
      </c>
      <c r="D102" s="190">
        <v>0</v>
      </c>
      <c r="E102" s="190">
        <v>0</v>
      </c>
      <c r="F102" s="190">
        <f t="shared" si="27"/>
        <v>0</v>
      </c>
      <c r="G102" s="190">
        <v>0</v>
      </c>
      <c r="H102" s="190">
        <v>0</v>
      </c>
      <c r="I102" s="190">
        <v>0</v>
      </c>
      <c r="J102" s="190">
        <f t="shared" si="30"/>
        <v>0</v>
      </c>
      <c r="K102" s="190">
        <v>0</v>
      </c>
      <c r="L102" s="190">
        <v>0</v>
      </c>
      <c r="M102" s="190">
        <v>0</v>
      </c>
      <c r="N102" s="190">
        <f t="shared" si="29"/>
        <v>0</v>
      </c>
    </row>
    <row r="103" spans="1:14" ht="15.75">
      <c r="A103" s="180" t="s">
        <v>217</v>
      </c>
      <c r="B103" s="199" t="s">
        <v>289</v>
      </c>
      <c r="C103" s="187">
        <f aca="true" t="shared" si="31" ref="C103:J103">SUM(C102)</f>
        <v>0</v>
      </c>
      <c r="D103" s="187">
        <f t="shared" si="31"/>
        <v>0</v>
      </c>
      <c r="E103" s="187">
        <f t="shared" si="31"/>
        <v>0</v>
      </c>
      <c r="F103" s="187">
        <f t="shared" si="31"/>
        <v>0</v>
      </c>
      <c r="G103" s="187">
        <f t="shared" si="31"/>
        <v>0</v>
      </c>
      <c r="H103" s="187">
        <f t="shared" si="31"/>
        <v>0</v>
      </c>
      <c r="I103" s="187">
        <f t="shared" si="31"/>
        <v>0</v>
      </c>
      <c r="J103" s="187">
        <f t="shared" si="31"/>
        <v>0</v>
      </c>
      <c r="K103" s="187">
        <f>SUM(K102)</f>
        <v>0</v>
      </c>
      <c r="L103" s="187">
        <f>SUM(L102)</f>
        <v>0</v>
      </c>
      <c r="M103" s="187">
        <f>SUM(M102)</f>
        <v>0</v>
      </c>
      <c r="N103" s="187">
        <f>SUM(N102)</f>
        <v>0</v>
      </c>
    </row>
    <row r="104" spans="1:14" ht="15.75">
      <c r="A104" s="180" t="s">
        <v>218</v>
      </c>
      <c r="B104" s="200" t="s">
        <v>290</v>
      </c>
      <c r="C104" s="187">
        <f aca="true" t="shared" si="32" ref="C104:J104">C83+C101+C103+C85</f>
        <v>17317907</v>
      </c>
      <c r="D104" s="187">
        <f t="shared" si="32"/>
        <v>0</v>
      </c>
      <c r="E104" s="187">
        <f t="shared" si="32"/>
        <v>0</v>
      </c>
      <c r="F104" s="187">
        <f t="shared" si="32"/>
        <v>17317907</v>
      </c>
      <c r="G104" s="187">
        <f t="shared" si="32"/>
        <v>17317907</v>
      </c>
      <c r="H104" s="187">
        <f t="shared" si="32"/>
        <v>0</v>
      </c>
      <c r="I104" s="187">
        <f t="shared" si="32"/>
        <v>0</v>
      </c>
      <c r="J104" s="187">
        <f t="shared" si="32"/>
        <v>17317907</v>
      </c>
      <c r="K104" s="187">
        <f>K83+K101+K103+K85</f>
        <v>9010666</v>
      </c>
      <c r="L104" s="187">
        <f>L83+L101+L103+L85</f>
        <v>0</v>
      </c>
      <c r="M104" s="187">
        <f>M83+M101+M103+M85</f>
        <v>0</v>
      </c>
      <c r="N104" s="187">
        <f>N83+N101+N103+N85</f>
        <v>9010666</v>
      </c>
    </row>
    <row r="105" spans="1:14" ht="15.75">
      <c r="A105" s="188" t="s">
        <v>219</v>
      </c>
      <c r="B105" s="189" t="s">
        <v>45</v>
      </c>
      <c r="C105" s="190">
        <v>0</v>
      </c>
      <c r="D105" s="190">
        <v>0</v>
      </c>
      <c r="E105" s="190">
        <v>0</v>
      </c>
      <c r="F105" s="190">
        <f>SUM(C105:E105)</f>
        <v>0</v>
      </c>
      <c r="G105" s="190">
        <v>0</v>
      </c>
      <c r="H105" s="190">
        <v>0</v>
      </c>
      <c r="I105" s="190">
        <v>0</v>
      </c>
      <c r="J105" s="190">
        <f>SUM(G105:I105)</f>
        <v>0</v>
      </c>
      <c r="K105" s="190">
        <v>0</v>
      </c>
      <c r="L105" s="190">
        <v>0</v>
      </c>
      <c r="M105" s="190">
        <v>0</v>
      </c>
      <c r="N105" s="190">
        <f>SUM(K105:M105)</f>
        <v>0</v>
      </c>
    </row>
    <row r="106" spans="1:14" ht="31.5">
      <c r="A106" s="188" t="s">
        <v>220</v>
      </c>
      <c r="B106" s="189" t="s">
        <v>46</v>
      </c>
      <c r="C106" s="190">
        <v>0</v>
      </c>
      <c r="D106" s="190">
        <v>0</v>
      </c>
      <c r="E106" s="190">
        <v>0</v>
      </c>
      <c r="F106" s="190">
        <f>SUM(C106:E106)</f>
        <v>0</v>
      </c>
      <c r="G106" s="190">
        <v>0</v>
      </c>
      <c r="H106" s="190">
        <v>0</v>
      </c>
      <c r="I106" s="190">
        <v>0</v>
      </c>
      <c r="J106" s="190">
        <f>SUM(G106:I106)</f>
        <v>0</v>
      </c>
      <c r="K106" s="190">
        <v>0</v>
      </c>
      <c r="L106" s="190">
        <v>0</v>
      </c>
      <c r="M106" s="190">
        <v>0</v>
      </c>
      <c r="N106" s="190">
        <f>SUM(K106:M106)</f>
        <v>0</v>
      </c>
    </row>
    <row r="107" spans="1:14" ht="31.5">
      <c r="A107" s="180" t="s">
        <v>221</v>
      </c>
      <c r="B107" s="201" t="s">
        <v>291</v>
      </c>
      <c r="C107" s="187">
        <f aca="true" t="shared" si="33" ref="C107:J107">SUM(C105:C106)</f>
        <v>0</v>
      </c>
      <c r="D107" s="187">
        <f t="shared" si="33"/>
        <v>0</v>
      </c>
      <c r="E107" s="187">
        <f t="shared" si="33"/>
        <v>0</v>
      </c>
      <c r="F107" s="187">
        <f t="shared" si="33"/>
        <v>0</v>
      </c>
      <c r="G107" s="187">
        <f t="shared" si="33"/>
        <v>0</v>
      </c>
      <c r="H107" s="187">
        <f t="shared" si="33"/>
        <v>0</v>
      </c>
      <c r="I107" s="187">
        <f t="shared" si="33"/>
        <v>0</v>
      </c>
      <c r="J107" s="187">
        <f t="shared" si="33"/>
        <v>0</v>
      </c>
      <c r="K107" s="187">
        <f>SUM(K105:K106)</f>
        <v>0</v>
      </c>
      <c r="L107" s="187">
        <f>SUM(L105:L106)</f>
        <v>0</v>
      </c>
      <c r="M107" s="187">
        <f>SUM(M105:M106)</f>
        <v>0</v>
      </c>
      <c r="N107" s="187">
        <f>SUM(N105:N106)</f>
        <v>0</v>
      </c>
    </row>
    <row r="108" spans="1:14" ht="15.75">
      <c r="A108" s="188" t="s">
        <v>222</v>
      </c>
      <c r="B108" s="202" t="s">
        <v>58</v>
      </c>
      <c r="C108" s="190">
        <v>0</v>
      </c>
      <c r="D108" s="190">
        <v>0</v>
      </c>
      <c r="E108" s="190">
        <v>0</v>
      </c>
      <c r="F108" s="190">
        <f>SUM(C108:E108)</f>
        <v>0</v>
      </c>
      <c r="G108" s="190">
        <v>0</v>
      </c>
      <c r="H108" s="190">
        <v>0</v>
      </c>
      <c r="I108" s="190">
        <v>0</v>
      </c>
      <c r="J108" s="190">
        <f>SUM(G108:I108)</f>
        <v>0</v>
      </c>
      <c r="K108" s="190">
        <v>0</v>
      </c>
      <c r="L108" s="190">
        <v>0</v>
      </c>
      <c r="M108" s="190">
        <v>0</v>
      </c>
      <c r="N108" s="190">
        <f>SUM(K108:M108)</f>
        <v>0</v>
      </c>
    </row>
    <row r="109" spans="1:14" ht="15.75">
      <c r="A109" s="180" t="s">
        <v>223</v>
      </c>
      <c r="B109" s="203" t="s">
        <v>292</v>
      </c>
      <c r="C109" s="187">
        <f>SUM(C108)</f>
        <v>0</v>
      </c>
      <c r="D109" s="187">
        <f>SUM(D108)</f>
        <v>0</v>
      </c>
      <c r="E109" s="187">
        <f>SUM(E108)</f>
        <v>0</v>
      </c>
      <c r="F109" s="187">
        <f>SUM(C109:E109)</f>
        <v>0</v>
      </c>
      <c r="G109" s="187">
        <f>SUM(G108)</f>
        <v>0</v>
      </c>
      <c r="H109" s="187">
        <f>SUM(H108)</f>
        <v>0</v>
      </c>
      <c r="I109" s="187">
        <f>SUM(I108)</f>
        <v>0</v>
      </c>
      <c r="J109" s="187">
        <f>SUM(G109:I109)</f>
        <v>0</v>
      </c>
      <c r="K109" s="187">
        <f>SUM(K108)</f>
        <v>0</v>
      </c>
      <c r="L109" s="187">
        <f>SUM(L108)</f>
        <v>0</v>
      </c>
      <c r="M109" s="187">
        <f>SUM(M108)</f>
        <v>0</v>
      </c>
      <c r="N109" s="187">
        <f>SUM(K109:M109)</f>
        <v>0</v>
      </c>
    </row>
    <row r="110" spans="1:14" ht="15.75">
      <c r="A110" s="188" t="s">
        <v>224</v>
      </c>
      <c r="B110" s="197" t="s">
        <v>64</v>
      </c>
      <c r="C110" s="190">
        <v>0</v>
      </c>
      <c r="D110" s="190">
        <v>0</v>
      </c>
      <c r="E110" s="190">
        <v>0</v>
      </c>
      <c r="F110" s="190">
        <f>SUM(C110:E110)</f>
        <v>0</v>
      </c>
      <c r="G110" s="190">
        <v>0</v>
      </c>
      <c r="H110" s="190">
        <v>0</v>
      </c>
      <c r="I110" s="190">
        <v>0</v>
      </c>
      <c r="J110" s="190">
        <f>SUM(G110:I110)</f>
        <v>0</v>
      </c>
      <c r="K110" s="190">
        <v>0</v>
      </c>
      <c r="L110" s="190">
        <v>0</v>
      </c>
      <c r="M110" s="190">
        <v>0</v>
      </c>
      <c r="N110" s="190">
        <f>SUM(K110:M110)</f>
        <v>0</v>
      </c>
    </row>
    <row r="111" spans="1:14" ht="15.75">
      <c r="A111" s="180" t="s">
        <v>225</v>
      </c>
      <c r="B111" s="199" t="s">
        <v>293</v>
      </c>
      <c r="C111" s="187">
        <f>SUM(C108)</f>
        <v>0</v>
      </c>
      <c r="D111" s="187">
        <f>SUM(D108)</f>
        <v>0</v>
      </c>
      <c r="E111" s="187">
        <f>SUM(E108)</f>
        <v>0</v>
      </c>
      <c r="F111" s="187">
        <f>SUM(C111:E111)</f>
        <v>0</v>
      </c>
      <c r="G111" s="187">
        <f>SUM(G108)</f>
        <v>0</v>
      </c>
      <c r="H111" s="187">
        <f>SUM(H108)</f>
        <v>0</v>
      </c>
      <c r="I111" s="187">
        <f>SUM(I108)</f>
        <v>0</v>
      </c>
      <c r="J111" s="187">
        <f>SUM(G111:I111)</f>
        <v>0</v>
      </c>
      <c r="K111" s="187">
        <f>SUM(K108)</f>
        <v>0</v>
      </c>
      <c r="L111" s="187">
        <f>SUM(L108)</f>
        <v>0</v>
      </c>
      <c r="M111" s="187">
        <f>SUM(M108)</f>
        <v>0</v>
      </c>
      <c r="N111" s="187">
        <f>SUM(K111:M111)</f>
        <v>0</v>
      </c>
    </row>
    <row r="112" spans="1:14" ht="15.75">
      <c r="A112" s="180" t="s">
        <v>226</v>
      </c>
      <c r="B112" s="200" t="s">
        <v>294</v>
      </c>
      <c r="C112" s="187">
        <f>C107+C111+C109</f>
        <v>0</v>
      </c>
      <c r="D112" s="187">
        <f>D107+D111+D109</f>
        <v>0</v>
      </c>
      <c r="E112" s="187">
        <f>E107+E111+E109</f>
        <v>0</v>
      </c>
      <c r="F112" s="187">
        <f>SUM(C112:E112)</f>
        <v>0</v>
      </c>
      <c r="G112" s="187">
        <f>G107+G111+G109</f>
        <v>0</v>
      </c>
      <c r="H112" s="187">
        <f>H107+H111+H109</f>
        <v>0</v>
      </c>
      <c r="I112" s="187">
        <f>I107+I111+I109</f>
        <v>0</v>
      </c>
      <c r="J112" s="187">
        <f>SUM(G112:I112)</f>
        <v>0</v>
      </c>
      <c r="K112" s="187">
        <f>K107+K111+K109</f>
        <v>0</v>
      </c>
      <c r="L112" s="187">
        <f>L107+L111+L109</f>
        <v>0</v>
      </c>
      <c r="M112" s="187">
        <f>M107+M111+M109</f>
        <v>0</v>
      </c>
      <c r="N112" s="187">
        <f>SUM(K112:M112)</f>
        <v>0</v>
      </c>
    </row>
    <row r="113" spans="1:14" ht="15.75">
      <c r="A113" s="180" t="s">
        <v>227</v>
      </c>
      <c r="B113" s="200" t="s">
        <v>295</v>
      </c>
      <c r="C113" s="187">
        <f aca="true" t="shared" si="34" ref="C113:J113">C104+C112+C81</f>
        <v>304991083</v>
      </c>
      <c r="D113" s="187">
        <f t="shared" si="34"/>
        <v>0</v>
      </c>
      <c r="E113" s="187">
        <f t="shared" si="34"/>
        <v>0</v>
      </c>
      <c r="F113" s="187">
        <f t="shared" si="34"/>
        <v>304991083</v>
      </c>
      <c r="G113" s="187">
        <f t="shared" si="34"/>
        <v>311043522</v>
      </c>
      <c r="H113" s="187">
        <f t="shared" si="34"/>
        <v>0</v>
      </c>
      <c r="I113" s="187">
        <f t="shared" si="34"/>
        <v>0</v>
      </c>
      <c r="J113" s="187">
        <f t="shared" si="34"/>
        <v>311043522</v>
      </c>
      <c r="K113" s="187">
        <f>K104+K112+K81</f>
        <v>290901615</v>
      </c>
      <c r="L113" s="187">
        <f>L104+L112+L81</f>
        <v>0</v>
      </c>
      <c r="M113" s="187">
        <f>M104+M112+M81</f>
        <v>0</v>
      </c>
      <c r="N113" s="187">
        <f>N104+N112+N81</f>
        <v>290901615</v>
      </c>
    </row>
    <row r="114" spans="1:14" ht="15.75">
      <c r="A114" s="183"/>
      <c r="B114" s="200"/>
      <c r="C114" s="187"/>
      <c r="D114" s="183"/>
      <c r="E114" s="183"/>
      <c r="F114" s="183"/>
      <c r="G114" s="187"/>
      <c r="H114" s="183"/>
      <c r="I114" s="183"/>
      <c r="J114" s="183"/>
      <c r="K114" s="187"/>
      <c r="L114" s="183"/>
      <c r="M114" s="183"/>
      <c r="N114" s="183"/>
    </row>
    <row r="115" spans="1:14" ht="15.75">
      <c r="A115" s="180" t="s">
        <v>298</v>
      </c>
      <c r="B115" s="204" t="s">
        <v>22</v>
      </c>
      <c r="C115" s="187"/>
      <c r="D115" s="183"/>
      <c r="E115" s="183"/>
      <c r="F115" s="183"/>
      <c r="G115" s="187"/>
      <c r="H115" s="183"/>
      <c r="I115" s="183"/>
      <c r="J115" s="183"/>
      <c r="K115" s="187"/>
      <c r="L115" s="183"/>
      <c r="M115" s="183"/>
      <c r="N115" s="183"/>
    </row>
    <row r="116" spans="1:14" ht="15.75">
      <c r="A116" s="180" t="s">
        <v>129</v>
      </c>
      <c r="B116" s="184" t="s">
        <v>23</v>
      </c>
      <c r="C116" s="185">
        <v>303163336</v>
      </c>
      <c r="D116" s="186">
        <v>0</v>
      </c>
      <c r="E116" s="185">
        <v>0</v>
      </c>
      <c r="F116" s="185">
        <f>SUM(C116:E116)</f>
        <v>303163336</v>
      </c>
      <c r="G116" s="185">
        <v>322656977</v>
      </c>
      <c r="H116" s="186">
        <v>0</v>
      </c>
      <c r="I116" s="185">
        <v>0</v>
      </c>
      <c r="J116" s="185">
        <f>SUM(G116:I116)</f>
        <v>322656977</v>
      </c>
      <c r="K116" s="185">
        <v>310126253</v>
      </c>
      <c r="L116" s="186">
        <v>0</v>
      </c>
      <c r="M116" s="185">
        <v>0</v>
      </c>
      <c r="N116" s="185">
        <f>SUM(K116:M116)</f>
        <v>310126253</v>
      </c>
    </row>
    <row r="117" spans="1:14" ht="31.5">
      <c r="A117" s="188" t="s">
        <v>130</v>
      </c>
      <c r="B117" s="189" t="s">
        <v>68</v>
      </c>
      <c r="C117" s="190">
        <v>0</v>
      </c>
      <c r="D117" s="190">
        <v>0</v>
      </c>
      <c r="E117" s="190">
        <v>0</v>
      </c>
      <c r="F117" s="190">
        <f>SUM(C117:E117)</f>
        <v>0</v>
      </c>
      <c r="G117" s="190">
        <v>0</v>
      </c>
      <c r="H117" s="190">
        <v>0</v>
      </c>
      <c r="I117" s="190">
        <v>0</v>
      </c>
      <c r="J117" s="190">
        <f>SUM(G117:I117)</f>
        <v>0</v>
      </c>
      <c r="K117" s="190">
        <v>0</v>
      </c>
      <c r="L117" s="190">
        <v>0</v>
      </c>
      <c r="M117" s="190">
        <v>0</v>
      </c>
      <c r="N117" s="190">
        <f>SUM(K117:M117)</f>
        <v>0</v>
      </c>
    </row>
    <row r="118" spans="1:14" ht="31.5">
      <c r="A118" s="180" t="s">
        <v>131</v>
      </c>
      <c r="B118" s="191" t="s">
        <v>286</v>
      </c>
      <c r="C118" s="187">
        <f aca="true" t="shared" si="35" ref="C118:J118">SUM(C117)</f>
        <v>0</v>
      </c>
      <c r="D118" s="187">
        <f t="shared" si="35"/>
        <v>0</v>
      </c>
      <c r="E118" s="187">
        <f t="shared" si="35"/>
        <v>0</v>
      </c>
      <c r="F118" s="187">
        <f t="shared" si="35"/>
        <v>0</v>
      </c>
      <c r="G118" s="187">
        <f t="shared" si="35"/>
        <v>0</v>
      </c>
      <c r="H118" s="187">
        <f t="shared" si="35"/>
        <v>0</v>
      </c>
      <c r="I118" s="187">
        <f t="shared" si="35"/>
        <v>0</v>
      </c>
      <c r="J118" s="187">
        <f t="shared" si="35"/>
        <v>0</v>
      </c>
      <c r="K118" s="187">
        <f>SUM(K117)</f>
        <v>0</v>
      </c>
      <c r="L118" s="187">
        <f>SUM(L117)</f>
        <v>0</v>
      </c>
      <c r="M118" s="187">
        <f>SUM(M117)</f>
        <v>0</v>
      </c>
      <c r="N118" s="187">
        <f>SUM(N117)</f>
        <v>0</v>
      </c>
    </row>
    <row r="119" spans="1:14" ht="15.75">
      <c r="A119" s="188" t="s">
        <v>132</v>
      </c>
      <c r="B119" s="192" t="s">
        <v>70</v>
      </c>
      <c r="C119" s="190">
        <v>0</v>
      </c>
      <c r="D119" s="190">
        <v>0</v>
      </c>
      <c r="E119" s="190">
        <v>0</v>
      </c>
      <c r="F119" s="190">
        <f>SUM(C119:E119)</f>
        <v>0</v>
      </c>
      <c r="G119" s="190">
        <v>0</v>
      </c>
      <c r="H119" s="190">
        <v>0</v>
      </c>
      <c r="I119" s="190">
        <v>0</v>
      </c>
      <c r="J119" s="190">
        <f>SUM(G119:I119)</f>
        <v>0</v>
      </c>
      <c r="K119" s="190">
        <v>0</v>
      </c>
      <c r="L119" s="190">
        <v>0</v>
      </c>
      <c r="M119" s="190">
        <v>0</v>
      </c>
      <c r="N119" s="190">
        <f>SUM(K119:M119)</f>
        <v>0</v>
      </c>
    </row>
    <row r="120" spans="1:14" ht="15.75">
      <c r="A120" s="180" t="s">
        <v>133</v>
      </c>
      <c r="B120" s="193" t="s">
        <v>287</v>
      </c>
      <c r="C120" s="187">
        <f aca="true" t="shared" si="36" ref="C120:J120">SUM(C119)</f>
        <v>0</v>
      </c>
      <c r="D120" s="187">
        <f t="shared" si="36"/>
        <v>0</v>
      </c>
      <c r="E120" s="187">
        <f t="shared" si="36"/>
        <v>0</v>
      </c>
      <c r="F120" s="187">
        <f t="shared" si="36"/>
        <v>0</v>
      </c>
      <c r="G120" s="187">
        <f t="shared" si="36"/>
        <v>0</v>
      </c>
      <c r="H120" s="187">
        <f t="shared" si="36"/>
        <v>0</v>
      </c>
      <c r="I120" s="187">
        <f t="shared" si="36"/>
        <v>0</v>
      </c>
      <c r="J120" s="187">
        <f t="shared" si="36"/>
        <v>0</v>
      </c>
      <c r="K120" s="187">
        <f>SUM(K119)</f>
        <v>0</v>
      </c>
      <c r="L120" s="187">
        <f>SUM(L119)</f>
        <v>0</v>
      </c>
      <c r="M120" s="187">
        <f>SUM(M119)</f>
        <v>0</v>
      </c>
      <c r="N120" s="187">
        <f>SUM(N119)</f>
        <v>0</v>
      </c>
    </row>
    <row r="121" spans="1:14" ht="15.75">
      <c r="A121" s="188" t="s">
        <v>134</v>
      </c>
      <c r="B121" s="189" t="s">
        <v>159</v>
      </c>
      <c r="C121" s="190">
        <v>0</v>
      </c>
      <c r="D121" s="190">
        <v>0</v>
      </c>
      <c r="E121" s="190">
        <v>0</v>
      </c>
      <c r="F121" s="190">
        <f>SUM(C121:E121)</f>
        <v>0</v>
      </c>
      <c r="G121" s="190">
        <v>0</v>
      </c>
      <c r="H121" s="190">
        <v>0</v>
      </c>
      <c r="I121" s="190">
        <v>0</v>
      </c>
      <c r="J121" s="190">
        <f>SUM(G121:I121)</f>
        <v>0</v>
      </c>
      <c r="K121" s="190">
        <v>0</v>
      </c>
      <c r="L121" s="190">
        <v>0</v>
      </c>
      <c r="M121" s="190">
        <v>0</v>
      </c>
      <c r="N121" s="190">
        <f>SUM(K121:M121)</f>
        <v>0</v>
      </c>
    </row>
    <row r="122" spans="1:14" ht="15.75">
      <c r="A122" s="188" t="s">
        <v>135</v>
      </c>
      <c r="B122" s="189" t="s">
        <v>47</v>
      </c>
      <c r="C122" s="190">
        <v>0</v>
      </c>
      <c r="D122" s="190">
        <v>0</v>
      </c>
      <c r="E122" s="190">
        <v>0</v>
      </c>
      <c r="F122" s="190">
        <f aca="true" t="shared" si="37" ref="F122:F137">SUM(C122:E122)</f>
        <v>0</v>
      </c>
      <c r="G122" s="190">
        <v>0</v>
      </c>
      <c r="H122" s="190">
        <v>0</v>
      </c>
      <c r="I122" s="190">
        <v>0</v>
      </c>
      <c r="J122" s="190">
        <f aca="true" t="shared" si="38" ref="J122:J129">SUM(G122:I122)</f>
        <v>0</v>
      </c>
      <c r="K122" s="190">
        <v>0</v>
      </c>
      <c r="L122" s="190">
        <v>0</v>
      </c>
      <c r="M122" s="190">
        <v>0</v>
      </c>
      <c r="N122" s="190">
        <f aca="true" t="shared" si="39" ref="N122:N137">SUM(K122:M122)</f>
        <v>0</v>
      </c>
    </row>
    <row r="123" spans="1:14" ht="15.75">
      <c r="A123" s="188" t="s">
        <v>136</v>
      </c>
      <c r="B123" s="189" t="s">
        <v>160</v>
      </c>
      <c r="C123" s="190">
        <v>0</v>
      </c>
      <c r="D123" s="190">
        <v>0</v>
      </c>
      <c r="E123" s="190">
        <v>0</v>
      </c>
      <c r="F123" s="190">
        <f t="shared" si="37"/>
        <v>0</v>
      </c>
      <c r="G123" s="190">
        <v>685893</v>
      </c>
      <c r="H123" s="190">
        <v>0</v>
      </c>
      <c r="I123" s="190">
        <v>0</v>
      </c>
      <c r="J123" s="190">
        <f t="shared" si="38"/>
        <v>685893</v>
      </c>
      <c r="K123" s="190">
        <v>291742</v>
      </c>
      <c r="L123" s="190">
        <v>0</v>
      </c>
      <c r="M123" s="190">
        <v>0</v>
      </c>
      <c r="N123" s="190">
        <f t="shared" si="39"/>
        <v>291742</v>
      </c>
    </row>
    <row r="124" spans="1:14" ht="15.75">
      <c r="A124" s="188" t="s">
        <v>137</v>
      </c>
      <c r="B124" s="189" t="s">
        <v>48</v>
      </c>
      <c r="C124" s="190">
        <v>0</v>
      </c>
      <c r="D124" s="190">
        <v>0</v>
      </c>
      <c r="E124" s="190">
        <v>0</v>
      </c>
      <c r="F124" s="190">
        <f t="shared" si="37"/>
        <v>0</v>
      </c>
      <c r="G124" s="190"/>
      <c r="H124" s="190">
        <v>0</v>
      </c>
      <c r="I124" s="190">
        <v>0</v>
      </c>
      <c r="J124" s="190">
        <f t="shared" si="38"/>
        <v>0</v>
      </c>
      <c r="K124" s="190">
        <v>0</v>
      </c>
      <c r="L124" s="190">
        <v>0</v>
      </c>
      <c r="M124" s="190">
        <v>0</v>
      </c>
      <c r="N124" s="190">
        <f t="shared" si="39"/>
        <v>0</v>
      </c>
    </row>
    <row r="125" spans="1:14" ht="15.75">
      <c r="A125" s="188" t="s">
        <v>138</v>
      </c>
      <c r="B125" s="189" t="s">
        <v>49</v>
      </c>
      <c r="C125" s="190">
        <v>2171400</v>
      </c>
      <c r="D125" s="190">
        <v>0</v>
      </c>
      <c r="E125" s="190">
        <v>0</v>
      </c>
      <c r="F125" s="190">
        <f t="shared" si="37"/>
        <v>2171400</v>
      </c>
      <c r="G125" s="190">
        <v>2171400</v>
      </c>
      <c r="H125" s="190">
        <v>0</v>
      </c>
      <c r="I125" s="190">
        <v>0</v>
      </c>
      <c r="J125" s="190">
        <f t="shared" si="38"/>
        <v>2171400</v>
      </c>
      <c r="K125" s="190">
        <v>1742387</v>
      </c>
      <c r="L125" s="190">
        <v>0</v>
      </c>
      <c r="M125" s="190">
        <v>0</v>
      </c>
      <c r="N125" s="190">
        <f t="shared" si="39"/>
        <v>1742387</v>
      </c>
    </row>
    <row r="126" spans="1:14" ht="15.75">
      <c r="A126" s="188" t="s">
        <v>139</v>
      </c>
      <c r="B126" s="189" t="s">
        <v>50</v>
      </c>
      <c r="C126" s="190">
        <v>586278</v>
      </c>
      <c r="D126" s="190">
        <v>0</v>
      </c>
      <c r="E126" s="190">
        <v>0</v>
      </c>
      <c r="F126" s="190">
        <f t="shared" si="37"/>
        <v>586278</v>
      </c>
      <c r="G126" s="190">
        <v>586278</v>
      </c>
      <c r="H126" s="190">
        <v>0</v>
      </c>
      <c r="I126" s="190">
        <v>0</v>
      </c>
      <c r="J126" s="190">
        <f t="shared" si="38"/>
        <v>586278</v>
      </c>
      <c r="K126" s="190">
        <v>549223</v>
      </c>
      <c r="L126" s="190">
        <v>0</v>
      </c>
      <c r="M126" s="190">
        <v>0</v>
      </c>
      <c r="N126" s="190">
        <f t="shared" si="39"/>
        <v>549223</v>
      </c>
    </row>
    <row r="127" spans="1:14" ht="15.75">
      <c r="A127" s="188" t="s">
        <v>206</v>
      </c>
      <c r="B127" s="189" t="s">
        <v>51</v>
      </c>
      <c r="C127" s="190">
        <v>11804307</v>
      </c>
      <c r="D127" s="190">
        <v>0</v>
      </c>
      <c r="E127" s="190">
        <v>0</v>
      </c>
      <c r="F127" s="190">
        <f t="shared" si="37"/>
        <v>11804307</v>
      </c>
      <c r="G127" s="190">
        <v>11804307</v>
      </c>
      <c r="H127" s="190">
        <v>0</v>
      </c>
      <c r="I127" s="190">
        <v>0</v>
      </c>
      <c r="J127" s="190">
        <f t="shared" si="38"/>
        <v>11804307</v>
      </c>
      <c r="K127" s="190">
        <v>4436000</v>
      </c>
      <c r="L127" s="190">
        <v>0</v>
      </c>
      <c r="M127" s="190">
        <v>0</v>
      </c>
      <c r="N127" s="190">
        <f t="shared" si="39"/>
        <v>4436000</v>
      </c>
    </row>
    <row r="128" spans="1:14" ht="15.75">
      <c r="A128" s="188" t="s">
        <v>207</v>
      </c>
      <c r="B128" s="195" t="s">
        <v>161</v>
      </c>
      <c r="C128" s="196">
        <v>0</v>
      </c>
      <c r="D128" s="196">
        <v>0</v>
      </c>
      <c r="E128" s="196">
        <v>0</v>
      </c>
      <c r="F128" s="196">
        <f t="shared" si="37"/>
        <v>0</v>
      </c>
      <c r="G128" s="196">
        <v>100000</v>
      </c>
      <c r="H128" s="196">
        <v>0</v>
      </c>
      <c r="I128" s="196">
        <v>0</v>
      </c>
      <c r="J128" s="196">
        <f t="shared" si="38"/>
        <v>100000</v>
      </c>
      <c r="K128" s="196">
        <v>0</v>
      </c>
      <c r="L128" s="196">
        <v>0</v>
      </c>
      <c r="M128" s="196">
        <v>0</v>
      </c>
      <c r="N128" s="196">
        <f t="shared" si="39"/>
        <v>0</v>
      </c>
    </row>
    <row r="129" spans="1:14" ht="15.75">
      <c r="A129" s="188" t="s">
        <v>208</v>
      </c>
      <c r="B129" s="195" t="s">
        <v>162</v>
      </c>
      <c r="C129" s="196">
        <v>0</v>
      </c>
      <c r="D129" s="196">
        <v>0</v>
      </c>
      <c r="E129" s="196">
        <v>0</v>
      </c>
      <c r="F129" s="196">
        <f t="shared" si="37"/>
        <v>0</v>
      </c>
      <c r="G129" s="196">
        <v>0</v>
      </c>
      <c r="H129" s="196">
        <v>0</v>
      </c>
      <c r="I129" s="196">
        <v>0</v>
      </c>
      <c r="J129" s="196">
        <f t="shared" si="38"/>
        <v>0</v>
      </c>
      <c r="K129" s="196">
        <v>53611</v>
      </c>
      <c r="L129" s="196">
        <v>0</v>
      </c>
      <c r="M129" s="196">
        <v>0</v>
      </c>
      <c r="N129" s="196">
        <f t="shared" si="39"/>
        <v>53611</v>
      </c>
    </row>
    <row r="130" spans="1:14" ht="14.25" customHeight="1">
      <c r="A130" s="188" t="s">
        <v>209</v>
      </c>
      <c r="B130" s="189" t="s">
        <v>304</v>
      </c>
      <c r="C130" s="190">
        <f>SUM(C128:C129)</f>
        <v>0</v>
      </c>
      <c r="D130" s="190">
        <f>SUM(D128:D129)</f>
        <v>0</v>
      </c>
      <c r="E130" s="190">
        <f>SUM(E128:E129)</f>
        <v>0</v>
      </c>
      <c r="F130" s="190">
        <f t="shared" si="37"/>
        <v>0</v>
      </c>
      <c r="G130" s="190">
        <f>SUM(G128:G129)</f>
        <v>100000</v>
      </c>
      <c r="H130" s="190">
        <f>SUM(H128:H129)</f>
        <v>0</v>
      </c>
      <c r="I130" s="190">
        <f>SUM(I128:I129)</f>
        <v>0</v>
      </c>
      <c r="J130" s="190">
        <f aca="true" t="shared" si="40" ref="J130:J137">SUM(G130:I130)</f>
        <v>100000</v>
      </c>
      <c r="K130" s="190">
        <v>53611</v>
      </c>
      <c r="L130" s="190">
        <f>SUM(L128:L129)</f>
        <v>0</v>
      </c>
      <c r="M130" s="190">
        <f>SUM(M128:M129)</f>
        <v>0</v>
      </c>
      <c r="N130" s="190">
        <f t="shared" si="39"/>
        <v>53611</v>
      </c>
    </row>
    <row r="131" spans="1:14" ht="15.75">
      <c r="A131" s="188" t="s">
        <v>210</v>
      </c>
      <c r="B131" s="195" t="s">
        <v>164</v>
      </c>
      <c r="C131" s="196">
        <v>0</v>
      </c>
      <c r="D131" s="196">
        <v>0</v>
      </c>
      <c r="E131" s="196">
        <v>0</v>
      </c>
      <c r="F131" s="196">
        <f t="shared" si="37"/>
        <v>0</v>
      </c>
      <c r="G131" s="196">
        <v>0</v>
      </c>
      <c r="H131" s="196">
        <v>0</v>
      </c>
      <c r="I131" s="196">
        <v>0</v>
      </c>
      <c r="J131" s="196">
        <f t="shared" si="40"/>
        <v>0</v>
      </c>
      <c r="K131" s="196">
        <v>0</v>
      </c>
      <c r="L131" s="196">
        <v>0</v>
      </c>
      <c r="M131" s="196">
        <v>0</v>
      </c>
      <c r="N131" s="196">
        <f t="shared" si="39"/>
        <v>0</v>
      </c>
    </row>
    <row r="132" spans="1:14" ht="15.75">
      <c r="A132" s="188" t="s">
        <v>211</v>
      </c>
      <c r="B132" s="195" t="s">
        <v>165</v>
      </c>
      <c r="C132" s="196">
        <v>0</v>
      </c>
      <c r="D132" s="196">
        <v>0</v>
      </c>
      <c r="E132" s="196">
        <v>0</v>
      </c>
      <c r="F132" s="196">
        <f t="shared" si="37"/>
        <v>0</v>
      </c>
      <c r="G132" s="196">
        <v>0</v>
      </c>
      <c r="H132" s="196">
        <v>0</v>
      </c>
      <c r="I132" s="196">
        <v>0</v>
      </c>
      <c r="J132" s="196">
        <f t="shared" si="40"/>
        <v>0</v>
      </c>
      <c r="K132" s="196">
        <v>0</v>
      </c>
      <c r="L132" s="196">
        <v>0</v>
      </c>
      <c r="M132" s="196">
        <v>0</v>
      </c>
      <c r="N132" s="196">
        <f t="shared" si="39"/>
        <v>0</v>
      </c>
    </row>
    <row r="133" spans="1:14" ht="15.75">
      <c r="A133" s="188" t="s">
        <v>212</v>
      </c>
      <c r="B133" s="189" t="s">
        <v>305</v>
      </c>
      <c r="C133" s="190">
        <f>SUM(C131:C132)</f>
        <v>0</v>
      </c>
      <c r="D133" s="190">
        <f>SUM(D131:D132)</f>
        <v>0</v>
      </c>
      <c r="E133" s="190">
        <f>SUM(E131:E132)</f>
        <v>0</v>
      </c>
      <c r="F133" s="190">
        <f t="shared" si="37"/>
        <v>0</v>
      </c>
      <c r="G133" s="190">
        <f>SUM(G131:G132)</f>
        <v>0</v>
      </c>
      <c r="H133" s="190">
        <f>SUM(H131:H132)</f>
        <v>0</v>
      </c>
      <c r="I133" s="190">
        <f>SUM(I131:I132)</f>
        <v>0</v>
      </c>
      <c r="J133" s="190">
        <f t="shared" si="40"/>
        <v>0</v>
      </c>
      <c r="K133" s="190">
        <f>SUM(K131:K132)</f>
        <v>0</v>
      </c>
      <c r="L133" s="190">
        <f>SUM(L131:L132)</f>
        <v>0</v>
      </c>
      <c r="M133" s="190">
        <f>SUM(M131:M132)</f>
        <v>0</v>
      </c>
      <c r="N133" s="190">
        <f t="shared" si="39"/>
        <v>0</v>
      </c>
    </row>
    <row r="134" spans="1:14" ht="15.75">
      <c r="A134" s="188" t="s">
        <v>213</v>
      </c>
      <c r="B134" s="189" t="s">
        <v>167</v>
      </c>
      <c r="C134" s="190">
        <v>0</v>
      </c>
      <c r="D134" s="190">
        <v>0</v>
      </c>
      <c r="E134" s="190">
        <v>0</v>
      </c>
      <c r="F134" s="190">
        <f t="shared" si="37"/>
        <v>0</v>
      </c>
      <c r="G134" s="190">
        <v>0</v>
      </c>
      <c r="H134" s="190">
        <v>0</v>
      </c>
      <c r="I134" s="190">
        <v>0</v>
      </c>
      <c r="J134" s="190">
        <f t="shared" si="40"/>
        <v>0</v>
      </c>
      <c r="K134" s="190">
        <v>0</v>
      </c>
      <c r="L134" s="190">
        <v>0</v>
      </c>
      <c r="M134" s="190">
        <v>0</v>
      </c>
      <c r="N134" s="190">
        <f t="shared" si="39"/>
        <v>0</v>
      </c>
    </row>
    <row r="135" spans="1:14" ht="15.75">
      <c r="A135" s="188" t="s">
        <v>214</v>
      </c>
      <c r="B135" s="197" t="s">
        <v>52</v>
      </c>
      <c r="C135" s="190">
        <v>100000</v>
      </c>
      <c r="D135" s="190">
        <v>0</v>
      </c>
      <c r="E135" s="190">
        <v>0</v>
      </c>
      <c r="F135" s="190">
        <f t="shared" si="37"/>
        <v>100000</v>
      </c>
      <c r="G135" s="190">
        <v>0</v>
      </c>
      <c r="H135" s="190">
        <v>0</v>
      </c>
      <c r="I135" s="190">
        <v>0</v>
      </c>
      <c r="J135" s="190">
        <f t="shared" si="40"/>
        <v>0</v>
      </c>
      <c r="K135" s="190">
        <v>0</v>
      </c>
      <c r="L135" s="190">
        <v>0</v>
      </c>
      <c r="M135" s="190">
        <v>0</v>
      </c>
      <c r="N135" s="190">
        <f t="shared" si="39"/>
        <v>0</v>
      </c>
    </row>
    <row r="136" spans="1:14" ht="15.75">
      <c r="A136" s="180" t="s">
        <v>215</v>
      </c>
      <c r="B136" s="198" t="s">
        <v>288</v>
      </c>
      <c r="C136" s="187">
        <f>C121+C122+C123+C124+C125+C126+C127+C130+C133+C134+C135</f>
        <v>14661985</v>
      </c>
      <c r="D136" s="187">
        <f>D121+D122+D123+D124+D125+D126+D127+D130+D133+D134+D135</f>
        <v>0</v>
      </c>
      <c r="E136" s="187">
        <f>E121+E122+E123+E124+E125+E126+E127+E130+E133+E134+E135</f>
        <v>0</v>
      </c>
      <c r="F136" s="187">
        <f t="shared" si="37"/>
        <v>14661985</v>
      </c>
      <c r="G136" s="187">
        <f>G121+G122+G123+G124+G125+G126+G127+G130+G133+G134+G135</f>
        <v>15347878</v>
      </c>
      <c r="H136" s="187">
        <f>H121+H122+H123+H124+H125+H126+H127+H130+H133+H134+H135</f>
        <v>0</v>
      </c>
      <c r="I136" s="187">
        <f>I121+I122+I123+I124+I125+I126+I127+I130+I133+I134+I135</f>
        <v>0</v>
      </c>
      <c r="J136" s="187">
        <f t="shared" si="40"/>
        <v>15347878</v>
      </c>
      <c r="K136" s="187">
        <f>K121+K122+K123+K124+K125+K126+K127+K130+K133+K134+K135</f>
        <v>7072963</v>
      </c>
      <c r="L136" s="187">
        <f>L121+L122+L123+L124+L125+L126+L127+L130+L133+L134+L135</f>
        <v>0</v>
      </c>
      <c r="M136" s="187">
        <f>M121+M122+M123+M124+M125+M126+M127+M130+M133+M134+M135</f>
        <v>0</v>
      </c>
      <c r="N136" s="187">
        <f t="shared" si="39"/>
        <v>7072963</v>
      </c>
    </row>
    <row r="137" spans="1:14" ht="15.75">
      <c r="A137" s="188" t="s">
        <v>216</v>
      </c>
      <c r="B137" s="197" t="s">
        <v>61</v>
      </c>
      <c r="C137" s="190">
        <v>0</v>
      </c>
      <c r="D137" s="190">
        <v>0</v>
      </c>
      <c r="E137" s="190">
        <v>0</v>
      </c>
      <c r="F137" s="190">
        <f t="shared" si="37"/>
        <v>0</v>
      </c>
      <c r="G137" s="190">
        <v>0</v>
      </c>
      <c r="H137" s="190">
        <v>0</v>
      </c>
      <c r="I137" s="190">
        <v>0</v>
      </c>
      <c r="J137" s="190">
        <f t="shared" si="40"/>
        <v>0</v>
      </c>
      <c r="K137" s="190">
        <v>0</v>
      </c>
      <c r="L137" s="190">
        <v>0</v>
      </c>
      <c r="M137" s="190">
        <v>0</v>
      </c>
      <c r="N137" s="190">
        <f t="shared" si="39"/>
        <v>0</v>
      </c>
    </row>
    <row r="138" spans="1:14" ht="15.75">
      <c r="A138" s="180" t="s">
        <v>217</v>
      </c>
      <c r="B138" s="199" t="s">
        <v>289</v>
      </c>
      <c r="C138" s="187">
        <f aca="true" t="shared" si="41" ref="C138:J138">SUM(C137)</f>
        <v>0</v>
      </c>
      <c r="D138" s="187">
        <f t="shared" si="41"/>
        <v>0</v>
      </c>
      <c r="E138" s="187">
        <f t="shared" si="41"/>
        <v>0</v>
      </c>
      <c r="F138" s="187">
        <f t="shared" si="41"/>
        <v>0</v>
      </c>
      <c r="G138" s="187">
        <f t="shared" si="41"/>
        <v>0</v>
      </c>
      <c r="H138" s="187">
        <f t="shared" si="41"/>
        <v>0</v>
      </c>
      <c r="I138" s="187">
        <f t="shared" si="41"/>
        <v>0</v>
      </c>
      <c r="J138" s="187">
        <f t="shared" si="41"/>
        <v>0</v>
      </c>
      <c r="K138" s="187">
        <f>SUM(K137)</f>
        <v>0</v>
      </c>
      <c r="L138" s="187">
        <f>SUM(L137)</f>
        <v>0</v>
      </c>
      <c r="M138" s="187">
        <f>SUM(M137)</f>
        <v>0</v>
      </c>
      <c r="N138" s="187">
        <f>SUM(N137)</f>
        <v>0</v>
      </c>
    </row>
    <row r="139" spans="1:14" ht="15.75">
      <c r="A139" s="180" t="s">
        <v>218</v>
      </c>
      <c r="B139" s="200" t="s">
        <v>290</v>
      </c>
      <c r="C139" s="187">
        <f aca="true" t="shared" si="42" ref="C139:J139">C118+C136+C138+C120</f>
        <v>14661985</v>
      </c>
      <c r="D139" s="187">
        <f t="shared" si="42"/>
        <v>0</v>
      </c>
      <c r="E139" s="187">
        <f t="shared" si="42"/>
        <v>0</v>
      </c>
      <c r="F139" s="187">
        <f t="shared" si="42"/>
        <v>14661985</v>
      </c>
      <c r="G139" s="187">
        <f t="shared" si="42"/>
        <v>15347878</v>
      </c>
      <c r="H139" s="187">
        <f t="shared" si="42"/>
        <v>0</v>
      </c>
      <c r="I139" s="187">
        <f t="shared" si="42"/>
        <v>0</v>
      </c>
      <c r="J139" s="187">
        <f t="shared" si="42"/>
        <v>15347878</v>
      </c>
      <c r="K139" s="187">
        <f>K118+K136+K138+K120</f>
        <v>7072963</v>
      </c>
      <c r="L139" s="187">
        <f>L118+L136+L138+L120</f>
        <v>0</v>
      </c>
      <c r="M139" s="187">
        <f>M118+M136+M138+M120</f>
        <v>0</v>
      </c>
      <c r="N139" s="187">
        <f>N118+N136+N138+N120</f>
        <v>7072963</v>
      </c>
    </row>
    <row r="140" spans="1:14" ht="15.75">
      <c r="A140" s="188" t="s">
        <v>219</v>
      </c>
      <c r="B140" s="189" t="s">
        <v>45</v>
      </c>
      <c r="C140" s="190">
        <v>0</v>
      </c>
      <c r="D140" s="190">
        <v>0</v>
      </c>
      <c r="E140" s="190">
        <v>0</v>
      </c>
      <c r="F140" s="190">
        <f>SUM(C140:E140)</f>
        <v>0</v>
      </c>
      <c r="G140" s="190">
        <v>0</v>
      </c>
      <c r="H140" s="190">
        <v>0</v>
      </c>
      <c r="I140" s="190">
        <v>0</v>
      </c>
      <c r="J140" s="190">
        <f>SUM(G140:I140)</f>
        <v>0</v>
      </c>
      <c r="K140" s="190">
        <v>0</v>
      </c>
      <c r="L140" s="190">
        <v>0</v>
      </c>
      <c r="M140" s="190">
        <v>0</v>
      </c>
      <c r="N140" s="190">
        <f>SUM(K140:M140)</f>
        <v>0</v>
      </c>
    </row>
    <row r="141" spans="1:14" ht="31.5">
      <c r="A141" s="188" t="s">
        <v>220</v>
      </c>
      <c r="B141" s="189" t="s">
        <v>46</v>
      </c>
      <c r="C141" s="190">
        <v>0</v>
      </c>
      <c r="D141" s="190">
        <v>0</v>
      </c>
      <c r="E141" s="190">
        <v>0</v>
      </c>
      <c r="F141" s="190">
        <f>SUM(C141:E141)</f>
        <v>0</v>
      </c>
      <c r="G141" s="190">
        <v>0</v>
      </c>
      <c r="H141" s="190">
        <v>0</v>
      </c>
      <c r="I141" s="190">
        <v>0</v>
      </c>
      <c r="J141" s="190">
        <f>SUM(G141:I141)</f>
        <v>0</v>
      </c>
      <c r="K141" s="190">
        <v>0</v>
      </c>
      <c r="L141" s="190">
        <v>0</v>
      </c>
      <c r="M141" s="190">
        <v>0</v>
      </c>
      <c r="N141" s="190">
        <f>SUM(K141:M141)</f>
        <v>0</v>
      </c>
    </row>
    <row r="142" spans="1:14" ht="31.5">
      <c r="A142" s="180" t="s">
        <v>221</v>
      </c>
      <c r="B142" s="201" t="s">
        <v>291</v>
      </c>
      <c r="C142" s="187">
        <f aca="true" t="shared" si="43" ref="C142:J142">SUM(C140:C141)</f>
        <v>0</v>
      </c>
      <c r="D142" s="187">
        <f t="shared" si="43"/>
        <v>0</v>
      </c>
      <c r="E142" s="187">
        <f t="shared" si="43"/>
        <v>0</v>
      </c>
      <c r="F142" s="187">
        <f t="shared" si="43"/>
        <v>0</v>
      </c>
      <c r="G142" s="187">
        <f t="shared" si="43"/>
        <v>0</v>
      </c>
      <c r="H142" s="187">
        <f t="shared" si="43"/>
        <v>0</v>
      </c>
      <c r="I142" s="187">
        <f t="shared" si="43"/>
        <v>0</v>
      </c>
      <c r="J142" s="187">
        <f t="shared" si="43"/>
        <v>0</v>
      </c>
      <c r="K142" s="187">
        <f>SUM(K140:K141)</f>
        <v>0</v>
      </c>
      <c r="L142" s="187">
        <f>SUM(L140:L141)</f>
        <v>0</v>
      </c>
      <c r="M142" s="187">
        <f>SUM(M140:M141)</f>
        <v>0</v>
      </c>
      <c r="N142" s="187">
        <f>SUM(N140:N141)</f>
        <v>0</v>
      </c>
    </row>
    <row r="143" spans="1:14" ht="15.75">
      <c r="A143" s="188" t="s">
        <v>222</v>
      </c>
      <c r="B143" s="202" t="s">
        <v>58</v>
      </c>
      <c r="C143" s="190">
        <v>0</v>
      </c>
      <c r="D143" s="190">
        <v>0</v>
      </c>
      <c r="E143" s="190">
        <v>0</v>
      </c>
      <c r="F143" s="190">
        <f>SUM(C143:E143)</f>
        <v>0</v>
      </c>
      <c r="G143" s="190">
        <v>0</v>
      </c>
      <c r="H143" s="190">
        <v>0</v>
      </c>
      <c r="I143" s="190">
        <v>0</v>
      </c>
      <c r="J143" s="190">
        <f>SUM(G143:I143)</f>
        <v>0</v>
      </c>
      <c r="K143" s="190">
        <v>0</v>
      </c>
      <c r="L143" s="190">
        <v>0</v>
      </c>
      <c r="M143" s="190">
        <v>0</v>
      </c>
      <c r="N143" s="190">
        <f>SUM(K143:M143)</f>
        <v>0</v>
      </c>
    </row>
    <row r="144" spans="1:14" ht="15.75">
      <c r="A144" s="180" t="s">
        <v>223</v>
      </c>
      <c r="B144" s="203" t="s">
        <v>292</v>
      </c>
      <c r="C144" s="187">
        <f>SUM(C143)</f>
        <v>0</v>
      </c>
      <c r="D144" s="187">
        <f>SUM(D143)</f>
        <v>0</v>
      </c>
      <c r="E144" s="187">
        <f>SUM(E143)</f>
        <v>0</v>
      </c>
      <c r="F144" s="187">
        <f>SUM(C144:E144)</f>
        <v>0</v>
      </c>
      <c r="G144" s="187">
        <f>SUM(G143)</f>
        <v>0</v>
      </c>
      <c r="H144" s="187">
        <f>SUM(H143)</f>
        <v>0</v>
      </c>
      <c r="I144" s="187">
        <f>SUM(I143)</f>
        <v>0</v>
      </c>
      <c r="J144" s="187">
        <f>SUM(G144:I144)</f>
        <v>0</v>
      </c>
      <c r="K144" s="187">
        <f>SUM(K143)</f>
        <v>0</v>
      </c>
      <c r="L144" s="187">
        <f>SUM(L143)</f>
        <v>0</v>
      </c>
      <c r="M144" s="187">
        <f>SUM(M143)</f>
        <v>0</v>
      </c>
      <c r="N144" s="187">
        <f>SUM(K144:M144)</f>
        <v>0</v>
      </c>
    </row>
    <row r="145" spans="1:14" ht="15.75">
      <c r="A145" s="188" t="s">
        <v>224</v>
      </c>
      <c r="B145" s="197" t="s">
        <v>64</v>
      </c>
      <c r="C145" s="190">
        <v>0</v>
      </c>
      <c r="D145" s="190">
        <v>0</v>
      </c>
      <c r="E145" s="190">
        <v>0</v>
      </c>
      <c r="F145" s="190">
        <f>SUM(C145:E145)</f>
        <v>0</v>
      </c>
      <c r="G145" s="190">
        <v>0</v>
      </c>
      <c r="H145" s="190">
        <v>0</v>
      </c>
      <c r="I145" s="190">
        <v>0</v>
      </c>
      <c r="J145" s="190">
        <f>SUM(G145:I145)</f>
        <v>0</v>
      </c>
      <c r="K145" s="190">
        <v>0</v>
      </c>
      <c r="L145" s="190">
        <v>0</v>
      </c>
      <c r="M145" s="190">
        <v>0</v>
      </c>
      <c r="N145" s="190">
        <f>SUM(K145:M145)</f>
        <v>0</v>
      </c>
    </row>
    <row r="146" spans="1:14" ht="15.75">
      <c r="A146" s="180" t="s">
        <v>225</v>
      </c>
      <c r="B146" s="199" t="s">
        <v>293</v>
      </c>
      <c r="C146" s="187">
        <f>SUM(C143)</f>
        <v>0</v>
      </c>
      <c r="D146" s="187">
        <f>SUM(D143)</f>
        <v>0</v>
      </c>
      <c r="E146" s="187">
        <f>SUM(E143)</f>
        <v>0</v>
      </c>
      <c r="F146" s="187">
        <f>SUM(C146:E146)</f>
        <v>0</v>
      </c>
      <c r="G146" s="187">
        <f>SUM(G143)</f>
        <v>0</v>
      </c>
      <c r="H146" s="187">
        <f>SUM(H143)</f>
        <v>0</v>
      </c>
      <c r="I146" s="187">
        <f>SUM(I143)</f>
        <v>0</v>
      </c>
      <c r="J146" s="187">
        <f>SUM(G146:I146)</f>
        <v>0</v>
      </c>
      <c r="K146" s="187">
        <f>SUM(K143)</f>
        <v>0</v>
      </c>
      <c r="L146" s="187">
        <f>SUM(L143)</f>
        <v>0</v>
      </c>
      <c r="M146" s="187">
        <f>SUM(M143)</f>
        <v>0</v>
      </c>
      <c r="N146" s="187">
        <f>SUM(K146:M146)</f>
        <v>0</v>
      </c>
    </row>
    <row r="147" spans="1:14" ht="15.75">
      <c r="A147" s="180" t="s">
        <v>226</v>
      </c>
      <c r="B147" s="200" t="s">
        <v>294</v>
      </c>
      <c r="C147" s="187">
        <f>C142+C146+C144</f>
        <v>0</v>
      </c>
      <c r="D147" s="187">
        <f>D142+D146+D144</f>
        <v>0</v>
      </c>
      <c r="E147" s="187">
        <f>E142+E146+E144</f>
        <v>0</v>
      </c>
      <c r="F147" s="187">
        <f>SUM(C147:E147)</f>
        <v>0</v>
      </c>
      <c r="G147" s="187">
        <f>G142+G146+G144</f>
        <v>0</v>
      </c>
      <c r="H147" s="187">
        <f>H142+H146+H144</f>
        <v>0</v>
      </c>
      <c r="I147" s="187">
        <f>I142+I146+I144</f>
        <v>0</v>
      </c>
      <c r="J147" s="187">
        <f>SUM(G147:I147)</f>
        <v>0</v>
      </c>
      <c r="K147" s="187">
        <f>K142+K146+K144</f>
        <v>0</v>
      </c>
      <c r="L147" s="187">
        <f>L142+L146+L144</f>
        <v>0</v>
      </c>
      <c r="M147" s="187">
        <f>M142+M146+M144</f>
        <v>0</v>
      </c>
      <c r="N147" s="187">
        <f>SUM(K147:M147)</f>
        <v>0</v>
      </c>
    </row>
    <row r="148" spans="1:14" ht="15.75">
      <c r="A148" s="180" t="s">
        <v>227</v>
      </c>
      <c r="B148" s="200" t="s">
        <v>295</v>
      </c>
      <c r="C148" s="187">
        <f aca="true" t="shared" si="44" ref="C148:J148">C139+C147+C116</f>
        <v>317825321</v>
      </c>
      <c r="D148" s="187">
        <f t="shared" si="44"/>
        <v>0</v>
      </c>
      <c r="E148" s="187">
        <f t="shared" si="44"/>
        <v>0</v>
      </c>
      <c r="F148" s="187">
        <f t="shared" si="44"/>
        <v>317825321</v>
      </c>
      <c r="G148" s="187">
        <f t="shared" si="44"/>
        <v>338004855</v>
      </c>
      <c r="H148" s="187">
        <f t="shared" si="44"/>
        <v>0</v>
      </c>
      <c r="I148" s="187">
        <f t="shared" si="44"/>
        <v>0</v>
      </c>
      <c r="J148" s="187">
        <f t="shared" si="44"/>
        <v>338004855</v>
      </c>
      <c r="K148" s="187">
        <f>K139+K147+K116</f>
        <v>317199216</v>
      </c>
      <c r="L148" s="187">
        <f>L139+L147+L116</f>
        <v>0</v>
      </c>
      <c r="M148" s="187">
        <f>M139+M147+M116</f>
        <v>0</v>
      </c>
      <c r="N148" s="187">
        <f>N139+N147+N116</f>
        <v>317199216</v>
      </c>
    </row>
    <row r="149" spans="1:14" ht="15.75">
      <c r="A149" s="183"/>
      <c r="B149" s="200"/>
      <c r="C149" s="187"/>
      <c r="D149" s="183"/>
      <c r="E149" s="183"/>
      <c r="F149" s="183"/>
      <c r="G149" s="187"/>
      <c r="H149" s="183"/>
      <c r="I149" s="183"/>
      <c r="J149" s="183"/>
      <c r="K149" s="187"/>
      <c r="L149" s="183"/>
      <c r="M149" s="183"/>
      <c r="N149" s="183"/>
    </row>
    <row r="150" spans="1:14" ht="15.75">
      <c r="A150" s="180" t="s">
        <v>299</v>
      </c>
      <c r="B150" s="205" t="s">
        <v>337</v>
      </c>
      <c r="C150" s="190"/>
      <c r="D150" s="183"/>
      <c r="E150" s="183"/>
      <c r="F150" s="183"/>
      <c r="G150" s="190"/>
      <c r="H150" s="183"/>
      <c r="I150" s="183"/>
      <c r="J150" s="183"/>
      <c r="K150" s="190"/>
      <c r="L150" s="183"/>
      <c r="M150" s="183"/>
      <c r="N150" s="183"/>
    </row>
    <row r="151" spans="1:14" ht="15.75">
      <c r="A151" s="180" t="s">
        <v>129</v>
      </c>
      <c r="B151" s="184" t="s">
        <v>23</v>
      </c>
      <c r="C151" s="185">
        <v>199395845</v>
      </c>
      <c r="D151" s="186">
        <v>0</v>
      </c>
      <c r="E151" s="185">
        <v>0</v>
      </c>
      <c r="F151" s="185">
        <f>SUM(C151:E151)</f>
        <v>199395845</v>
      </c>
      <c r="G151" s="185">
        <v>212629955</v>
      </c>
      <c r="H151" s="186">
        <v>0</v>
      </c>
      <c r="I151" s="185">
        <v>0</v>
      </c>
      <c r="J151" s="185">
        <f>SUM(G151:I151)</f>
        <v>212629955</v>
      </c>
      <c r="K151" s="185">
        <v>173327302</v>
      </c>
      <c r="L151" s="186">
        <v>0</v>
      </c>
      <c r="M151" s="185">
        <v>0</v>
      </c>
      <c r="N151" s="185">
        <f>SUM(K151:M151)</f>
        <v>173327302</v>
      </c>
    </row>
    <row r="152" spans="1:14" ht="31.5">
      <c r="A152" s="188" t="s">
        <v>130</v>
      </c>
      <c r="B152" s="189" t="s">
        <v>68</v>
      </c>
      <c r="C152" s="190">
        <v>110011660</v>
      </c>
      <c r="D152" s="190">
        <v>0</v>
      </c>
      <c r="E152" s="190">
        <v>0</v>
      </c>
      <c r="F152" s="190">
        <f>SUM(C152:E152)</f>
        <v>110011660</v>
      </c>
      <c r="G152" s="190">
        <v>123853100</v>
      </c>
      <c r="H152" s="190">
        <v>0</v>
      </c>
      <c r="I152" s="190">
        <v>0</v>
      </c>
      <c r="J152" s="190">
        <f>SUM(G152:I152)</f>
        <v>123853100</v>
      </c>
      <c r="K152" s="190">
        <v>123853100</v>
      </c>
      <c r="L152" s="190">
        <v>0</v>
      </c>
      <c r="M152" s="190">
        <v>0</v>
      </c>
      <c r="N152" s="190">
        <f>SUM(K152:M152)</f>
        <v>123853100</v>
      </c>
    </row>
    <row r="153" spans="1:14" ht="31.5">
      <c r="A153" s="180" t="s">
        <v>131</v>
      </c>
      <c r="B153" s="191" t="s">
        <v>286</v>
      </c>
      <c r="C153" s="187">
        <f aca="true" t="shared" si="45" ref="C153:J153">SUM(C152)</f>
        <v>110011660</v>
      </c>
      <c r="D153" s="187">
        <f t="shared" si="45"/>
        <v>0</v>
      </c>
      <c r="E153" s="187">
        <f t="shared" si="45"/>
        <v>0</v>
      </c>
      <c r="F153" s="187">
        <f t="shared" si="45"/>
        <v>110011660</v>
      </c>
      <c r="G153" s="187">
        <f t="shared" si="45"/>
        <v>123853100</v>
      </c>
      <c r="H153" s="187">
        <f t="shared" si="45"/>
        <v>0</v>
      </c>
      <c r="I153" s="187">
        <f t="shared" si="45"/>
        <v>0</v>
      </c>
      <c r="J153" s="187">
        <f t="shared" si="45"/>
        <v>123853100</v>
      </c>
      <c r="K153" s="187">
        <f>SUM(K152)</f>
        <v>123853100</v>
      </c>
      <c r="L153" s="187">
        <f>SUM(L152)</f>
        <v>0</v>
      </c>
      <c r="M153" s="187">
        <f>SUM(M152)</f>
        <v>0</v>
      </c>
      <c r="N153" s="187">
        <f>SUM(N152)</f>
        <v>123853100</v>
      </c>
    </row>
    <row r="154" spans="1:14" ht="15.75">
      <c r="A154" s="188" t="s">
        <v>132</v>
      </c>
      <c r="B154" s="192" t="s">
        <v>70</v>
      </c>
      <c r="C154" s="190">
        <v>0</v>
      </c>
      <c r="D154" s="190">
        <v>0</v>
      </c>
      <c r="E154" s="190">
        <v>0</v>
      </c>
      <c r="F154" s="190">
        <f>SUM(C154:E154)</f>
        <v>0</v>
      </c>
      <c r="G154" s="190">
        <v>0</v>
      </c>
      <c r="H154" s="190">
        <v>0</v>
      </c>
      <c r="I154" s="190">
        <v>0</v>
      </c>
      <c r="J154" s="190">
        <f>SUM(G154:I154)</f>
        <v>0</v>
      </c>
      <c r="K154" s="190">
        <v>0</v>
      </c>
      <c r="L154" s="190">
        <v>0</v>
      </c>
      <c r="M154" s="190">
        <v>0</v>
      </c>
      <c r="N154" s="190">
        <f>SUM(K154:M154)</f>
        <v>0</v>
      </c>
    </row>
    <row r="155" spans="1:14" ht="15.75">
      <c r="A155" s="180" t="s">
        <v>133</v>
      </c>
      <c r="B155" s="193" t="s">
        <v>287</v>
      </c>
      <c r="C155" s="187">
        <f aca="true" t="shared" si="46" ref="C155:J155">SUM(C154)</f>
        <v>0</v>
      </c>
      <c r="D155" s="187">
        <f t="shared" si="46"/>
        <v>0</v>
      </c>
      <c r="E155" s="187">
        <f t="shared" si="46"/>
        <v>0</v>
      </c>
      <c r="F155" s="187">
        <f t="shared" si="46"/>
        <v>0</v>
      </c>
      <c r="G155" s="187">
        <f t="shared" si="46"/>
        <v>0</v>
      </c>
      <c r="H155" s="187">
        <f t="shared" si="46"/>
        <v>0</v>
      </c>
      <c r="I155" s="187">
        <f t="shared" si="46"/>
        <v>0</v>
      </c>
      <c r="J155" s="187">
        <f t="shared" si="46"/>
        <v>0</v>
      </c>
      <c r="K155" s="187">
        <f>SUM(K154)</f>
        <v>0</v>
      </c>
      <c r="L155" s="187">
        <f>SUM(L154)</f>
        <v>0</v>
      </c>
      <c r="M155" s="187">
        <f>SUM(M154)</f>
        <v>0</v>
      </c>
      <c r="N155" s="187">
        <f>SUM(N154)</f>
        <v>0</v>
      </c>
    </row>
    <row r="156" spans="1:14" ht="15.75">
      <c r="A156" s="188" t="s">
        <v>134</v>
      </c>
      <c r="B156" s="189" t="s">
        <v>159</v>
      </c>
      <c r="C156" s="190">
        <v>0</v>
      </c>
      <c r="D156" s="190">
        <v>0</v>
      </c>
      <c r="E156" s="190">
        <v>0</v>
      </c>
      <c r="F156" s="190">
        <f>SUM(C156:E156)</f>
        <v>0</v>
      </c>
      <c r="G156" s="190">
        <v>0</v>
      </c>
      <c r="H156" s="190">
        <v>0</v>
      </c>
      <c r="I156" s="190">
        <v>0</v>
      </c>
      <c r="J156" s="190">
        <f>SUM(G156:I156)</f>
        <v>0</v>
      </c>
      <c r="K156" s="190">
        <v>0</v>
      </c>
      <c r="L156" s="190">
        <v>0</v>
      </c>
      <c r="M156" s="190">
        <v>0</v>
      </c>
      <c r="N156" s="190">
        <f>SUM(K156:M156)</f>
        <v>0</v>
      </c>
    </row>
    <row r="157" spans="1:14" ht="15.75">
      <c r="A157" s="188" t="s">
        <v>135</v>
      </c>
      <c r="B157" s="189" t="s">
        <v>47</v>
      </c>
      <c r="C157" s="190">
        <v>0</v>
      </c>
      <c r="D157" s="190">
        <v>0</v>
      </c>
      <c r="E157" s="190">
        <v>0</v>
      </c>
      <c r="F157" s="190">
        <f aca="true" t="shared" si="47" ref="F157:F172">SUM(C157:E157)</f>
        <v>0</v>
      </c>
      <c r="G157" s="190">
        <v>0</v>
      </c>
      <c r="H157" s="190">
        <v>0</v>
      </c>
      <c r="I157" s="190">
        <v>0</v>
      </c>
      <c r="J157" s="190">
        <f aca="true" t="shared" si="48" ref="J157:J164">SUM(G157:I157)</f>
        <v>0</v>
      </c>
      <c r="K157" s="190">
        <v>0</v>
      </c>
      <c r="L157" s="190">
        <v>0</v>
      </c>
      <c r="M157" s="190">
        <v>0</v>
      </c>
      <c r="N157" s="190">
        <f aca="true" t="shared" si="49" ref="N157:N172">SUM(K157:M157)</f>
        <v>0</v>
      </c>
    </row>
    <row r="158" spans="1:14" ht="15.75">
      <c r="A158" s="188" t="s">
        <v>136</v>
      </c>
      <c r="B158" s="189" t="s">
        <v>160</v>
      </c>
      <c r="C158" s="190">
        <v>0</v>
      </c>
      <c r="D158" s="190">
        <v>0</v>
      </c>
      <c r="E158" s="190">
        <v>0</v>
      </c>
      <c r="F158" s="190">
        <f t="shared" si="47"/>
        <v>0</v>
      </c>
      <c r="G158" s="190">
        <v>0</v>
      </c>
      <c r="H158" s="190">
        <v>0</v>
      </c>
      <c r="I158" s="190">
        <v>0</v>
      </c>
      <c r="J158" s="190">
        <f t="shared" si="48"/>
        <v>0</v>
      </c>
      <c r="K158" s="190">
        <v>0</v>
      </c>
      <c r="L158" s="190">
        <v>0</v>
      </c>
      <c r="M158" s="190">
        <v>0</v>
      </c>
      <c r="N158" s="190">
        <f t="shared" si="49"/>
        <v>0</v>
      </c>
    </row>
    <row r="159" spans="1:14" ht="15.75">
      <c r="A159" s="188" t="s">
        <v>137</v>
      </c>
      <c r="B159" s="189" t="s">
        <v>48</v>
      </c>
      <c r="C159" s="190">
        <v>0</v>
      </c>
      <c r="D159" s="190">
        <v>0</v>
      </c>
      <c r="E159" s="190">
        <v>0</v>
      </c>
      <c r="F159" s="190">
        <f t="shared" si="47"/>
        <v>0</v>
      </c>
      <c r="G159" s="190">
        <v>0</v>
      </c>
      <c r="H159" s="190">
        <v>0</v>
      </c>
      <c r="I159" s="190">
        <v>0</v>
      </c>
      <c r="J159" s="190">
        <f t="shared" si="48"/>
        <v>0</v>
      </c>
      <c r="K159" s="190">
        <v>0</v>
      </c>
      <c r="L159" s="190">
        <v>0</v>
      </c>
      <c r="M159" s="190">
        <v>0</v>
      </c>
      <c r="N159" s="190">
        <f t="shared" si="49"/>
        <v>0</v>
      </c>
    </row>
    <row r="160" spans="1:14" ht="15.75">
      <c r="A160" s="188" t="s">
        <v>138</v>
      </c>
      <c r="B160" s="189" t="s">
        <v>49</v>
      </c>
      <c r="C160" s="190">
        <v>4243500</v>
      </c>
      <c r="D160" s="190">
        <v>0</v>
      </c>
      <c r="E160" s="190">
        <v>0</v>
      </c>
      <c r="F160" s="190">
        <f t="shared" si="47"/>
        <v>4243500</v>
      </c>
      <c r="G160" s="190">
        <v>5050742</v>
      </c>
      <c r="H160" s="190">
        <v>0</v>
      </c>
      <c r="I160" s="190">
        <v>0</v>
      </c>
      <c r="J160" s="190">
        <f t="shared" si="48"/>
        <v>5050742</v>
      </c>
      <c r="K160" s="190">
        <v>5050742</v>
      </c>
      <c r="L160" s="190">
        <v>0</v>
      </c>
      <c r="M160" s="190">
        <v>0</v>
      </c>
      <c r="N160" s="190">
        <f t="shared" si="49"/>
        <v>5050742</v>
      </c>
    </row>
    <row r="161" spans="1:14" ht="15.75">
      <c r="A161" s="188" t="s">
        <v>139</v>
      </c>
      <c r="B161" s="189" t="s">
        <v>50</v>
      </c>
      <c r="C161" s="190">
        <v>1145745</v>
      </c>
      <c r="D161" s="190">
        <v>0</v>
      </c>
      <c r="E161" s="190">
        <v>0</v>
      </c>
      <c r="F161" s="190">
        <f t="shared" si="47"/>
        <v>1145745</v>
      </c>
      <c r="G161" s="190">
        <v>1363702</v>
      </c>
      <c r="H161" s="190">
        <v>0</v>
      </c>
      <c r="I161" s="190">
        <v>0</v>
      </c>
      <c r="J161" s="190">
        <f t="shared" si="48"/>
        <v>1363702</v>
      </c>
      <c r="K161" s="190">
        <v>1363702</v>
      </c>
      <c r="L161" s="190">
        <v>0</v>
      </c>
      <c r="M161" s="190">
        <v>0</v>
      </c>
      <c r="N161" s="190">
        <f t="shared" si="49"/>
        <v>1363702</v>
      </c>
    </row>
    <row r="162" spans="1:14" ht="15.75">
      <c r="A162" s="188" t="s">
        <v>206</v>
      </c>
      <c r="B162" s="189" t="s">
        <v>51</v>
      </c>
      <c r="C162" s="190">
        <v>4639112</v>
      </c>
      <c r="D162" s="190">
        <v>0</v>
      </c>
      <c r="E162" s="190">
        <v>0</v>
      </c>
      <c r="F162" s="190">
        <f t="shared" si="47"/>
        <v>4639112</v>
      </c>
      <c r="G162" s="190">
        <v>4639112</v>
      </c>
      <c r="H162" s="190">
        <v>0</v>
      </c>
      <c r="I162" s="190">
        <v>0</v>
      </c>
      <c r="J162" s="190">
        <f t="shared" si="48"/>
        <v>4639112</v>
      </c>
      <c r="K162" s="190">
        <v>561000</v>
      </c>
      <c r="L162" s="190">
        <v>0</v>
      </c>
      <c r="M162" s="190">
        <v>0</v>
      </c>
      <c r="N162" s="190">
        <f t="shared" si="49"/>
        <v>561000</v>
      </c>
    </row>
    <row r="163" spans="1:14" ht="15.75">
      <c r="A163" s="188" t="s">
        <v>207</v>
      </c>
      <c r="B163" s="195" t="s">
        <v>161</v>
      </c>
      <c r="C163" s="196">
        <v>0</v>
      </c>
      <c r="D163" s="196">
        <v>0</v>
      </c>
      <c r="E163" s="196">
        <v>0</v>
      </c>
      <c r="F163" s="196">
        <f t="shared" si="47"/>
        <v>0</v>
      </c>
      <c r="G163" s="196">
        <v>0</v>
      </c>
      <c r="H163" s="196">
        <v>0</v>
      </c>
      <c r="I163" s="196">
        <v>0</v>
      </c>
      <c r="J163" s="196">
        <f t="shared" si="48"/>
        <v>0</v>
      </c>
      <c r="K163" s="196">
        <v>0</v>
      </c>
      <c r="L163" s="196">
        <v>0</v>
      </c>
      <c r="M163" s="196">
        <v>0</v>
      </c>
      <c r="N163" s="196">
        <f t="shared" si="49"/>
        <v>0</v>
      </c>
    </row>
    <row r="164" spans="1:14" ht="15.75">
      <c r="A164" s="188" t="s">
        <v>208</v>
      </c>
      <c r="B164" s="195" t="s">
        <v>162</v>
      </c>
      <c r="C164" s="196">
        <v>0</v>
      </c>
      <c r="D164" s="196">
        <v>0</v>
      </c>
      <c r="E164" s="196">
        <v>0</v>
      </c>
      <c r="F164" s="196">
        <f t="shared" si="47"/>
        <v>0</v>
      </c>
      <c r="G164" s="196">
        <v>0</v>
      </c>
      <c r="H164" s="196">
        <v>0</v>
      </c>
      <c r="I164" s="196">
        <v>0</v>
      </c>
      <c r="J164" s="196">
        <f t="shared" si="48"/>
        <v>0</v>
      </c>
      <c r="K164" s="196">
        <v>0</v>
      </c>
      <c r="L164" s="196">
        <v>0</v>
      </c>
      <c r="M164" s="196">
        <v>0</v>
      </c>
      <c r="N164" s="196">
        <f t="shared" si="49"/>
        <v>0</v>
      </c>
    </row>
    <row r="165" spans="1:14" ht="15.75">
      <c r="A165" s="188" t="s">
        <v>209</v>
      </c>
      <c r="B165" s="189" t="s">
        <v>304</v>
      </c>
      <c r="C165" s="190">
        <f>SUM(C163:C164)</f>
        <v>0</v>
      </c>
      <c r="D165" s="190">
        <f>SUM(D163:D164)</f>
        <v>0</v>
      </c>
      <c r="E165" s="190">
        <f>SUM(E163:E164)</f>
        <v>0</v>
      </c>
      <c r="F165" s="190">
        <f t="shared" si="47"/>
        <v>0</v>
      </c>
      <c r="G165" s="190">
        <f>SUM(G163:G164)</f>
        <v>0</v>
      </c>
      <c r="H165" s="190">
        <f>SUM(H163:H164)</f>
        <v>0</v>
      </c>
      <c r="I165" s="190">
        <f>SUM(I163:I164)</f>
        <v>0</v>
      </c>
      <c r="J165" s="190">
        <f aca="true" t="shared" si="50" ref="J165:J172">SUM(G165:I165)</f>
        <v>0</v>
      </c>
      <c r="K165" s="190">
        <f>SUM(K163:K164)</f>
        <v>0</v>
      </c>
      <c r="L165" s="190">
        <f>SUM(L163:L164)</f>
        <v>0</v>
      </c>
      <c r="M165" s="190">
        <f>SUM(M163:M164)</f>
        <v>0</v>
      </c>
      <c r="N165" s="190">
        <f t="shared" si="49"/>
        <v>0</v>
      </c>
    </row>
    <row r="166" spans="1:14" ht="15.75">
      <c r="A166" s="188" t="s">
        <v>210</v>
      </c>
      <c r="B166" s="195" t="s">
        <v>164</v>
      </c>
      <c r="C166" s="196">
        <v>0</v>
      </c>
      <c r="D166" s="196">
        <v>0</v>
      </c>
      <c r="E166" s="196">
        <v>0</v>
      </c>
      <c r="F166" s="196">
        <f t="shared" si="47"/>
        <v>0</v>
      </c>
      <c r="G166" s="196">
        <v>0</v>
      </c>
      <c r="H166" s="196">
        <v>0</v>
      </c>
      <c r="I166" s="196">
        <v>0</v>
      </c>
      <c r="J166" s="196">
        <f t="shared" si="50"/>
        <v>0</v>
      </c>
      <c r="K166" s="196">
        <v>0</v>
      </c>
      <c r="L166" s="196">
        <v>0</v>
      </c>
      <c r="M166" s="196">
        <v>0</v>
      </c>
      <c r="N166" s="196">
        <f t="shared" si="49"/>
        <v>0</v>
      </c>
    </row>
    <row r="167" spans="1:14" ht="15.75">
      <c r="A167" s="188" t="s">
        <v>211</v>
      </c>
      <c r="B167" s="195" t="s">
        <v>165</v>
      </c>
      <c r="C167" s="196">
        <v>0</v>
      </c>
      <c r="D167" s="196">
        <v>0</v>
      </c>
      <c r="E167" s="196">
        <v>0</v>
      </c>
      <c r="F167" s="196">
        <f t="shared" si="47"/>
        <v>0</v>
      </c>
      <c r="G167" s="196">
        <v>0</v>
      </c>
      <c r="H167" s="196">
        <v>0</v>
      </c>
      <c r="I167" s="196">
        <v>0</v>
      </c>
      <c r="J167" s="196">
        <f t="shared" si="50"/>
        <v>0</v>
      </c>
      <c r="K167" s="196">
        <v>0</v>
      </c>
      <c r="L167" s="196">
        <v>0</v>
      </c>
      <c r="M167" s="196">
        <v>0</v>
      </c>
      <c r="N167" s="196">
        <f t="shared" si="49"/>
        <v>0</v>
      </c>
    </row>
    <row r="168" spans="1:14" ht="15.75">
      <c r="A168" s="188" t="s">
        <v>212</v>
      </c>
      <c r="B168" s="189" t="s">
        <v>305</v>
      </c>
      <c r="C168" s="190">
        <f>SUM(C166:C167)</f>
        <v>0</v>
      </c>
      <c r="D168" s="190">
        <f>SUM(D166:D167)</f>
        <v>0</v>
      </c>
      <c r="E168" s="190">
        <f>SUM(E166:E167)</f>
        <v>0</v>
      </c>
      <c r="F168" s="190">
        <f t="shared" si="47"/>
        <v>0</v>
      </c>
      <c r="G168" s="190">
        <f>SUM(G166:G167)</f>
        <v>0</v>
      </c>
      <c r="H168" s="190">
        <f>SUM(H166:H167)</f>
        <v>0</v>
      </c>
      <c r="I168" s="190">
        <f>SUM(I166:I167)</f>
        <v>0</v>
      </c>
      <c r="J168" s="190">
        <f t="shared" si="50"/>
        <v>0</v>
      </c>
      <c r="K168" s="190">
        <f>SUM(K166:K167)</f>
        <v>0</v>
      </c>
      <c r="L168" s="190">
        <f>SUM(L166:L167)</f>
        <v>0</v>
      </c>
      <c r="M168" s="190">
        <f>SUM(M166:M167)</f>
        <v>0</v>
      </c>
      <c r="N168" s="190">
        <f t="shared" si="49"/>
        <v>0</v>
      </c>
    </row>
    <row r="169" spans="1:14" ht="15.75">
      <c r="A169" s="188" t="s">
        <v>213</v>
      </c>
      <c r="B169" s="189" t="s">
        <v>167</v>
      </c>
      <c r="C169" s="190">
        <v>0</v>
      </c>
      <c r="D169" s="190">
        <v>0</v>
      </c>
      <c r="E169" s="190">
        <v>0</v>
      </c>
      <c r="F169" s="190">
        <f t="shared" si="47"/>
        <v>0</v>
      </c>
      <c r="G169" s="190">
        <v>0</v>
      </c>
      <c r="H169" s="190">
        <v>0</v>
      </c>
      <c r="I169" s="190">
        <v>0</v>
      </c>
      <c r="J169" s="190">
        <f t="shared" si="50"/>
        <v>0</v>
      </c>
      <c r="K169" s="190">
        <v>0</v>
      </c>
      <c r="L169" s="190">
        <v>0</v>
      </c>
      <c r="M169" s="190">
        <v>0</v>
      </c>
      <c r="N169" s="190">
        <f t="shared" si="49"/>
        <v>0</v>
      </c>
    </row>
    <row r="170" spans="1:14" ht="15.75">
      <c r="A170" s="188" t="s">
        <v>214</v>
      </c>
      <c r="B170" s="197" t="s">
        <v>52</v>
      </c>
      <c r="C170" s="190">
        <v>0</v>
      </c>
      <c r="D170" s="190">
        <v>0</v>
      </c>
      <c r="E170" s="190">
        <v>0</v>
      </c>
      <c r="F170" s="190">
        <f t="shared" si="47"/>
        <v>0</v>
      </c>
      <c r="G170" s="190">
        <v>90006</v>
      </c>
      <c r="H170" s="190">
        <v>0</v>
      </c>
      <c r="I170" s="190">
        <v>0</v>
      </c>
      <c r="J170" s="190">
        <f t="shared" si="50"/>
        <v>90006</v>
      </c>
      <c r="K170" s="190">
        <v>90006</v>
      </c>
      <c r="L170" s="190">
        <v>0</v>
      </c>
      <c r="M170" s="190">
        <v>0</v>
      </c>
      <c r="N170" s="190">
        <f t="shared" si="49"/>
        <v>90006</v>
      </c>
    </row>
    <row r="171" spans="1:14" ht="15.75">
      <c r="A171" s="180" t="s">
        <v>215</v>
      </c>
      <c r="B171" s="198" t="s">
        <v>288</v>
      </c>
      <c r="C171" s="187">
        <f>C156+C157+C158+C159+C160+C161+C162+C165+C168+C169+C170</f>
        <v>10028357</v>
      </c>
      <c r="D171" s="187">
        <f>D156+D157+D158+D159+D160+D161+D162+D165+D168+D169+D170</f>
        <v>0</v>
      </c>
      <c r="E171" s="187">
        <f>E156+E157+E158+E159+E160+E161+E162+E165+E168+E169+E170</f>
        <v>0</v>
      </c>
      <c r="F171" s="187">
        <f t="shared" si="47"/>
        <v>10028357</v>
      </c>
      <c r="G171" s="187">
        <f>G156+G157+G158+G159+G160+G161+G162+G165+G168+G169+G170</f>
        <v>11143562</v>
      </c>
      <c r="H171" s="187">
        <f>H156+H157+H158+H159+H160+H161+H162+H165+H168+H169+H170</f>
        <v>0</v>
      </c>
      <c r="I171" s="187">
        <f>I156+I157+I158+I159+I160+I161+I162+I165+I168+I169+I170</f>
        <v>0</v>
      </c>
      <c r="J171" s="187">
        <f t="shared" si="50"/>
        <v>11143562</v>
      </c>
      <c r="K171" s="187">
        <f>K156+K157+K158+K159+K160+K161+K162+K165+K168+K169+K170</f>
        <v>7065450</v>
      </c>
      <c r="L171" s="187">
        <f>L156+L157+L158+L159+L160+L161+L162+L165+L168+L169+L170</f>
        <v>0</v>
      </c>
      <c r="M171" s="187">
        <f>M156+M157+M158+M159+M160+M161+M162+M165+M168+M169+M170</f>
        <v>0</v>
      </c>
      <c r="N171" s="187">
        <f t="shared" si="49"/>
        <v>7065450</v>
      </c>
    </row>
    <row r="172" spans="1:14" ht="15.75">
      <c r="A172" s="188" t="s">
        <v>216</v>
      </c>
      <c r="B172" s="197" t="s">
        <v>61</v>
      </c>
      <c r="C172" s="190">
        <v>0</v>
      </c>
      <c r="D172" s="190">
        <v>0</v>
      </c>
      <c r="E172" s="190">
        <v>0</v>
      </c>
      <c r="F172" s="190">
        <f t="shared" si="47"/>
        <v>0</v>
      </c>
      <c r="G172" s="190">
        <v>0</v>
      </c>
      <c r="H172" s="190">
        <v>0</v>
      </c>
      <c r="I172" s="190">
        <v>0</v>
      </c>
      <c r="J172" s="190">
        <f t="shared" si="50"/>
        <v>0</v>
      </c>
      <c r="K172" s="190">
        <v>0</v>
      </c>
      <c r="L172" s="190">
        <v>0</v>
      </c>
      <c r="M172" s="190">
        <v>0</v>
      </c>
      <c r="N172" s="190">
        <f t="shared" si="49"/>
        <v>0</v>
      </c>
    </row>
    <row r="173" spans="1:14" ht="15.75">
      <c r="A173" s="180" t="s">
        <v>217</v>
      </c>
      <c r="B173" s="199" t="s">
        <v>289</v>
      </c>
      <c r="C173" s="187">
        <f aca="true" t="shared" si="51" ref="C173:J173">SUM(C172)</f>
        <v>0</v>
      </c>
      <c r="D173" s="187">
        <f t="shared" si="51"/>
        <v>0</v>
      </c>
      <c r="E173" s="187">
        <f t="shared" si="51"/>
        <v>0</v>
      </c>
      <c r="F173" s="187">
        <f t="shared" si="51"/>
        <v>0</v>
      </c>
      <c r="G173" s="187">
        <f t="shared" si="51"/>
        <v>0</v>
      </c>
      <c r="H173" s="187">
        <f t="shared" si="51"/>
        <v>0</v>
      </c>
      <c r="I173" s="187">
        <f t="shared" si="51"/>
        <v>0</v>
      </c>
      <c r="J173" s="187">
        <f t="shared" si="51"/>
        <v>0</v>
      </c>
      <c r="K173" s="187">
        <f>SUM(K172)</f>
        <v>0</v>
      </c>
      <c r="L173" s="187">
        <f>SUM(L172)</f>
        <v>0</v>
      </c>
      <c r="M173" s="187">
        <f>SUM(M172)</f>
        <v>0</v>
      </c>
      <c r="N173" s="187">
        <f>SUM(N172)</f>
        <v>0</v>
      </c>
    </row>
    <row r="174" spans="1:14" ht="15.75">
      <c r="A174" s="180" t="s">
        <v>218</v>
      </c>
      <c r="B174" s="200" t="s">
        <v>290</v>
      </c>
      <c r="C174" s="187">
        <f aca="true" t="shared" si="52" ref="C174:J174">C153+C171+C173+C155</f>
        <v>120040017</v>
      </c>
      <c r="D174" s="187">
        <f t="shared" si="52"/>
        <v>0</v>
      </c>
      <c r="E174" s="187">
        <f t="shared" si="52"/>
        <v>0</v>
      </c>
      <c r="F174" s="187">
        <f t="shared" si="52"/>
        <v>120040017</v>
      </c>
      <c r="G174" s="187">
        <f t="shared" si="52"/>
        <v>134996662</v>
      </c>
      <c r="H174" s="187">
        <f t="shared" si="52"/>
        <v>0</v>
      </c>
      <c r="I174" s="187">
        <f t="shared" si="52"/>
        <v>0</v>
      </c>
      <c r="J174" s="187">
        <f t="shared" si="52"/>
        <v>134996662</v>
      </c>
      <c r="K174" s="187">
        <f>K153+K171+K173+K155</f>
        <v>130918550</v>
      </c>
      <c r="L174" s="187">
        <f>L153+L171+L173+L155</f>
        <v>0</v>
      </c>
      <c r="M174" s="187">
        <f>M153+M171+M173+M155</f>
        <v>0</v>
      </c>
      <c r="N174" s="187">
        <f>N153+N171+N173+N155</f>
        <v>130918550</v>
      </c>
    </row>
    <row r="175" spans="1:14" ht="15.75">
      <c r="A175" s="188" t="s">
        <v>219</v>
      </c>
      <c r="B175" s="189" t="s">
        <v>45</v>
      </c>
      <c r="C175" s="190">
        <v>0</v>
      </c>
      <c r="D175" s="190">
        <v>0</v>
      </c>
      <c r="E175" s="190">
        <v>0</v>
      </c>
      <c r="F175" s="190">
        <f>SUM(C175:E175)</f>
        <v>0</v>
      </c>
      <c r="G175" s="190">
        <v>0</v>
      </c>
      <c r="H175" s="190">
        <v>0</v>
      </c>
      <c r="I175" s="190">
        <v>0</v>
      </c>
      <c r="J175" s="190">
        <f>SUM(G175:I175)</f>
        <v>0</v>
      </c>
      <c r="K175" s="190">
        <v>0</v>
      </c>
      <c r="L175" s="190">
        <v>0</v>
      </c>
      <c r="M175" s="190">
        <v>0</v>
      </c>
      <c r="N175" s="190">
        <f>SUM(K175:M175)</f>
        <v>0</v>
      </c>
    </row>
    <row r="176" spans="1:14" ht="31.5">
      <c r="A176" s="188" t="s">
        <v>220</v>
      </c>
      <c r="B176" s="189" t="s">
        <v>46</v>
      </c>
      <c r="C176" s="190">
        <v>0</v>
      </c>
      <c r="D176" s="190">
        <v>0</v>
      </c>
      <c r="E176" s="190">
        <v>0</v>
      </c>
      <c r="F176" s="190">
        <f>SUM(C176:E176)</f>
        <v>0</v>
      </c>
      <c r="G176" s="190">
        <v>0</v>
      </c>
      <c r="H176" s="190">
        <v>0</v>
      </c>
      <c r="I176" s="190">
        <v>0</v>
      </c>
      <c r="J176" s="190">
        <f>SUM(G176:I176)</f>
        <v>0</v>
      </c>
      <c r="K176" s="190">
        <v>0</v>
      </c>
      <c r="L176" s="190">
        <v>0</v>
      </c>
      <c r="M176" s="190">
        <v>0</v>
      </c>
      <c r="N176" s="190">
        <f>SUM(K176:M176)</f>
        <v>0</v>
      </c>
    </row>
    <row r="177" spans="1:14" ht="31.5">
      <c r="A177" s="180" t="s">
        <v>221</v>
      </c>
      <c r="B177" s="201" t="s">
        <v>291</v>
      </c>
      <c r="C177" s="187">
        <f aca="true" t="shared" si="53" ref="C177:J177">SUM(C175:C176)</f>
        <v>0</v>
      </c>
      <c r="D177" s="187">
        <f t="shared" si="53"/>
        <v>0</v>
      </c>
      <c r="E177" s="187">
        <f t="shared" si="53"/>
        <v>0</v>
      </c>
      <c r="F177" s="187">
        <f t="shared" si="53"/>
        <v>0</v>
      </c>
      <c r="G177" s="187">
        <f t="shared" si="53"/>
        <v>0</v>
      </c>
      <c r="H177" s="187">
        <f t="shared" si="53"/>
        <v>0</v>
      </c>
      <c r="I177" s="187">
        <f t="shared" si="53"/>
        <v>0</v>
      </c>
      <c r="J177" s="187">
        <f t="shared" si="53"/>
        <v>0</v>
      </c>
      <c r="K177" s="187">
        <f>SUM(K175:K176)</f>
        <v>0</v>
      </c>
      <c r="L177" s="187">
        <f>SUM(L175:L176)</f>
        <v>0</v>
      </c>
      <c r="M177" s="187">
        <f>SUM(M175:M176)</f>
        <v>0</v>
      </c>
      <c r="N177" s="187">
        <f>SUM(N175:N176)</f>
        <v>0</v>
      </c>
    </row>
    <row r="178" spans="1:14" ht="15.75">
      <c r="A178" s="188" t="s">
        <v>222</v>
      </c>
      <c r="B178" s="202" t="s">
        <v>58</v>
      </c>
      <c r="C178" s="190">
        <v>0</v>
      </c>
      <c r="D178" s="190">
        <v>0</v>
      </c>
      <c r="E178" s="190">
        <v>0</v>
      </c>
      <c r="F178" s="190">
        <f>SUM(C178:E178)</f>
        <v>0</v>
      </c>
      <c r="G178" s="190"/>
      <c r="H178" s="190">
        <v>0</v>
      </c>
      <c r="I178" s="190">
        <v>0</v>
      </c>
      <c r="J178" s="190">
        <f>SUM(G178:I178)</f>
        <v>0</v>
      </c>
      <c r="K178" s="190"/>
      <c r="L178" s="190">
        <v>0</v>
      </c>
      <c r="M178" s="190">
        <v>0</v>
      </c>
      <c r="N178" s="190">
        <f>SUM(K178:M178)</f>
        <v>0</v>
      </c>
    </row>
    <row r="179" spans="1:14" ht="15.75">
      <c r="A179" s="180" t="s">
        <v>223</v>
      </c>
      <c r="B179" s="203" t="s">
        <v>292</v>
      </c>
      <c r="C179" s="187">
        <f>SUM(C178)</f>
        <v>0</v>
      </c>
      <c r="D179" s="187">
        <f>SUM(D178)</f>
        <v>0</v>
      </c>
      <c r="E179" s="187">
        <f>SUM(E178)</f>
        <v>0</v>
      </c>
      <c r="F179" s="187">
        <f>SUM(C179:E179)</f>
        <v>0</v>
      </c>
      <c r="G179" s="187">
        <f>SUM(G178)</f>
        <v>0</v>
      </c>
      <c r="H179" s="187">
        <f>SUM(H178)</f>
        <v>0</v>
      </c>
      <c r="I179" s="187">
        <f>SUM(I178)</f>
        <v>0</v>
      </c>
      <c r="J179" s="187">
        <f>SUM(G179:I179)</f>
        <v>0</v>
      </c>
      <c r="K179" s="187">
        <f>SUM(K178)</f>
        <v>0</v>
      </c>
      <c r="L179" s="187">
        <f>SUM(L178)</f>
        <v>0</v>
      </c>
      <c r="M179" s="187">
        <f>SUM(M178)</f>
        <v>0</v>
      </c>
      <c r="N179" s="187">
        <f>SUM(K179:M179)</f>
        <v>0</v>
      </c>
    </row>
    <row r="180" spans="1:14" ht="15.75">
      <c r="A180" s="188" t="s">
        <v>224</v>
      </c>
      <c r="B180" s="197" t="s">
        <v>64</v>
      </c>
      <c r="C180" s="190">
        <v>0</v>
      </c>
      <c r="D180" s="190">
        <v>0</v>
      </c>
      <c r="E180" s="190">
        <v>0</v>
      </c>
      <c r="F180" s="190">
        <f>SUM(C180:E180)</f>
        <v>0</v>
      </c>
      <c r="G180" s="190">
        <v>0</v>
      </c>
      <c r="H180" s="190">
        <v>0</v>
      </c>
      <c r="I180" s="190">
        <v>0</v>
      </c>
      <c r="J180" s="190">
        <f>SUM(G180:I180)</f>
        <v>0</v>
      </c>
      <c r="K180" s="190">
        <v>0</v>
      </c>
      <c r="L180" s="190">
        <v>0</v>
      </c>
      <c r="M180" s="190">
        <v>0</v>
      </c>
      <c r="N180" s="190">
        <f>SUM(K180:M180)</f>
        <v>0</v>
      </c>
    </row>
    <row r="181" spans="1:14" ht="15.75">
      <c r="A181" s="180" t="s">
        <v>225</v>
      </c>
      <c r="B181" s="199" t="s">
        <v>293</v>
      </c>
      <c r="C181" s="187">
        <f>C180</f>
        <v>0</v>
      </c>
      <c r="D181" s="187">
        <f aca="true" t="shared" si="54" ref="D181:N181">D180</f>
        <v>0</v>
      </c>
      <c r="E181" s="187">
        <f t="shared" si="54"/>
        <v>0</v>
      </c>
      <c r="F181" s="187">
        <f t="shared" si="54"/>
        <v>0</v>
      </c>
      <c r="G181" s="187">
        <f t="shared" si="54"/>
        <v>0</v>
      </c>
      <c r="H181" s="187">
        <f t="shared" si="54"/>
        <v>0</v>
      </c>
      <c r="I181" s="187">
        <f t="shared" si="54"/>
        <v>0</v>
      </c>
      <c r="J181" s="187">
        <f t="shared" si="54"/>
        <v>0</v>
      </c>
      <c r="K181" s="187">
        <f t="shared" si="54"/>
        <v>0</v>
      </c>
      <c r="L181" s="187">
        <f t="shared" si="54"/>
        <v>0</v>
      </c>
      <c r="M181" s="187">
        <f t="shared" si="54"/>
        <v>0</v>
      </c>
      <c r="N181" s="187">
        <f t="shared" si="54"/>
        <v>0</v>
      </c>
    </row>
    <row r="182" spans="1:14" ht="15.75">
      <c r="A182" s="180" t="s">
        <v>226</v>
      </c>
      <c r="B182" s="200" t="s">
        <v>294</v>
      </c>
      <c r="C182" s="187">
        <f>C177+C181+C179</f>
        <v>0</v>
      </c>
      <c r="D182" s="187">
        <f>D177+D181+D179</f>
        <v>0</v>
      </c>
      <c r="E182" s="187">
        <f>E177+E181+E179</f>
        <v>0</v>
      </c>
      <c r="F182" s="187">
        <f>SUM(C182:E182)</f>
        <v>0</v>
      </c>
      <c r="G182" s="187">
        <f>G177+G181+G179</f>
        <v>0</v>
      </c>
      <c r="H182" s="187">
        <f>H177+H181+H179</f>
        <v>0</v>
      </c>
      <c r="I182" s="187">
        <f>I177+I181+I179</f>
        <v>0</v>
      </c>
      <c r="J182" s="187">
        <f>SUM(G182:I182)</f>
        <v>0</v>
      </c>
      <c r="K182" s="187">
        <f>K177+K181+K179</f>
        <v>0</v>
      </c>
      <c r="L182" s="187">
        <f>L177+L181+L179</f>
        <v>0</v>
      </c>
      <c r="M182" s="187">
        <f>M177+M181+M179</f>
        <v>0</v>
      </c>
      <c r="N182" s="187">
        <f>SUM(K182:M182)</f>
        <v>0</v>
      </c>
    </row>
    <row r="183" spans="1:14" ht="15.75">
      <c r="A183" s="180" t="s">
        <v>227</v>
      </c>
      <c r="B183" s="200" t="s">
        <v>295</v>
      </c>
      <c r="C183" s="187">
        <f aca="true" t="shared" si="55" ref="C183:J183">C174+C182+C151</f>
        <v>319435862</v>
      </c>
      <c r="D183" s="187">
        <f t="shared" si="55"/>
        <v>0</v>
      </c>
      <c r="E183" s="187">
        <f t="shared" si="55"/>
        <v>0</v>
      </c>
      <c r="F183" s="187">
        <f t="shared" si="55"/>
        <v>319435862</v>
      </c>
      <c r="G183" s="187">
        <f t="shared" si="55"/>
        <v>347626617</v>
      </c>
      <c r="H183" s="187">
        <f t="shared" si="55"/>
        <v>0</v>
      </c>
      <c r="I183" s="187">
        <f t="shared" si="55"/>
        <v>0</v>
      </c>
      <c r="J183" s="187">
        <f t="shared" si="55"/>
        <v>347626617</v>
      </c>
      <c r="K183" s="187">
        <f>K174+K182+K151</f>
        <v>304245852</v>
      </c>
      <c r="L183" s="187">
        <f>L174+L182+L151</f>
        <v>0</v>
      </c>
      <c r="M183" s="187">
        <f>M174+M182+M151</f>
        <v>0</v>
      </c>
      <c r="N183" s="187">
        <f>N174+N182+N151</f>
        <v>304245852</v>
      </c>
    </row>
    <row r="184" spans="1:14" ht="15.75">
      <c r="A184" s="183"/>
      <c r="B184" s="200"/>
      <c r="C184" s="187"/>
      <c r="D184" s="183"/>
      <c r="E184" s="183"/>
      <c r="F184" s="183"/>
      <c r="G184" s="187"/>
      <c r="H184" s="183"/>
      <c r="I184" s="183"/>
      <c r="J184" s="183"/>
      <c r="K184" s="187"/>
      <c r="L184" s="183"/>
      <c r="M184" s="183"/>
      <c r="N184" s="183"/>
    </row>
    <row r="185" spans="1:14" ht="15.75">
      <c r="A185" s="180" t="s">
        <v>300</v>
      </c>
      <c r="B185" s="206" t="s">
        <v>328</v>
      </c>
      <c r="C185" s="187"/>
      <c r="D185" s="183"/>
      <c r="E185" s="183"/>
      <c r="F185" s="183"/>
      <c r="G185" s="187"/>
      <c r="H185" s="183"/>
      <c r="I185" s="183"/>
      <c r="J185" s="183"/>
      <c r="K185" s="187"/>
      <c r="L185" s="183"/>
      <c r="M185" s="183"/>
      <c r="N185" s="183"/>
    </row>
    <row r="186" spans="1:14" ht="15.75">
      <c r="A186" s="180" t="s">
        <v>129</v>
      </c>
      <c r="B186" s="184" t="s">
        <v>23</v>
      </c>
      <c r="C186" s="185">
        <v>80916168</v>
      </c>
      <c r="D186" s="186">
        <v>0</v>
      </c>
      <c r="E186" s="185">
        <v>0</v>
      </c>
      <c r="F186" s="185">
        <f>SUM(C186:E186)</f>
        <v>80916168</v>
      </c>
      <c r="G186" s="185">
        <v>90965772</v>
      </c>
      <c r="H186" s="186">
        <v>0</v>
      </c>
      <c r="I186" s="185">
        <v>0</v>
      </c>
      <c r="J186" s="185">
        <f>SUM(G186:I186)</f>
        <v>90965772</v>
      </c>
      <c r="K186" s="185">
        <v>83421200</v>
      </c>
      <c r="L186" s="186">
        <v>0</v>
      </c>
      <c r="M186" s="185">
        <v>0</v>
      </c>
      <c r="N186" s="185">
        <f>SUM(K186:M186)</f>
        <v>83421200</v>
      </c>
    </row>
    <row r="187" spans="1:14" ht="31.5">
      <c r="A187" s="188" t="s">
        <v>130</v>
      </c>
      <c r="B187" s="189" t="s">
        <v>68</v>
      </c>
      <c r="C187" s="190">
        <v>0</v>
      </c>
      <c r="D187" s="190">
        <v>0</v>
      </c>
      <c r="E187" s="190">
        <v>0</v>
      </c>
      <c r="F187" s="190">
        <f>SUM(C187:E187)</f>
        <v>0</v>
      </c>
      <c r="G187" s="190">
        <v>0</v>
      </c>
      <c r="H187" s="190">
        <v>0</v>
      </c>
      <c r="I187" s="190">
        <v>0</v>
      </c>
      <c r="J187" s="190">
        <f>SUM(G187:I187)</f>
        <v>0</v>
      </c>
      <c r="K187" s="190">
        <v>0</v>
      </c>
      <c r="L187" s="190">
        <v>0</v>
      </c>
      <c r="M187" s="190">
        <v>0</v>
      </c>
      <c r="N187" s="190">
        <f>SUM(K187:M187)</f>
        <v>0</v>
      </c>
    </row>
    <row r="188" spans="1:14" ht="31.5">
      <c r="A188" s="180" t="s">
        <v>131</v>
      </c>
      <c r="B188" s="191" t="s">
        <v>286</v>
      </c>
      <c r="C188" s="187">
        <f aca="true" t="shared" si="56" ref="C188:J188">SUM(C187)</f>
        <v>0</v>
      </c>
      <c r="D188" s="187">
        <f t="shared" si="56"/>
        <v>0</v>
      </c>
      <c r="E188" s="187">
        <f t="shared" si="56"/>
        <v>0</v>
      </c>
      <c r="F188" s="187">
        <f t="shared" si="56"/>
        <v>0</v>
      </c>
      <c r="G188" s="187">
        <f t="shared" si="56"/>
        <v>0</v>
      </c>
      <c r="H188" s="187">
        <f t="shared" si="56"/>
        <v>0</v>
      </c>
      <c r="I188" s="187">
        <f t="shared" si="56"/>
        <v>0</v>
      </c>
      <c r="J188" s="187">
        <f t="shared" si="56"/>
        <v>0</v>
      </c>
      <c r="K188" s="187">
        <f>SUM(K187)</f>
        <v>0</v>
      </c>
      <c r="L188" s="187">
        <f>SUM(L187)</f>
        <v>0</v>
      </c>
      <c r="M188" s="187">
        <f>SUM(M187)</f>
        <v>0</v>
      </c>
      <c r="N188" s="187">
        <f>SUM(N187)</f>
        <v>0</v>
      </c>
    </row>
    <row r="189" spans="1:14" ht="15.75">
      <c r="A189" s="188" t="s">
        <v>132</v>
      </c>
      <c r="B189" s="192" t="s">
        <v>70</v>
      </c>
      <c r="C189" s="190">
        <v>0</v>
      </c>
      <c r="D189" s="190">
        <v>0</v>
      </c>
      <c r="E189" s="190">
        <v>0</v>
      </c>
      <c r="F189" s="190">
        <f>SUM(C189:E189)</f>
        <v>0</v>
      </c>
      <c r="G189" s="190">
        <v>0</v>
      </c>
      <c r="H189" s="190">
        <v>0</v>
      </c>
      <c r="I189" s="190">
        <v>0</v>
      </c>
      <c r="J189" s="190">
        <f>SUM(G189:I189)</f>
        <v>0</v>
      </c>
      <c r="K189" s="190">
        <v>0</v>
      </c>
      <c r="L189" s="190">
        <v>0</v>
      </c>
      <c r="M189" s="190">
        <v>0</v>
      </c>
      <c r="N189" s="190">
        <f>SUM(K189:M189)</f>
        <v>0</v>
      </c>
    </row>
    <row r="190" spans="1:14" ht="15.75">
      <c r="A190" s="180" t="s">
        <v>133</v>
      </c>
      <c r="B190" s="193" t="s">
        <v>287</v>
      </c>
      <c r="C190" s="187">
        <f aca="true" t="shared" si="57" ref="C190:J190">SUM(C189)</f>
        <v>0</v>
      </c>
      <c r="D190" s="187">
        <f t="shared" si="57"/>
        <v>0</v>
      </c>
      <c r="E190" s="187">
        <f t="shared" si="57"/>
        <v>0</v>
      </c>
      <c r="F190" s="187">
        <f t="shared" si="57"/>
        <v>0</v>
      </c>
      <c r="G190" s="187">
        <f t="shared" si="57"/>
        <v>0</v>
      </c>
      <c r="H190" s="187">
        <f t="shared" si="57"/>
        <v>0</v>
      </c>
      <c r="I190" s="187">
        <f t="shared" si="57"/>
        <v>0</v>
      </c>
      <c r="J190" s="187">
        <f t="shared" si="57"/>
        <v>0</v>
      </c>
      <c r="K190" s="187">
        <f>SUM(K189)</f>
        <v>0</v>
      </c>
      <c r="L190" s="187">
        <f>SUM(L189)</f>
        <v>0</v>
      </c>
      <c r="M190" s="187">
        <f>SUM(M189)</f>
        <v>0</v>
      </c>
      <c r="N190" s="187">
        <f>SUM(N189)</f>
        <v>0</v>
      </c>
    </row>
    <row r="191" spans="1:14" ht="15.75">
      <c r="A191" s="188" t="s">
        <v>134</v>
      </c>
      <c r="B191" s="189" t="s">
        <v>159</v>
      </c>
      <c r="C191" s="190">
        <v>0</v>
      </c>
      <c r="D191" s="190">
        <v>0</v>
      </c>
      <c r="E191" s="190">
        <v>0</v>
      </c>
      <c r="F191" s="190">
        <f>SUM(C191:E191)</f>
        <v>0</v>
      </c>
      <c r="G191" s="190">
        <v>0</v>
      </c>
      <c r="H191" s="190">
        <v>0</v>
      </c>
      <c r="I191" s="190">
        <v>0</v>
      </c>
      <c r="J191" s="190">
        <f>SUM(G191:I191)</f>
        <v>0</v>
      </c>
      <c r="K191" s="190">
        <v>0</v>
      </c>
      <c r="L191" s="190">
        <v>0</v>
      </c>
      <c r="M191" s="190">
        <v>0</v>
      </c>
      <c r="N191" s="190">
        <f>SUM(K191:M191)</f>
        <v>0</v>
      </c>
    </row>
    <row r="192" spans="1:14" ht="15.75">
      <c r="A192" s="188" t="s">
        <v>135</v>
      </c>
      <c r="B192" s="189" t="s">
        <v>47</v>
      </c>
      <c r="C192" s="190"/>
      <c r="D192" s="190">
        <v>0</v>
      </c>
      <c r="E192" s="190">
        <v>0</v>
      </c>
      <c r="F192" s="190">
        <f aca="true" t="shared" si="58" ref="F192:F207">SUM(C192:E192)</f>
        <v>0</v>
      </c>
      <c r="G192" s="190">
        <v>3200000</v>
      </c>
      <c r="H192" s="190">
        <v>0</v>
      </c>
      <c r="I192" s="190">
        <v>0</v>
      </c>
      <c r="J192" s="190">
        <f aca="true" t="shared" si="59" ref="J192:J199">SUM(G192:I192)</f>
        <v>3200000</v>
      </c>
      <c r="K192" s="190">
        <v>2836838</v>
      </c>
      <c r="L192" s="190">
        <v>0</v>
      </c>
      <c r="M192" s="190">
        <v>0</v>
      </c>
      <c r="N192" s="190">
        <f aca="true" t="shared" si="60" ref="N192:N207">SUM(K192:M192)</f>
        <v>2836838</v>
      </c>
    </row>
    <row r="193" spans="1:14" ht="15.75">
      <c r="A193" s="188" t="s">
        <v>136</v>
      </c>
      <c r="B193" s="189" t="s">
        <v>160</v>
      </c>
      <c r="C193" s="190">
        <v>0</v>
      </c>
      <c r="D193" s="190">
        <v>0</v>
      </c>
      <c r="E193" s="190">
        <v>0</v>
      </c>
      <c r="F193" s="190">
        <f t="shared" si="58"/>
        <v>0</v>
      </c>
      <c r="G193" s="190">
        <v>0</v>
      </c>
      <c r="H193" s="190">
        <v>0</v>
      </c>
      <c r="I193" s="190">
        <v>0</v>
      </c>
      <c r="J193" s="190">
        <f t="shared" si="59"/>
        <v>0</v>
      </c>
      <c r="K193" s="190">
        <v>0</v>
      </c>
      <c r="L193" s="190">
        <v>0</v>
      </c>
      <c r="M193" s="190">
        <v>0</v>
      </c>
      <c r="N193" s="190">
        <f t="shared" si="60"/>
        <v>0</v>
      </c>
    </row>
    <row r="194" spans="1:14" ht="15.75">
      <c r="A194" s="188" t="s">
        <v>137</v>
      </c>
      <c r="B194" s="189" t="s">
        <v>48</v>
      </c>
      <c r="C194" s="190">
        <v>0</v>
      </c>
      <c r="D194" s="190">
        <v>0</v>
      </c>
      <c r="E194" s="190">
        <v>0</v>
      </c>
      <c r="F194" s="190">
        <f t="shared" si="58"/>
        <v>0</v>
      </c>
      <c r="G194" s="190">
        <v>0</v>
      </c>
      <c r="H194" s="190">
        <v>0</v>
      </c>
      <c r="I194" s="190">
        <v>0</v>
      </c>
      <c r="J194" s="190">
        <f t="shared" si="59"/>
        <v>0</v>
      </c>
      <c r="K194" s="190">
        <v>0</v>
      </c>
      <c r="L194" s="190">
        <v>0</v>
      </c>
      <c r="M194" s="190">
        <v>0</v>
      </c>
      <c r="N194" s="190">
        <f t="shared" si="60"/>
        <v>0</v>
      </c>
    </row>
    <row r="195" spans="1:14" ht="15.75">
      <c r="A195" s="188" t="s">
        <v>138</v>
      </c>
      <c r="B195" s="189" t="s">
        <v>49</v>
      </c>
      <c r="C195" s="190">
        <v>3200000</v>
      </c>
      <c r="D195" s="190">
        <v>0</v>
      </c>
      <c r="E195" s="190">
        <v>0</v>
      </c>
      <c r="F195" s="190">
        <f t="shared" si="58"/>
        <v>3200000</v>
      </c>
      <c r="G195" s="190">
        <v>0</v>
      </c>
      <c r="H195" s="190">
        <v>0</v>
      </c>
      <c r="I195" s="190">
        <v>0</v>
      </c>
      <c r="J195" s="190">
        <f t="shared" si="59"/>
        <v>0</v>
      </c>
      <c r="K195" s="190">
        <v>0</v>
      </c>
      <c r="L195" s="190">
        <v>0</v>
      </c>
      <c r="M195" s="190">
        <v>0</v>
      </c>
      <c r="N195" s="190">
        <f t="shared" si="60"/>
        <v>0</v>
      </c>
    </row>
    <row r="196" spans="1:14" ht="15.75">
      <c r="A196" s="188" t="s">
        <v>139</v>
      </c>
      <c r="B196" s="189" t="s">
        <v>50</v>
      </c>
      <c r="C196" s="190">
        <v>400000</v>
      </c>
      <c r="D196" s="190">
        <v>0</v>
      </c>
      <c r="E196" s="190">
        <v>0</v>
      </c>
      <c r="F196" s="190">
        <f t="shared" si="58"/>
        <v>400000</v>
      </c>
      <c r="G196" s="190">
        <v>600484</v>
      </c>
      <c r="H196" s="190">
        <v>0</v>
      </c>
      <c r="I196" s="190">
        <v>0</v>
      </c>
      <c r="J196" s="190">
        <f t="shared" si="59"/>
        <v>600484</v>
      </c>
      <c r="K196" s="190">
        <v>600484</v>
      </c>
      <c r="L196" s="190">
        <v>0</v>
      </c>
      <c r="M196" s="190">
        <v>0</v>
      </c>
      <c r="N196" s="190">
        <f t="shared" si="60"/>
        <v>600484</v>
      </c>
    </row>
    <row r="197" spans="1:14" ht="15.75">
      <c r="A197" s="188" t="s">
        <v>206</v>
      </c>
      <c r="B197" s="189" t="s">
        <v>51</v>
      </c>
      <c r="C197" s="190">
        <v>0</v>
      </c>
      <c r="D197" s="190">
        <v>0</v>
      </c>
      <c r="E197" s="190">
        <v>0</v>
      </c>
      <c r="F197" s="190">
        <f t="shared" si="58"/>
        <v>0</v>
      </c>
      <c r="G197" s="190">
        <v>0</v>
      </c>
      <c r="H197" s="190">
        <v>0</v>
      </c>
      <c r="I197" s="190">
        <v>0</v>
      </c>
      <c r="J197" s="190">
        <f t="shared" si="59"/>
        <v>0</v>
      </c>
      <c r="K197" s="190">
        <v>0</v>
      </c>
      <c r="L197" s="190">
        <v>0</v>
      </c>
      <c r="M197" s="190">
        <v>0</v>
      </c>
      <c r="N197" s="190">
        <f t="shared" si="60"/>
        <v>0</v>
      </c>
    </row>
    <row r="198" spans="1:14" ht="15.75">
      <c r="A198" s="188" t="s">
        <v>207</v>
      </c>
      <c r="B198" s="195" t="s">
        <v>161</v>
      </c>
      <c r="C198" s="196">
        <v>0</v>
      </c>
      <c r="D198" s="196">
        <v>0</v>
      </c>
      <c r="E198" s="196">
        <v>0</v>
      </c>
      <c r="F198" s="196">
        <f t="shared" si="58"/>
        <v>0</v>
      </c>
      <c r="G198" s="196">
        <v>0</v>
      </c>
      <c r="H198" s="196">
        <v>0</v>
      </c>
      <c r="I198" s="196">
        <v>0</v>
      </c>
      <c r="J198" s="196">
        <f t="shared" si="59"/>
        <v>0</v>
      </c>
      <c r="K198" s="196">
        <v>0</v>
      </c>
      <c r="L198" s="196">
        <v>0</v>
      </c>
      <c r="M198" s="196">
        <v>0</v>
      </c>
      <c r="N198" s="196">
        <f t="shared" si="60"/>
        <v>0</v>
      </c>
    </row>
    <row r="199" spans="1:14" ht="15.75">
      <c r="A199" s="188" t="s">
        <v>208</v>
      </c>
      <c r="B199" s="195" t="s">
        <v>162</v>
      </c>
      <c r="C199" s="196">
        <v>0</v>
      </c>
      <c r="D199" s="196">
        <v>0</v>
      </c>
      <c r="E199" s="196">
        <v>0</v>
      </c>
      <c r="F199" s="196">
        <f t="shared" si="58"/>
        <v>0</v>
      </c>
      <c r="G199" s="196">
        <v>0</v>
      </c>
      <c r="H199" s="196">
        <v>0</v>
      </c>
      <c r="I199" s="196">
        <v>0</v>
      </c>
      <c r="J199" s="196">
        <f t="shared" si="59"/>
        <v>0</v>
      </c>
      <c r="K199" s="196">
        <v>0</v>
      </c>
      <c r="L199" s="196">
        <v>0</v>
      </c>
      <c r="M199" s="196">
        <v>0</v>
      </c>
      <c r="N199" s="196">
        <f t="shared" si="60"/>
        <v>0</v>
      </c>
    </row>
    <row r="200" spans="1:14" ht="15.75">
      <c r="A200" s="188" t="s">
        <v>209</v>
      </c>
      <c r="B200" s="189" t="s">
        <v>304</v>
      </c>
      <c r="C200" s="190">
        <f>SUM(C198:C199)</f>
        <v>0</v>
      </c>
      <c r="D200" s="190">
        <f>SUM(D198:D199)</f>
        <v>0</v>
      </c>
      <c r="E200" s="190">
        <f>SUM(E198:E199)</f>
        <v>0</v>
      </c>
      <c r="F200" s="190">
        <f t="shared" si="58"/>
        <v>0</v>
      </c>
      <c r="G200" s="190">
        <f>SUM(G198:G199)</f>
        <v>0</v>
      </c>
      <c r="H200" s="190">
        <f>SUM(H198:H199)</f>
        <v>0</v>
      </c>
      <c r="I200" s="190">
        <f>SUM(I198:I199)</f>
        <v>0</v>
      </c>
      <c r="J200" s="190">
        <f aca="true" t="shared" si="61" ref="J200:J207">SUM(G200:I200)</f>
        <v>0</v>
      </c>
      <c r="K200" s="190">
        <f>SUM(K198:K199)</f>
        <v>0</v>
      </c>
      <c r="L200" s="190">
        <f>SUM(L198:L199)</f>
        <v>0</v>
      </c>
      <c r="M200" s="190">
        <f>SUM(M198:M199)</f>
        <v>0</v>
      </c>
      <c r="N200" s="190">
        <f t="shared" si="60"/>
        <v>0</v>
      </c>
    </row>
    <row r="201" spans="1:14" ht="15.75">
      <c r="A201" s="188" t="s">
        <v>210</v>
      </c>
      <c r="B201" s="195" t="s">
        <v>164</v>
      </c>
      <c r="C201" s="196">
        <v>0</v>
      </c>
      <c r="D201" s="196">
        <v>0</v>
      </c>
      <c r="E201" s="196">
        <v>0</v>
      </c>
      <c r="F201" s="196">
        <f t="shared" si="58"/>
        <v>0</v>
      </c>
      <c r="G201" s="196">
        <v>0</v>
      </c>
      <c r="H201" s="196">
        <v>0</v>
      </c>
      <c r="I201" s="196">
        <v>0</v>
      </c>
      <c r="J201" s="196">
        <f t="shared" si="61"/>
        <v>0</v>
      </c>
      <c r="K201" s="196">
        <v>0</v>
      </c>
      <c r="L201" s="196">
        <v>0</v>
      </c>
      <c r="M201" s="196">
        <v>0</v>
      </c>
      <c r="N201" s="196">
        <f t="shared" si="60"/>
        <v>0</v>
      </c>
    </row>
    <row r="202" spans="1:14" ht="15.75">
      <c r="A202" s="188" t="s">
        <v>211</v>
      </c>
      <c r="B202" s="195" t="s">
        <v>165</v>
      </c>
      <c r="C202" s="196">
        <v>0</v>
      </c>
      <c r="D202" s="196">
        <v>0</v>
      </c>
      <c r="E202" s="196">
        <v>0</v>
      </c>
      <c r="F202" s="196">
        <f t="shared" si="58"/>
        <v>0</v>
      </c>
      <c r="G202" s="196">
        <v>0</v>
      </c>
      <c r="H202" s="196">
        <v>0</v>
      </c>
      <c r="I202" s="196">
        <v>0</v>
      </c>
      <c r="J202" s="196">
        <f t="shared" si="61"/>
        <v>0</v>
      </c>
      <c r="K202" s="196">
        <v>0</v>
      </c>
      <c r="L202" s="196">
        <v>0</v>
      </c>
      <c r="M202" s="196">
        <v>0</v>
      </c>
      <c r="N202" s="196">
        <f t="shared" si="60"/>
        <v>0</v>
      </c>
    </row>
    <row r="203" spans="1:14" ht="15.75">
      <c r="A203" s="188" t="s">
        <v>212</v>
      </c>
      <c r="B203" s="189" t="s">
        <v>305</v>
      </c>
      <c r="C203" s="190">
        <f>SUM(C201:C202)</f>
        <v>0</v>
      </c>
      <c r="D203" s="190">
        <f>SUM(D201:D202)</f>
        <v>0</v>
      </c>
      <c r="E203" s="190">
        <f>SUM(E201:E202)</f>
        <v>0</v>
      </c>
      <c r="F203" s="190">
        <f t="shared" si="58"/>
        <v>0</v>
      </c>
      <c r="G203" s="190">
        <f>SUM(G201:G202)</f>
        <v>0</v>
      </c>
      <c r="H203" s="190">
        <f>SUM(H201:H202)</f>
        <v>0</v>
      </c>
      <c r="I203" s="190">
        <f>SUM(I201:I202)</f>
        <v>0</v>
      </c>
      <c r="J203" s="190">
        <f t="shared" si="61"/>
        <v>0</v>
      </c>
      <c r="K203" s="190">
        <f>SUM(K201:K202)</f>
        <v>0</v>
      </c>
      <c r="L203" s="190">
        <f>SUM(L201:L202)</f>
        <v>0</v>
      </c>
      <c r="M203" s="190">
        <f>SUM(M201:M202)</f>
        <v>0</v>
      </c>
      <c r="N203" s="190">
        <f t="shared" si="60"/>
        <v>0</v>
      </c>
    </row>
    <row r="204" spans="1:14" ht="15.75">
      <c r="A204" s="188" t="s">
        <v>213</v>
      </c>
      <c r="B204" s="189" t="s">
        <v>167</v>
      </c>
      <c r="C204" s="190">
        <v>0</v>
      </c>
      <c r="D204" s="190">
        <v>0</v>
      </c>
      <c r="E204" s="190">
        <v>0</v>
      </c>
      <c r="F204" s="190">
        <f t="shared" si="58"/>
        <v>0</v>
      </c>
      <c r="G204" s="190">
        <v>0</v>
      </c>
      <c r="H204" s="190">
        <v>0</v>
      </c>
      <c r="I204" s="190">
        <v>0</v>
      </c>
      <c r="J204" s="190">
        <f t="shared" si="61"/>
        <v>0</v>
      </c>
      <c r="K204" s="190">
        <v>0</v>
      </c>
      <c r="L204" s="190">
        <v>0</v>
      </c>
      <c r="M204" s="190">
        <v>0</v>
      </c>
      <c r="N204" s="190">
        <f t="shared" si="60"/>
        <v>0</v>
      </c>
    </row>
    <row r="205" spans="1:14" ht="15.75">
      <c r="A205" s="188" t="s">
        <v>214</v>
      </c>
      <c r="B205" s="197" t="s">
        <v>52</v>
      </c>
      <c r="C205" s="190">
        <v>800000</v>
      </c>
      <c r="D205" s="190">
        <v>0</v>
      </c>
      <c r="E205" s="190">
        <v>0</v>
      </c>
      <c r="F205" s="190">
        <f t="shared" si="58"/>
        <v>800000</v>
      </c>
      <c r="G205" s="190">
        <v>719136</v>
      </c>
      <c r="H205" s="190">
        <v>0</v>
      </c>
      <c r="I205" s="190">
        <v>0</v>
      </c>
      <c r="J205" s="190">
        <f t="shared" si="61"/>
        <v>719136</v>
      </c>
      <c r="K205" s="190">
        <v>248812</v>
      </c>
      <c r="L205" s="190">
        <v>0</v>
      </c>
      <c r="M205" s="190">
        <v>0</v>
      </c>
      <c r="N205" s="190">
        <f t="shared" si="60"/>
        <v>248812</v>
      </c>
    </row>
    <row r="206" spans="1:14" ht="15.75">
      <c r="A206" s="180" t="s">
        <v>215</v>
      </c>
      <c r="B206" s="198" t="s">
        <v>288</v>
      </c>
      <c r="C206" s="187">
        <f>C191+C192+C193+C194+C195+C196+C197+C200+C203+C204+C205</f>
        <v>4400000</v>
      </c>
      <c r="D206" s="187">
        <f>D191+D192+D193+D194+D195+D196+D197+D200+D203+D204+D205</f>
        <v>0</v>
      </c>
      <c r="E206" s="187">
        <f>E191+E192+E193+E194+E195+E196+E197+E200+E203+E204+E205</f>
        <v>0</v>
      </c>
      <c r="F206" s="187">
        <f t="shared" si="58"/>
        <v>4400000</v>
      </c>
      <c r="G206" s="187">
        <f>G191+G192+G193+G194+G195+G196+G197+G200+G203+G204+G205</f>
        <v>4519620</v>
      </c>
      <c r="H206" s="187">
        <f>H191+H192+H193+H194+H195+H196+H197+H200+H203+H204+H205</f>
        <v>0</v>
      </c>
      <c r="I206" s="187">
        <f>I191+I192+I193+I194+I195+I196+I197+I200+I203+I204+I205</f>
        <v>0</v>
      </c>
      <c r="J206" s="187">
        <f t="shared" si="61"/>
        <v>4519620</v>
      </c>
      <c r="K206" s="187">
        <f>K191+K192+K193+K194+K195+K196+K197+K200+K203+K204+K205</f>
        <v>3686134</v>
      </c>
      <c r="L206" s="187">
        <f>L191+L192+L193+L194+L195+L196+L197+L200+L203+L204+L205</f>
        <v>0</v>
      </c>
      <c r="M206" s="187">
        <f>M191+M192+M193+M194+M195+M196+M197+M200+M203+M204+M205</f>
        <v>0</v>
      </c>
      <c r="N206" s="187">
        <f t="shared" si="60"/>
        <v>3686134</v>
      </c>
    </row>
    <row r="207" spans="1:14" ht="15.75">
      <c r="A207" s="188" t="s">
        <v>216</v>
      </c>
      <c r="B207" s="197" t="s">
        <v>61</v>
      </c>
      <c r="C207" s="190">
        <v>0</v>
      </c>
      <c r="D207" s="190">
        <v>0</v>
      </c>
      <c r="E207" s="190">
        <v>0</v>
      </c>
      <c r="F207" s="190">
        <f t="shared" si="58"/>
        <v>0</v>
      </c>
      <c r="G207" s="190">
        <v>48291</v>
      </c>
      <c r="H207" s="190">
        <v>0</v>
      </c>
      <c r="I207" s="190">
        <v>0</v>
      </c>
      <c r="J207" s="190">
        <f t="shared" si="61"/>
        <v>48291</v>
      </c>
      <c r="K207" s="190">
        <v>48291</v>
      </c>
      <c r="L207" s="190">
        <v>0</v>
      </c>
      <c r="M207" s="190">
        <v>0</v>
      </c>
      <c r="N207" s="190">
        <f t="shared" si="60"/>
        <v>48291</v>
      </c>
    </row>
    <row r="208" spans="1:14" ht="15.75">
      <c r="A208" s="180" t="s">
        <v>217</v>
      </c>
      <c r="B208" s="199" t="s">
        <v>289</v>
      </c>
      <c r="C208" s="187">
        <f aca="true" t="shared" si="62" ref="C208:J208">SUM(C207)</f>
        <v>0</v>
      </c>
      <c r="D208" s="187">
        <f t="shared" si="62"/>
        <v>0</v>
      </c>
      <c r="E208" s="187">
        <f t="shared" si="62"/>
        <v>0</v>
      </c>
      <c r="F208" s="187">
        <f t="shared" si="62"/>
        <v>0</v>
      </c>
      <c r="G208" s="187">
        <f t="shared" si="62"/>
        <v>48291</v>
      </c>
      <c r="H208" s="187">
        <f t="shared" si="62"/>
        <v>0</v>
      </c>
      <c r="I208" s="187">
        <f t="shared" si="62"/>
        <v>0</v>
      </c>
      <c r="J208" s="187">
        <f t="shared" si="62"/>
        <v>48291</v>
      </c>
      <c r="K208" s="187">
        <f>SUM(K207)</f>
        <v>48291</v>
      </c>
      <c r="L208" s="187">
        <f>SUM(L207)</f>
        <v>0</v>
      </c>
      <c r="M208" s="187">
        <f>SUM(M207)</f>
        <v>0</v>
      </c>
      <c r="N208" s="187">
        <f>SUM(N207)</f>
        <v>48291</v>
      </c>
    </row>
    <row r="209" spans="1:14" ht="15.75">
      <c r="A209" s="180" t="s">
        <v>218</v>
      </c>
      <c r="B209" s="200" t="s">
        <v>290</v>
      </c>
      <c r="C209" s="187">
        <f aca="true" t="shared" si="63" ref="C209:J209">C188+C206+C208+C190</f>
        <v>4400000</v>
      </c>
      <c r="D209" s="187">
        <f t="shared" si="63"/>
        <v>0</v>
      </c>
      <c r="E209" s="187">
        <f t="shared" si="63"/>
        <v>0</v>
      </c>
      <c r="F209" s="187">
        <f t="shared" si="63"/>
        <v>4400000</v>
      </c>
      <c r="G209" s="187">
        <f t="shared" si="63"/>
        <v>4567911</v>
      </c>
      <c r="H209" s="187">
        <f t="shared" si="63"/>
        <v>0</v>
      </c>
      <c r="I209" s="187">
        <f t="shared" si="63"/>
        <v>0</v>
      </c>
      <c r="J209" s="187">
        <f t="shared" si="63"/>
        <v>4567911</v>
      </c>
      <c r="K209" s="187">
        <f>K188+K206+K208+K190</f>
        <v>3734425</v>
      </c>
      <c r="L209" s="187">
        <f>L188+L206+L208+L190</f>
        <v>0</v>
      </c>
      <c r="M209" s="187">
        <f>M188+M206+M208+M190</f>
        <v>0</v>
      </c>
      <c r="N209" s="187">
        <f>N188+N206+N208+N190</f>
        <v>3734425</v>
      </c>
    </row>
    <row r="210" spans="1:14" ht="15.75">
      <c r="A210" s="188" t="s">
        <v>219</v>
      </c>
      <c r="B210" s="189" t="s">
        <v>45</v>
      </c>
      <c r="C210" s="190">
        <v>0</v>
      </c>
      <c r="D210" s="190">
        <v>0</v>
      </c>
      <c r="E210" s="190">
        <v>0</v>
      </c>
      <c r="F210" s="190">
        <f>SUM(C210:E210)</f>
        <v>0</v>
      </c>
      <c r="G210" s="190">
        <v>0</v>
      </c>
      <c r="H210" s="190">
        <v>0</v>
      </c>
      <c r="I210" s="190">
        <v>0</v>
      </c>
      <c r="J210" s="190">
        <f>SUM(G210:I210)</f>
        <v>0</v>
      </c>
      <c r="K210" s="190">
        <v>0</v>
      </c>
      <c r="L210" s="190">
        <v>0</v>
      </c>
      <c r="M210" s="190">
        <v>0</v>
      </c>
      <c r="N210" s="190">
        <f>SUM(K210:M210)</f>
        <v>0</v>
      </c>
    </row>
    <row r="211" spans="1:14" ht="31.5">
      <c r="A211" s="188" t="s">
        <v>220</v>
      </c>
      <c r="B211" s="189" t="s">
        <v>46</v>
      </c>
      <c r="C211" s="190">
        <v>0</v>
      </c>
      <c r="D211" s="190">
        <v>0</v>
      </c>
      <c r="E211" s="190">
        <v>0</v>
      </c>
      <c r="F211" s="190">
        <f>SUM(C211:E211)</f>
        <v>0</v>
      </c>
      <c r="G211" s="190"/>
      <c r="H211" s="190">
        <v>0</v>
      </c>
      <c r="I211" s="190">
        <v>0</v>
      </c>
      <c r="J211" s="190">
        <f>SUM(G211:I211)</f>
        <v>0</v>
      </c>
      <c r="K211" s="190">
        <v>0</v>
      </c>
      <c r="L211" s="190">
        <v>0</v>
      </c>
      <c r="M211" s="190">
        <v>0</v>
      </c>
      <c r="N211" s="190">
        <f>SUM(K211:M211)</f>
        <v>0</v>
      </c>
    </row>
    <row r="212" spans="1:14" ht="31.5">
      <c r="A212" s="180" t="s">
        <v>221</v>
      </c>
      <c r="B212" s="201" t="s">
        <v>291</v>
      </c>
      <c r="C212" s="187">
        <f aca="true" t="shared" si="64" ref="C212:J212">SUM(C210:C211)</f>
        <v>0</v>
      </c>
      <c r="D212" s="187">
        <f t="shared" si="64"/>
        <v>0</v>
      </c>
      <c r="E212" s="187">
        <f t="shared" si="64"/>
        <v>0</v>
      </c>
      <c r="F212" s="187">
        <f t="shared" si="64"/>
        <v>0</v>
      </c>
      <c r="G212" s="187">
        <f t="shared" si="64"/>
        <v>0</v>
      </c>
      <c r="H212" s="187">
        <f t="shared" si="64"/>
        <v>0</v>
      </c>
      <c r="I212" s="187">
        <f t="shared" si="64"/>
        <v>0</v>
      </c>
      <c r="J212" s="187">
        <f t="shared" si="64"/>
        <v>0</v>
      </c>
      <c r="K212" s="187">
        <f>SUM(K210:K211)</f>
        <v>0</v>
      </c>
      <c r="L212" s="187">
        <f>SUM(L210:L211)</f>
        <v>0</v>
      </c>
      <c r="M212" s="187">
        <f>SUM(M210:M211)</f>
        <v>0</v>
      </c>
      <c r="N212" s="187">
        <f>SUM(N210:N211)</f>
        <v>0</v>
      </c>
    </row>
    <row r="213" spans="1:14" ht="15.75">
      <c r="A213" s="188" t="s">
        <v>222</v>
      </c>
      <c r="B213" s="202" t="s">
        <v>58</v>
      </c>
      <c r="C213" s="190">
        <v>0</v>
      </c>
      <c r="D213" s="190">
        <v>0</v>
      </c>
      <c r="E213" s="190">
        <v>0</v>
      </c>
      <c r="F213" s="190">
        <f>SUM(C213:E213)</f>
        <v>0</v>
      </c>
      <c r="G213" s="190"/>
      <c r="H213" s="190">
        <v>0</v>
      </c>
      <c r="I213" s="190">
        <v>0</v>
      </c>
      <c r="J213" s="190">
        <f>SUM(G213:I213)</f>
        <v>0</v>
      </c>
      <c r="K213" s="190">
        <v>0</v>
      </c>
      <c r="L213" s="190">
        <v>0</v>
      </c>
      <c r="M213" s="190">
        <v>0</v>
      </c>
      <c r="N213" s="190">
        <f>SUM(K213:M213)</f>
        <v>0</v>
      </c>
    </row>
    <row r="214" spans="1:14" ht="15.75">
      <c r="A214" s="180" t="s">
        <v>223</v>
      </c>
      <c r="B214" s="203" t="s">
        <v>292</v>
      </c>
      <c r="C214" s="187">
        <f>SUM(C213)</f>
        <v>0</v>
      </c>
      <c r="D214" s="187">
        <f>SUM(D213)</f>
        <v>0</v>
      </c>
      <c r="E214" s="187">
        <f>SUM(E213)</f>
        <v>0</v>
      </c>
      <c r="F214" s="187">
        <f>SUM(C214:E214)</f>
        <v>0</v>
      </c>
      <c r="G214" s="187">
        <f>SUM(G213)</f>
        <v>0</v>
      </c>
      <c r="H214" s="187">
        <f>SUM(H213)</f>
        <v>0</v>
      </c>
      <c r="I214" s="187">
        <f>SUM(I213)</f>
        <v>0</v>
      </c>
      <c r="J214" s="187">
        <f>SUM(G214:I214)</f>
        <v>0</v>
      </c>
      <c r="K214" s="187">
        <f>SUM(K213)</f>
        <v>0</v>
      </c>
      <c r="L214" s="187">
        <f>SUM(L213)</f>
        <v>0</v>
      </c>
      <c r="M214" s="187">
        <f>SUM(M213)</f>
        <v>0</v>
      </c>
      <c r="N214" s="187">
        <f>SUM(K214:M214)</f>
        <v>0</v>
      </c>
    </row>
    <row r="215" spans="1:14" ht="15.75">
      <c r="A215" s="188" t="s">
        <v>224</v>
      </c>
      <c r="B215" s="197" t="s">
        <v>64</v>
      </c>
      <c r="C215" s="190">
        <v>0</v>
      </c>
      <c r="D215" s="190">
        <v>0</v>
      </c>
      <c r="E215" s="190">
        <v>0</v>
      </c>
      <c r="F215" s="190">
        <f>SUM(C215:E215)</f>
        <v>0</v>
      </c>
      <c r="G215" s="190">
        <v>0</v>
      </c>
      <c r="H215" s="190">
        <v>0</v>
      </c>
      <c r="I215" s="190">
        <v>0</v>
      </c>
      <c r="J215" s="190">
        <f>SUM(G215:I215)</f>
        <v>0</v>
      </c>
      <c r="K215" s="190">
        <v>0</v>
      </c>
      <c r="L215" s="190">
        <v>0</v>
      </c>
      <c r="M215" s="190">
        <v>0</v>
      </c>
      <c r="N215" s="190">
        <f>SUM(K215:M215)</f>
        <v>0</v>
      </c>
    </row>
    <row r="216" spans="1:14" ht="15.75">
      <c r="A216" s="180" t="s">
        <v>225</v>
      </c>
      <c r="B216" s="199" t="s">
        <v>293</v>
      </c>
      <c r="C216" s="187">
        <f>C215</f>
        <v>0</v>
      </c>
      <c r="D216" s="187">
        <f aca="true" t="shared" si="65" ref="D216:N216">D215</f>
        <v>0</v>
      </c>
      <c r="E216" s="187">
        <f t="shared" si="65"/>
        <v>0</v>
      </c>
      <c r="F216" s="187">
        <f t="shared" si="65"/>
        <v>0</v>
      </c>
      <c r="G216" s="187">
        <f t="shared" si="65"/>
        <v>0</v>
      </c>
      <c r="H216" s="187">
        <f t="shared" si="65"/>
        <v>0</v>
      </c>
      <c r="I216" s="187">
        <f t="shared" si="65"/>
        <v>0</v>
      </c>
      <c r="J216" s="187">
        <f t="shared" si="65"/>
        <v>0</v>
      </c>
      <c r="K216" s="187">
        <f t="shared" si="65"/>
        <v>0</v>
      </c>
      <c r="L216" s="187">
        <f t="shared" si="65"/>
        <v>0</v>
      </c>
      <c r="M216" s="187">
        <f t="shared" si="65"/>
        <v>0</v>
      </c>
      <c r="N216" s="187">
        <f t="shared" si="65"/>
        <v>0</v>
      </c>
    </row>
    <row r="217" spans="1:14" ht="15.75">
      <c r="A217" s="180" t="s">
        <v>226</v>
      </c>
      <c r="B217" s="200" t="s">
        <v>294</v>
      </c>
      <c r="C217" s="187">
        <f>C212+C216+C214</f>
        <v>0</v>
      </c>
      <c r="D217" s="187">
        <f>D212+D216+D214</f>
        <v>0</v>
      </c>
      <c r="E217" s="187">
        <f>E212+E216+E214</f>
        <v>0</v>
      </c>
      <c r="F217" s="187">
        <f>SUM(C217:E217)</f>
        <v>0</v>
      </c>
      <c r="G217" s="187">
        <f>G212+G216+G214</f>
        <v>0</v>
      </c>
      <c r="H217" s="187">
        <f>H212+H216+H214</f>
        <v>0</v>
      </c>
      <c r="I217" s="187">
        <f>I212+I216+I214</f>
        <v>0</v>
      </c>
      <c r="J217" s="187">
        <f>SUM(G217:I217)</f>
        <v>0</v>
      </c>
      <c r="K217" s="187">
        <f>K212+K216+K214</f>
        <v>0</v>
      </c>
      <c r="L217" s="187">
        <f>L212+L216+L214</f>
        <v>0</v>
      </c>
      <c r="M217" s="187">
        <f>M212+M216+M214</f>
        <v>0</v>
      </c>
      <c r="N217" s="187">
        <f>SUM(K217:M217)</f>
        <v>0</v>
      </c>
    </row>
    <row r="218" spans="1:14" ht="15.75">
      <c r="A218" s="180" t="s">
        <v>227</v>
      </c>
      <c r="B218" s="200" t="s">
        <v>295</v>
      </c>
      <c r="C218" s="187">
        <f aca="true" t="shared" si="66" ref="C218:N218">C209+C217+C186</f>
        <v>85316168</v>
      </c>
      <c r="D218" s="187">
        <f t="shared" si="66"/>
        <v>0</v>
      </c>
      <c r="E218" s="187">
        <f t="shared" si="66"/>
        <v>0</v>
      </c>
      <c r="F218" s="187">
        <f t="shared" si="66"/>
        <v>85316168</v>
      </c>
      <c r="G218" s="187">
        <f t="shared" si="66"/>
        <v>95533683</v>
      </c>
      <c r="H218" s="187">
        <f t="shared" si="66"/>
        <v>0</v>
      </c>
      <c r="I218" s="187">
        <f t="shared" si="66"/>
        <v>0</v>
      </c>
      <c r="J218" s="187">
        <f t="shared" si="66"/>
        <v>95533683</v>
      </c>
      <c r="K218" s="187">
        <f t="shared" si="66"/>
        <v>87155625</v>
      </c>
      <c r="L218" s="187">
        <f t="shared" si="66"/>
        <v>0</v>
      </c>
      <c r="M218" s="187">
        <f t="shared" si="66"/>
        <v>0</v>
      </c>
      <c r="N218" s="187">
        <f t="shared" si="66"/>
        <v>87155625</v>
      </c>
    </row>
    <row r="219" spans="1:14" ht="15.75">
      <c r="A219" s="183"/>
      <c r="B219" s="200"/>
      <c r="C219" s="187"/>
      <c r="D219" s="183"/>
      <c r="E219" s="183"/>
      <c r="F219" s="183"/>
      <c r="G219" s="187"/>
      <c r="H219" s="183"/>
      <c r="I219" s="183"/>
      <c r="J219" s="183"/>
      <c r="K219" s="187"/>
      <c r="L219" s="183"/>
      <c r="M219" s="183"/>
      <c r="N219" s="183"/>
    </row>
    <row r="220" spans="1:14" ht="15.75">
      <c r="A220" s="180" t="s">
        <v>301</v>
      </c>
      <c r="B220" s="200" t="s">
        <v>29</v>
      </c>
      <c r="C220" s="190"/>
      <c r="D220" s="183"/>
      <c r="E220" s="183"/>
      <c r="F220" s="183"/>
      <c r="G220" s="190"/>
      <c r="H220" s="183"/>
      <c r="I220" s="183"/>
      <c r="J220" s="183"/>
      <c r="K220" s="190"/>
      <c r="L220" s="183"/>
      <c r="M220" s="183"/>
      <c r="N220" s="183"/>
    </row>
    <row r="221" spans="1:14" ht="15.75">
      <c r="A221" s="180" t="s">
        <v>129</v>
      </c>
      <c r="B221" s="184" t="s">
        <v>23</v>
      </c>
      <c r="C221" s="185">
        <v>46231234</v>
      </c>
      <c r="D221" s="186">
        <v>0</v>
      </c>
      <c r="E221" s="185">
        <v>0</v>
      </c>
      <c r="F221" s="185">
        <f>SUM(C221:E221)</f>
        <v>46231234</v>
      </c>
      <c r="G221" s="185">
        <v>54497834</v>
      </c>
      <c r="H221" s="186">
        <v>0</v>
      </c>
      <c r="I221" s="185">
        <v>0</v>
      </c>
      <c r="J221" s="185">
        <f>SUM(G221:I221)</f>
        <v>54497834</v>
      </c>
      <c r="K221" s="185">
        <v>44886238</v>
      </c>
      <c r="L221" s="186">
        <v>0</v>
      </c>
      <c r="M221" s="185">
        <v>0</v>
      </c>
      <c r="N221" s="185">
        <f>SUM(K221:M221)</f>
        <v>44886238</v>
      </c>
    </row>
    <row r="222" spans="1:14" ht="31.5">
      <c r="A222" s="188" t="s">
        <v>130</v>
      </c>
      <c r="B222" s="189" t="s">
        <v>68</v>
      </c>
      <c r="C222" s="190">
        <v>0</v>
      </c>
      <c r="D222" s="190">
        <v>0</v>
      </c>
      <c r="E222" s="190">
        <v>0</v>
      </c>
      <c r="F222" s="190">
        <f>SUM(C222:E222)</f>
        <v>0</v>
      </c>
      <c r="G222" s="190">
        <v>0</v>
      </c>
      <c r="H222" s="190">
        <v>0</v>
      </c>
      <c r="I222" s="190">
        <v>0</v>
      </c>
      <c r="J222" s="190">
        <f>SUM(G222:I222)</f>
        <v>0</v>
      </c>
      <c r="K222" s="190">
        <v>0</v>
      </c>
      <c r="L222" s="190">
        <v>0</v>
      </c>
      <c r="M222" s="190">
        <v>0</v>
      </c>
      <c r="N222" s="190">
        <f>SUM(K222:M222)</f>
        <v>0</v>
      </c>
    </row>
    <row r="223" spans="1:14" ht="31.5">
      <c r="A223" s="180" t="s">
        <v>131</v>
      </c>
      <c r="B223" s="191" t="s">
        <v>286</v>
      </c>
      <c r="C223" s="187">
        <f aca="true" t="shared" si="67" ref="C223:J223">SUM(C222)</f>
        <v>0</v>
      </c>
      <c r="D223" s="187">
        <f t="shared" si="67"/>
        <v>0</v>
      </c>
      <c r="E223" s="187">
        <f t="shared" si="67"/>
        <v>0</v>
      </c>
      <c r="F223" s="187">
        <f t="shared" si="67"/>
        <v>0</v>
      </c>
      <c r="G223" s="187">
        <f t="shared" si="67"/>
        <v>0</v>
      </c>
      <c r="H223" s="187">
        <f t="shared" si="67"/>
        <v>0</v>
      </c>
      <c r="I223" s="187">
        <f t="shared" si="67"/>
        <v>0</v>
      </c>
      <c r="J223" s="187">
        <f t="shared" si="67"/>
        <v>0</v>
      </c>
      <c r="K223" s="187">
        <f>SUM(K222)</f>
        <v>0</v>
      </c>
      <c r="L223" s="187">
        <f>SUM(L222)</f>
        <v>0</v>
      </c>
      <c r="M223" s="187">
        <f>SUM(M222)</f>
        <v>0</v>
      </c>
      <c r="N223" s="187">
        <f>SUM(N222)</f>
        <v>0</v>
      </c>
    </row>
    <row r="224" spans="1:14" ht="15.75">
      <c r="A224" s="188" t="s">
        <v>132</v>
      </c>
      <c r="B224" s="192" t="s">
        <v>70</v>
      </c>
      <c r="C224" s="190">
        <v>0</v>
      </c>
      <c r="D224" s="190">
        <v>0</v>
      </c>
      <c r="E224" s="190">
        <v>0</v>
      </c>
      <c r="F224" s="190">
        <f>SUM(C224:E224)</f>
        <v>0</v>
      </c>
      <c r="G224" s="190">
        <v>0</v>
      </c>
      <c r="H224" s="190">
        <v>0</v>
      </c>
      <c r="I224" s="190">
        <v>0</v>
      </c>
      <c r="J224" s="190">
        <f>SUM(G224:I224)</f>
        <v>0</v>
      </c>
      <c r="K224" s="190">
        <v>0</v>
      </c>
      <c r="L224" s="190">
        <v>0</v>
      </c>
      <c r="M224" s="190">
        <v>0</v>
      </c>
      <c r="N224" s="190">
        <f>SUM(K224:M224)</f>
        <v>0</v>
      </c>
    </row>
    <row r="225" spans="1:14" ht="15.75">
      <c r="A225" s="180" t="s">
        <v>133</v>
      </c>
      <c r="B225" s="193" t="s">
        <v>287</v>
      </c>
      <c r="C225" s="187">
        <f aca="true" t="shared" si="68" ref="C225:J225">SUM(C224)</f>
        <v>0</v>
      </c>
      <c r="D225" s="187">
        <f t="shared" si="68"/>
        <v>0</v>
      </c>
      <c r="E225" s="187">
        <f t="shared" si="68"/>
        <v>0</v>
      </c>
      <c r="F225" s="187">
        <f t="shared" si="68"/>
        <v>0</v>
      </c>
      <c r="G225" s="187">
        <f t="shared" si="68"/>
        <v>0</v>
      </c>
      <c r="H225" s="187">
        <f t="shared" si="68"/>
        <v>0</v>
      </c>
      <c r="I225" s="187">
        <f t="shared" si="68"/>
        <v>0</v>
      </c>
      <c r="J225" s="187">
        <f t="shared" si="68"/>
        <v>0</v>
      </c>
      <c r="K225" s="187">
        <f>SUM(K224)</f>
        <v>0</v>
      </c>
      <c r="L225" s="187">
        <f>SUM(L224)</f>
        <v>0</v>
      </c>
      <c r="M225" s="187">
        <f>SUM(M224)</f>
        <v>0</v>
      </c>
      <c r="N225" s="187">
        <f>SUM(N224)</f>
        <v>0</v>
      </c>
    </row>
    <row r="226" spans="1:14" ht="15.75">
      <c r="A226" s="188" t="s">
        <v>134</v>
      </c>
      <c r="B226" s="189" t="s">
        <v>159</v>
      </c>
      <c r="C226" s="190">
        <v>0</v>
      </c>
      <c r="D226" s="190">
        <v>0</v>
      </c>
      <c r="E226" s="190">
        <v>0</v>
      </c>
      <c r="F226" s="190">
        <f>SUM(C226:E226)</f>
        <v>0</v>
      </c>
      <c r="G226" s="190">
        <v>0</v>
      </c>
      <c r="H226" s="190">
        <v>0</v>
      </c>
      <c r="I226" s="190">
        <v>0</v>
      </c>
      <c r="J226" s="190">
        <f>SUM(G226:I226)</f>
        <v>0</v>
      </c>
      <c r="K226" s="190">
        <v>0</v>
      </c>
      <c r="L226" s="190">
        <v>0</v>
      </c>
      <c r="M226" s="190">
        <v>0</v>
      </c>
      <c r="N226" s="190">
        <f>SUM(K226:M226)</f>
        <v>0</v>
      </c>
    </row>
    <row r="227" spans="1:14" ht="15.75">
      <c r="A227" s="188" t="s">
        <v>135</v>
      </c>
      <c r="B227" s="189" t="s">
        <v>47</v>
      </c>
      <c r="C227" s="190">
        <v>0</v>
      </c>
      <c r="D227" s="190">
        <v>0</v>
      </c>
      <c r="E227" s="190">
        <v>0</v>
      </c>
      <c r="F227" s="190">
        <f aca="true" t="shared" si="69" ref="F227:F242">SUM(C227:E227)</f>
        <v>0</v>
      </c>
      <c r="G227" s="190">
        <v>0</v>
      </c>
      <c r="H227" s="190">
        <v>0</v>
      </c>
      <c r="I227" s="190">
        <v>0</v>
      </c>
      <c r="J227" s="190">
        <f aca="true" t="shared" si="70" ref="J227:J234">SUM(G227:I227)</f>
        <v>0</v>
      </c>
      <c r="K227" s="190">
        <v>0</v>
      </c>
      <c r="L227" s="190">
        <v>0</v>
      </c>
      <c r="M227" s="190">
        <v>0</v>
      </c>
      <c r="N227" s="190">
        <f aca="true" t="shared" si="71" ref="N227:N242">SUM(K227:M227)</f>
        <v>0</v>
      </c>
    </row>
    <row r="228" spans="1:14" ht="15.75">
      <c r="A228" s="188" t="s">
        <v>136</v>
      </c>
      <c r="B228" s="189" t="s">
        <v>160</v>
      </c>
      <c r="C228" s="190">
        <v>0</v>
      </c>
      <c r="D228" s="190">
        <v>0</v>
      </c>
      <c r="E228" s="190">
        <v>0</v>
      </c>
      <c r="F228" s="190">
        <f t="shared" si="69"/>
        <v>0</v>
      </c>
      <c r="G228" s="190">
        <v>0</v>
      </c>
      <c r="H228" s="190">
        <v>0</v>
      </c>
      <c r="I228" s="190">
        <v>0</v>
      </c>
      <c r="J228" s="190">
        <f t="shared" si="70"/>
        <v>0</v>
      </c>
      <c r="K228" s="190">
        <v>0</v>
      </c>
      <c r="L228" s="190">
        <v>0</v>
      </c>
      <c r="M228" s="190">
        <v>0</v>
      </c>
      <c r="N228" s="190">
        <f t="shared" si="71"/>
        <v>0</v>
      </c>
    </row>
    <row r="229" spans="1:14" ht="15.75">
      <c r="A229" s="188" t="s">
        <v>137</v>
      </c>
      <c r="B229" s="189" t="s">
        <v>48</v>
      </c>
      <c r="C229" s="190">
        <v>0</v>
      </c>
      <c r="D229" s="190">
        <v>0</v>
      </c>
      <c r="E229" s="190">
        <v>0</v>
      </c>
      <c r="F229" s="190">
        <f t="shared" si="69"/>
        <v>0</v>
      </c>
      <c r="G229" s="190">
        <v>0</v>
      </c>
      <c r="H229" s="190">
        <v>0</v>
      </c>
      <c r="I229" s="190">
        <v>0</v>
      </c>
      <c r="J229" s="190">
        <f t="shared" si="70"/>
        <v>0</v>
      </c>
      <c r="K229" s="190">
        <v>0</v>
      </c>
      <c r="L229" s="190">
        <v>0</v>
      </c>
      <c r="M229" s="190">
        <v>0</v>
      </c>
      <c r="N229" s="190">
        <f t="shared" si="71"/>
        <v>0</v>
      </c>
    </row>
    <row r="230" spans="1:14" ht="15.75">
      <c r="A230" s="188" t="s">
        <v>138</v>
      </c>
      <c r="B230" s="189" t="s">
        <v>49</v>
      </c>
      <c r="C230" s="190">
        <v>1000000</v>
      </c>
      <c r="D230" s="190">
        <v>0</v>
      </c>
      <c r="E230" s="190">
        <v>0</v>
      </c>
      <c r="F230" s="190">
        <f t="shared" si="69"/>
        <v>1000000</v>
      </c>
      <c r="G230" s="190">
        <v>1000000</v>
      </c>
      <c r="H230" s="190">
        <v>0</v>
      </c>
      <c r="I230" s="190">
        <v>0</v>
      </c>
      <c r="J230" s="190">
        <f t="shared" si="70"/>
        <v>1000000</v>
      </c>
      <c r="K230" s="190">
        <v>0</v>
      </c>
      <c r="L230" s="190">
        <v>0</v>
      </c>
      <c r="M230" s="190">
        <v>0</v>
      </c>
      <c r="N230" s="190">
        <f t="shared" si="71"/>
        <v>0</v>
      </c>
    </row>
    <row r="231" spans="1:14" ht="15.75">
      <c r="A231" s="188" t="s">
        <v>139</v>
      </c>
      <c r="B231" s="189" t="s">
        <v>50</v>
      </c>
      <c r="C231" s="190">
        <v>0</v>
      </c>
      <c r="D231" s="190">
        <v>0</v>
      </c>
      <c r="E231" s="190">
        <v>0</v>
      </c>
      <c r="F231" s="190">
        <f t="shared" si="69"/>
        <v>0</v>
      </c>
      <c r="G231" s="190">
        <v>0</v>
      </c>
      <c r="H231" s="190">
        <v>0</v>
      </c>
      <c r="I231" s="190">
        <v>0</v>
      </c>
      <c r="J231" s="190">
        <f t="shared" si="70"/>
        <v>0</v>
      </c>
      <c r="K231" s="190">
        <v>0</v>
      </c>
      <c r="L231" s="190">
        <v>0</v>
      </c>
      <c r="M231" s="190">
        <v>0</v>
      </c>
      <c r="N231" s="190">
        <f t="shared" si="71"/>
        <v>0</v>
      </c>
    </row>
    <row r="232" spans="1:14" ht="15.75">
      <c r="A232" s="188" t="s">
        <v>206</v>
      </c>
      <c r="B232" s="189" t="s">
        <v>51</v>
      </c>
      <c r="C232" s="190">
        <v>0</v>
      </c>
      <c r="D232" s="190">
        <v>0</v>
      </c>
      <c r="E232" s="190">
        <v>0</v>
      </c>
      <c r="F232" s="190">
        <f t="shared" si="69"/>
        <v>0</v>
      </c>
      <c r="G232" s="190">
        <v>0</v>
      </c>
      <c r="H232" s="190">
        <v>0</v>
      </c>
      <c r="I232" s="190">
        <v>0</v>
      </c>
      <c r="J232" s="190">
        <f t="shared" si="70"/>
        <v>0</v>
      </c>
      <c r="K232" s="190">
        <v>0</v>
      </c>
      <c r="L232" s="190">
        <v>0</v>
      </c>
      <c r="M232" s="190">
        <v>0</v>
      </c>
      <c r="N232" s="190">
        <f t="shared" si="71"/>
        <v>0</v>
      </c>
    </row>
    <row r="233" spans="1:14" ht="15.75">
      <c r="A233" s="188" t="s">
        <v>207</v>
      </c>
      <c r="B233" s="195" t="s">
        <v>161</v>
      </c>
      <c r="C233" s="196">
        <v>0</v>
      </c>
      <c r="D233" s="196">
        <v>0</v>
      </c>
      <c r="E233" s="196">
        <v>0</v>
      </c>
      <c r="F233" s="196">
        <f t="shared" si="69"/>
        <v>0</v>
      </c>
      <c r="G233" s="196">
        <v>0</v>
      </c>
      <c r="H233" s="196">
        <v>0</v>
      </c>
      <c r="I233" s="196">
        <v>0</v>
      </c>
      <c r="J233" s="196">
        <f t="shared" si="70"/>
        <v>0</v>
      </c>
      <c r="K233" s="196">
        <v>0</v>
      </c>
      <c r="L233" s="196">
        <v>0</v>
      </c>
      <c r="M233" s="196">
        <v>0</v>
      </c>
      <c r="N233" s="196">
        <f t="shared" si="71"/>
        <v>0</v>
      </c>
    </row>
    <row r="234" spans="1:14" ht="15.75">
      <c r="A234" s="188" t="s">
        <v>208</v>
      </c>
      <c r="B234" s="195" t="s">
        <v>162</v>
      </c>
      <c r="C234" s="196">
        <v>0</v>
      </c>
      <c r="D234" s="196">
        <v>0</v>
      </c>
      <c r="E234" s="196">
        <v>0</v>
      </c>
      <c r="F234" s="196">
        <f t="shared" si="69"/>
        <v>0</v>
      </c>
      <c r="G234" s="196">
        <v>0</v>
      </c>
      <c r="H234" s="196">
        <v>0</v>
      </c>
      <c r="I234" s="196">
        <v>0</v>
      </c>
      <c r="J234" s="196">
        <f t="shared" si="70"/>
        <v>0</v>
      </c>
      <c r="K234" s="196">
        <v>0</v>
      </c>
      <c r="L234" s="196">
        <v>0</v>
      </c>
      <c r="M234" s="196">
        <v>0</v>
      </c>
      <c r="N234" s="196">
        <f t="shared" si="71"/>
        <v>0</v>
      </c>
    </row>
    <row r="235" spans="1:14" ht="15.75">
      <c r="A235" s="188" t="s">
        <v>209</v>
      </c>
      <c r="B235" s="189" t="s">
        <v>304</v>
      </c>
      <c r="C235" s="190">
        <f>SUM(C233:C234)</f>
        <v>0</v>
      </c>
      <c r="D235" s="190">
        <f>SUM(D233:D234)</f>
        <v>0</v>
      </c>
      <c r="E235" s="190">
        <f>SUM(E233:E234)</f>
        <v>0</v>
      </c>
      <c r="F235" s="190">
        <f t="shared" si="69"/>
        <v>0</v>
      </c>
      <c r="G235" s="190">
        <f>SUM(G233:G234)</f>
        <v>0</v>
      </c>
      <c r="H235" s="190">
        <f>SUM(H233:H234)</f>
        <v>0</v>
      </c>
      <c r="I235" s="190">
        <f>SUM(I233:I234)</f>
        <v>0</v>
      </c>
      <c r="J235" s="190">
        <f aca="true" t="shared" si="72" ref="J235:J242">SUM(G235:I235)</f>
        <v>0</v>
      </c>
      <c r="K235" s="190">
        <f>SUM(K233:K234)</f>
        <v>0</v>
      </c>
      <c r="L235" s="190">
        <f>SUM(L233:L234)</f>
        <v>0</v>
      </c>
      <c r="M235" s="190">
        <f>SUM(M233:M234)</f>
        <v>0</v>
      </c>
      <c r="N235" s="190">
        <f t="shared" si="71"/>
        <v>0</v>
      </c>
    </row>
    <row r="236" spans="1:14" ht="15.75">
      <c r="A236" s="188" t="s">
        <v>210</v>
      </c>
      <c r="B236" s="195" t="s">
        <v>164</v>
      </c>
      <c r="C236" s="196">
        <v>0</v>
      </c>
      <c r="D236" s="196">
        <v>0</v>
      </c>
      <c r="E236" s="196">
        <v>0</v>
      </c>
      <c r="F236" s="196">
        <f t="shared" si="69"/>
        <v>0</v>
      </c>
      <c r="G236" s="196">
        <v>0</v>
      </c>
      <c r="H236" s="196">
        <v>0</v>
      </c>
      <c r="I236" s="196">
        <v>0</v>
      </c>
      <c r="J236" s="196">
        <f t="shared" si="72"/>
        <v>0</v>
      </c>
      <c r="K236" s="196">
        <v>0</v>
      </c>
      <c r="L236" s="196">
        <v>0</v>
      </c>
      <c r="M236" s="196">
        <v>0</v>
      </c>
      <c r="N236" s="196">
        <f t="shared" si="71"/>
        <v>0</v>
      </c>
    </row>
    <row r="237" spans="1:14" ht="15.75">
      <c r="A237" s="188" t="s">
        <v>211</v>
      </c>
      <c r="B237" s="195" t="s">
        <v>165</v>
      </c>
      <c r="C237" s="196">
        <v>0</v>
      </c>
      <c r="D237" s="196">
        <v>0</v>
      </c>
      <c r="E237" s="196">
        <v>0</v>
      </c>
      <c r="F237" s="196">
        <f t="shared" si="69"/>
        <v>0</v>
      </c>
      <c r="G237" s="196">
        <v>0</v>
      </c>
      <c r="H237" s="196">
        <v>0</v>
      </c>
      <c r="I237" s="196">
        <v>0</v>
      </c>
      <c r="J237" s="196">
        <f t="shared" si="72"/>
        <v>0</v>
      </c>
      <c r="K237" s="196">
        <v>0</v>
      </c>
      <c r="L237" s="196">
        <v>0</v>
      </c>
      <c r="M237" s="196">
        <v>0</v>
      </c>
      <c r="N237" s="196">
        <f t="shared" si="71"/>
        <v>0</v>
      </c>
    </row>
    <row r="238" spans="1:14" ht="15.75">
      <c r="A238" s="188" t="s">
        <v>212</v>
      </c>
      <c r="B238" s="189" t="s">
        <v>305</v>
      </c>
      <c r="C238" s="190">
        <f>SUM(C236:C237)</f>
        <v>0</v>
      </c>
      <c r="D238" s="190">
        <f>SUM(D236:D237)</f>
        <v>0</v>
      </c>
      <c r="E238" s="190">
        <f>SUM(E236:E237)</f>
        <v>0</v>
      </c>
      <c r="F238" s="190">
        <f t="shared" si="69"/>
        <v>0</v>
      </c>
      <c r="G238" s="190">
        <f>SUM(G236:G237)</f>
        <v>0</v>
      </c>
      <c r="H238" s="190">
        <f>SUM(H236:H237)</f>
        <v>0</v>
      </c>
      <c r="I238" s="190">
        <f>SUM(I236:I237)</f>
        <v>0</v>
      </c>
      <c r="J238" s="190">
        <f t="shared" si="72"/>
        <v>0</v>
      </c>
      <c r="K238" s="190">
        <f>SUM(K236:K237)</f>
        <v>0</v>
      </c>
      <c r="L238" s="190">
        <f>SUM(L236:L237)</f>
        <v>0</v>
      </c>
      <c r="M238" s="190">
        <f>SUM(M236:M237)</f>
        <v>0</v>
      </c>
      <c r="N238" s="190">
        <f t="shared" si="71"/>
        <v>0</v>
      </c>
    </row>
    <row r="239" spans="1:14" ht="15.75">
      <c r="A239" s="188" t="s">
        <v>213</v>
      </c>
      <c r="B239" s="189" t="s">
        <v>167</v>
      </c>
      <c r="C239" s="190">
        <v>0</v>
      </c>
      <c r="D239" s="190">
        <v>0</v>
      </c>
      <c r="E239" s="190">
        <v>0</v>
      </c>
      <c r="F239" s="190">
        <f t="shared" si="69"/>
        <v>0</v>
      </c>
      <c r="G239" s="190">
        <v>18000</v>
      </c>
      <c r="H239" s="190">
        <v>0</v>
      </c>
      <c r="I239" s="190">
        <v>0</v>
      </c>
      <c r="J239" s="190">
        <f t="shared" si="72"/>
        <v>18000</v>
      </c>
      <c r="K239" s="190">
        <v>18000</v>
      </c>
      <c r="L239" s="190">
        <v>0</v>
      </c>
      <c r="M239" s="190">
        <v>0</v>
      </c>
      <c r="N239" s="190">
        <f t="shared" si="71"/>
        <v>18000</v>
      </c>
    </row>
    <row r="240" spans="1:14" ht="15.75">
      <c r="A240" s="188" t="s">
        <v>214</v>
      </c>
      <c r="B240" s="197" t="s">
        <v>52</v>
      </c>
      <c r="C240" s="190">
        <v>0</v>
      </c>
      <c r="D240" s="190">
        <v>0</v>
      </c>
      <c r="E240" s="190">
        <v>0</v>
      </c>
      <c r="F240" s="190">
        <f t="shared" si="69"/>
        <v>0</v>
      </c>
      <c r="G240" s="190">
        <v>1010140</v>
      </c>
      <c r="H240" s="190">
        <v>0</v>
      </c>
      <c r="I240" s="190">
        <v>0</v>
      </c>
      <c r="J240" s="190">
        <f t="shared" si="72"/>
        <v>1010140</v>
      </c>
      <c r="K240" s="190">
        <v>1010140</v>
      </c>
      <c r="L240" s="190">
        <v>0</v>
      </c>
      <c r="M240" s="190">
        <v>0</v>
      </c>
      <c r="N240" s="190">
        <f t="shared" si="71"/>
        <v>1010140</v>
      </c>
    </row>
    <row r="241" spans="1:14" ht="15.75">
      <c r="A241" s="180" t="s">
        <v>215</v>
      </c>
      <c r="B241" s="198" t="s">
        <v>288</v>
      </c>
      <c r="C241" s="187">
        <f>C226+C227+C228+C229+C230+C231+C232+C235+C238+C239+C240</f>
        <v>1000000</v>
      </c>
      <c r="D241" s="187">
        <f>D226+D227+D228+D229+D230+D231+D232+D235+D238+D239+D240</f>
        <v>0</v>
      </c>
      <c r="E241" s="187">
        <f>E226+E227+E228+E229+E230+E231+E232+E235+E238+E239+E240</f>
        <v>0</v>
      </c>
      <c r="F241" s="187">
        <f t="shared" si="69"/>
        <v>1000000</v>
      </c>
      <c r="G241" s="187">
        <f>G226+G227+G228+G229+G230+G231+G232+G235+G238+G239+G240</f>
        <v>2028140</v>
      </c>
      <c r="H241" s="187">
        <f>H226+H227+H228+H229+H230+H231+H232+H235+H238+H239+H240</f>
        <v>0</v>
      </c>
      <c r="I241" s="187">
        <f>I226+I227+I228+I229+I230+I231+I232+I235+I238+I239+I240</f>
        <v>0</v>
      </c>
      <c r="J241" s="187">
        <f t="shared" si="72"/>
        <v>2028140</v>
      </c>
      <c r="K241" s="187">
        <f>K226+K227+K228+K229+K230+K231+K232+K235+K238+K239+K240</f>
        <v>1028140</v>
      </c>
      <c r="L241" s="187">
        <f>L226+L227+L228+L229+L230+L231+L232+L235+L238+L239+L240</f>
        <v>0</v>
      </c>
      <c r="M241" s="187">
        <f>M226+M227+M228+M229+M230+M231+M232+M235+M238+M239+M240</f>
        <v>0</v>
      </c>
      <c r="N241" s="187">
        <f t="shared" si="71"/>
        <v>1028140</v>
      </c>
    </row>
    <row r="242" spans="1:14" ht="15.75">
      <c r="A242" s="188" t="s">
        <v>216</v>
      </c>
      <c r="B242" s="197" t="s">
        <v>61</v>
      </c>
      <c r="C242" s="190">
        <v>0</v>
      </c>
      <c r="D242" s="190">
        <v>0</v>
      </c>
      <c r="E242" s="190">
        <v>0</v>
      </c>
      <c r="F242" s="190">
        <f t="shared" si="69"/>
        <v>0</v>
      </c>
      <c r="G242" s="190"/>
      <c r="H242" s="190">
        <v>0</v>
      </c>
      <c r="I242" s="190">
        <v>0</v>
      </c>
      <c r="J242" s="190">
        <f t="shared" si="72"/>
        <v>0</v>
      </c>
      <c r="K242" s="190"/>
      <c r="L242" s="190">
        <v>0</v>
      </c>
      <c r="M242" s="190">
        <v>0</v>
      </c>
      <c r="N242" s="190">
        <f t="shared" si="71"/>
        <v>0</v>
      </c>
    </row>
    <row r="243" spans="1:14" ht="15.75">
      <c r="A243" s="180" t="s">
        <v>217</v>
      </c>
      <c r="B243" s="199" t="s">
        <v>289</v>
      </c>
      <c r="C243" s="187">
        <f aca="true" t="shared" si="73" ref="C243:J243">SUM(C242)</f>
        <v>0</v>
      </c>
      <c r="D243" s="187">
        <f t="shared" si="73"/>
        <v>0</v>
      </c>
      <c r="E243" s="187">
        <f t="shared" si="73"/>
        <v>0</v>
      </c>
      <c r="F243" s="187">
        <f t="shared" si="73"/>
        <v>0</v>
      </c>
      <c r="G243" s="187">
        <f t="shared" si="73"/>
        <v>0</v>
      </c>
      <c r="H243" s="187">
        <f t="shared" si="73"/>
        <v>0</v>
      </c>
      <c r="I243" s="187">
        <f t="shared" si="73"/>
        <v>0</v>
      </c>
      <c r="J243" s="187">
        <f t="shared" si="73"/>
        <v>0</v>
      </c>
      <c r="K243" s="187">
        <f>SUM(K242)</f>
        <v>0</v>
      </c>
      <c r="L243" s="187">
        <f>SUM(L242)</f>
        <v>0</v>
      </c>
      <c r="M243" s="187">
        <f>SUM(M242)</f>
        <v>0</v>
      </c>
      <c r="N243" s="187">
        <f>SUM(N242)</f>
        <v>0</v>
      </c>
    </row>
    <row r="244" spans="1:14" ht="15.75">
      <c r="A244" s="180" t="s">
        <v>218</v>
      </c>
      <c r="B244" s="200" t="s">
        <v>290</v>
      </c>
      <c r="C244" s="187">
        <f aca="true" t="shared" si="74" ref="C244:J244">C223+C241+C243+C225</f>
        <v>1000000</v>
      </c>
      <c r="D244" s="187">
        <f t="shared" si="74"/>
        <v>0</v>
      </c>
      <c r="E244" s="187">
        <f t="shared" si="74"/>
        <v>0</v>
      </c>
      <c r="F244" s="187">
        <f t="shared" si="74"/>
        <v>1000000</v>
      </c>
      <c r="G244" s="187">
        <f t="shared" si="74"/>
        <v>2028140</v>
      </c>
      <c r="H244" s="187">
        <f t="shared" si="74"/>
        <v>0</v>
      </c>
      <c r="I244" s="187">
        <f t="shared" si="74"/>
        <v>0</v>
      </c>
      <c r="J244" s="187">
        <f t="shared" si="74"/>
        <v>2028140</v>
      </c>
      <c r="K244" s="187">
        <f>K223+K241+K243+K225</f>
        <v>1028140</v>
      </c>
      <c r="L244" s="187">
        <f>L223+L241+L243+L225</f>
        <v>0</v>
      </c>
      <c r="M244" s="187">
        <f>M223+M241+M243+M225</f>
        <v>0</v>
      </c>
      <c r="N244" s="187">
        <f>N223+N241+N243+N225</f>
        <v>1028140</v>
      </c>
    </row>
    <row r="245" spans="1:14" ht="15.75">
      <c r="A245" s="188" t="s">
        <v>219</v>
      </c>
      <c r="B245" s="189" t="s">
        <v>45</v>
      </c>
      <c r="C245" s="190">
        <v>0</v>
      </c>
      <c r="D245" s="190">
        <v>0</v>
      </c>
      <c r="E245" s="190">
        <v>0</v>
      </c>
      <c r="F245" s="190">
        <f>SUM(C245:E245)</f>
        <v>0</v>
      </c>
      <c r="G245" s="190">
        <v>0</v>
      </c>
      <c r="H245" s="190">
        <v>0</v>
      </c>
      <c r="I245" s="190">
        <v>0</v>
      </c>
      <c r="J245" s="190">
        <f>SUM(G245:I245)</f>
        <v>0</v>
      </c>
      <c r="K245" s="190">
        <v>0</v>
      </c>
      <c r="L245" s="190">
        <v>0</v>
      </c>
      <c r="M245" s="190">
        <v>0</v>
      </c>
      <c r="N245" s="190">
        <f>SUM(K245:M245)</f>
        <v>0</v>
      </c>
    </row>
    <row r="246" spans="1:14" ht="31.5">
      <c r="A246" s="188" t="s">
        <v>220</v>
      </c>
      <c r="B246" s="189" t="s">
        <v>46</v>
      </c>
      <c r="C246" s="190">
        <v>0</v>
      </c>
      <c r="D246" s="190">
        <v>0</v>
      </c>
      <c r="E246" s="190">
        <v>0</v>
      </c>
      <c r="F246" s="190">
        <f>SUM(C246:E246)</f>
        <v>0</v>
      </c>
      <c r="G246" s="190">
        <v>0</v>
      </c>
      <c r="H246" s="190">
        <v>0</v>
      </c>
      <c r="I246" s="190">
        <v>0</v>
      </c>
      <c r="J246" s="190">
        <f>SUM(G246:I246)</f>
        <v>0</v>
      </c>
      <c r="K246" s="190">
        <v>0</v>
      </c>
      <c r="L246" s="190">
        <v>0</v>
      </c>
      <c r="M246" s="190">
        <v>0</v>
      </c>
      <c r="N246" s="190">
        <f>SUM(K246:M246)</f>
        <v>0</v>
      </c>
    </row>
    <row r="247" spans="1:14" ht="31.5">
      <c r="A247" s="180" t="s">
        <v>221</v>
      </c>
      <c r="B247" s="201" t="s">
        <v>291</v>
      </c>
      <c r="C247" s="187">
        <f aca="true" t="shared" si="75" ref="C247:J247">SUM(C245:C246)</f>
        <v>0</v>
      </c>
      <c r="D247" s="187">
        <f t="shared" si="75"/>
        <v>0</v>
      </c>
      <c r="E247" s="187">
        <f t="shared" si="75"/>
        <v>0</v>
      </c>
      <c r="F247" s="187">
        <f t="shared" si="75"/>
        <v>0</v>
      </c>
      <c r="G247" s="187">
        <f t="shared" si="75"/>
        <v>0</v>
      </c>
      <c r="H247" s="187">
        <f t="shared" si="75"/>
        <v>0</v>
      </c>
      <c r="I247" s="187">
        <f t="shared" si="75"/>
        <v>0</v>
      </c>
      <c r="J247" s="187">
        <f t="shared" si="75"/>
        <v>0</v>
      </c>
      <c r="K247" s="187">
        <f>SUM(K245:K246)</f>
        <v>0</v>
      </c>
      <c r="L247" s="187">
        <f>SUM(L245:L246)</f>
        <v>0</v>
      </c>
      <c r="M247" s="187">
        <f>SUM(M245:M246)</f>
        <v>0</v>
      </c>
      <c r="N247" s="187">
        <f>SUM(N245:N246)</f>
        <v>0</v>
      </c>
    </row>
    <row r="248" spans="1:14" ht="15.75">
      <c r="A248" s="188" t="s">
        <v>222</v>
      </c>
      <c r="B248" s="202" t="s">
        <v>58</v>
      </c>
      <c r="C248" s="190">
        <v>0</v>
      </c>
      <c r="D248" s="190">
        <v>0</v>
      </c>
      <c r="E248" s="190">
        <v>0</v>
      </c>
      <c r="F248" s="190">
        <f>SUM(C248:E248)</f>
        <v>0</v>
      </c>
      <c r="G248" s="190">
        <v>0</v>
      </c>
      <c r="H248" s="190">
        <v>0</v>
      </c>
      <c r="I248" s="190">
        <v>0</v>
      </c>
      <c r="J248" s="190">
        <f>SUM(G248:I248)</f>
        <v>0</v>
      </c>
      <c r="K248" s="190">
        <v>0</v>
      </c>
      <c r="L248" s="190">
        <v>0</v>
      </c>
      <c r="M248" s="190">
        <v>0</v>
      </c>
      <c r="N248" s="190">
        <f>SUM(K248:M248)</f>
        <v>0</v>
      </c>
    </row>
    <row r="249" spans="1:14" ht="15.75">
      <c r="A249" s="180" t="s">
        <v>223</v>
      </c>
      <c r="B249" s="203" t="s">
        <v>292</v>
      </c>
      <c r="C249" s="187">
        <f>SUM(C248)</f>
        <v>0</v>
      </c>
      <c r="D249" s="187">
        <f>SUM(D248)</f>
        <v>0</v>
      </c>
      <c r="E249" s="187">
        <f>SUM(E248)</f>
        <v>0</v>
      </c>
      <c r="F249" s="187">
        <f>SUM(C249:E249)</f>
        <v>0</v>
      </c>
      <c r="G249" s="187">
        <f>SUM(G248)</f>
        <v>0</v>
      </c>
      <c r="H249" s="187">
        <f>SUM(H248)</f>
        <v>0</v>
      </c>
      <c r="I249" s="187">
        <f>SUM(I248)</f>
        <v>0</v>
      </c>
      <c r="J249" s="187">
        <f>SUM(G249:I249)</f>
        <v>0</v>
      </c>
      <c r="K249" s="187">
        <f>SUM(K248)</f>
        <v>0</v>
      </c>
      <c r="L249" s="187">
        <f>SUM(L248)</f>
        <v>0</v>
      </c>
      <c r="M249" s="187">
        <f>SUM(M248)</f>
        <v>0</v>
      </c>
      <c r="N249" s="187">
        <f>SUM(K249:M249)</f>
        <v>0</v>
      </c>
    </row>
    <row r="250" spans="1:14" ht="15.75">
      <c r="A250" s="188" t="s">
        <v>224</v>
      </c>
      <c r="B250" s="197" t="s">
        <v>64</v>
      </c>
      <c r="C250" s="190">
        <v>0</v>
      </c>
      <c r="D250" s="190">
        <v>0</v>
      </c>
      <c r="E250" s="190">
        <v>0</v>
      </c>
      <c r="F250" s="190">
        <f>SUM(C250:E250)</f>
        <v>0</v>
      </c>
      <c r="G250" s="190">
        <v>0</v>
      </c>
      <c r="H250" s="190">
        <v>0</v>
      </c>
      <c r="I250" s="190">
        <v>0</v>
      </c>
      <c r="J250" s="190">
        <f>SUM(G250:I250)</f>
        <v>0</v>
      </c>
      <c r="K250" s="190">
        <v>0</v>
      </c>
      <c r="L250" s="190">
        <v>0</v>
      </c>
      <c r="M250" s="190">
        <v>0</v>
      </c>
      <c r="N250" s="190">
        <f>SUM(K250:M250)</f>
        <v>0</v>
      </c>
    </row>
    <row r="251" spans="1:14" ht="15.75">
      <c r="A251" s="180" t="s">
        <v>225</v>
      </c>
      <c r="B251" s="199" t="s">
        <v>293</v>
      </c>
      <c r="C251" s="187">
        <f>SUM(C248)</f>
        <v>0</v>
      </c>
      <c r="D251" s="187">
        <f>SUM(D248)</f>
        <v>0</v>
      </c>
      <c r="E251" s="187">
        <f>SUM(E248)</f>
        <v>0</v>
      </c>
      <c r="F251" s="187">
        <f>SUM(C251:E251)</f>
        <v>0</v>
      </c>
      <c r="G251" s="187">
        <f>SUM(G248)</f>
        <v>0</v>
      </c>
      <c r="H251" s="187">
        <f>SUM(H248)</f>
        <v>0</v>
      </c>
      <c r="I251" s="187">
        <f>SUM(I248)</f>
        <v>0</v>
      </c>
      <c r="J251" s="187">
        <f>SUM(G251:I251)</f>
        <v>0</v>
      </c>
      <c r="K251" s="187">
        <f>SUM(K248)</f>
        <v>0</v>
      </c>
      <c r="L251" s="187">
        <f>SUM(L248)</f>
        <v>0</v>
      </c>
      <c r="M251" s="187">
        <f>SUM(M248)</f>
        <v>0</v>
      </c>
      <c r="N251" s="187">
        <f>SUM(K251:M251)</f>
        <v>0</v>
      </c>
    </row>
    <row r="252" spans="1:14" ht="15.75">
      <c r="A252" s="180" t="s">
        <v>226</v>
      </c>
      <c r="B252" s="200" t="s">
        <v>294</v>
      </c>
      <c r="C252" s="187">
        <f>C247+C251+C249</f>
        <v>0</v>
      </c>
      <c r="D252" s="187">
        <f>D247+D251+D249</f>
        <v>0</v>
      </c>
      <c r="E252" s="187">
        <f>E247+E251+E249</f>
        <v>0</v>
      </c>
      <c r="F252" s="187">
        <f>SUM(C252:E252)</f>
        <v>0</v>
      </c>
      <c r="G252" s="187">
        <f>G247+G251+G249</f>
        <v>0</v>
      </c>
      <c r="H252" s="187">
        <f>H247+H251+H249</f>
        <v>0</v>
      </c>
      <c r="I252" s="187">
        <f>I247+I251+I249</f>
        <v>0</v>
      </c>
      <c r="J252" s="187">
        <f>SUM(G252:I252)</f>
        <v>0</v>
      </c>
      <c r="K252" s="187">
        <f>K247+K251+K249</f>
        <v>0</v>
      </c>
      <c r="L252" s="187">
        <f>L247+L251+L249</f>
        <v>0</v>
      </c>
      <c r="M252" s="187">
        <f>M247+M251+M249</f>
        <v>0</v>
      </c>
      <c r="N252" s="187">
        <f>SUM(K252:M252)</f>
        <v>0</v>
      </c>
    </row>
    <row r="253" spans="1:14" ht="15.75">
      <c r="A253" s="180" t="s">
        <v>227</v>
      </c>
      <c r="B253" s="200" t="s">
        <v>295</v>
      </c>
      <c r="C253" s="187">
        <f aca="true" t="shared" si="76" ref="C253:J253">C244+C252+C221</f>
        <v>47231234</v>
      </c>
      <c r="D253" s="187">
        <f t="shared" si="76"/>
        <v>0</v>
      </c>
      <c r="E253" s="187">
        <f t="shared" si="76"/>
        <v>0</v>
      </c>
      <c r="F253" s="187">
        <f t="shared" si="76"/>
        <v>47231234</v>
      </c>
      <c r="G253" s="187">
        <f t="shared" si="76"/>
        <v>56525974</v>
      </c>
      <c r="H253" s="187">
        <f t="shared" si="76"/>
        <v>0</v>
      </c>
      <c r="I253" s="187">
        <f t="shared" si="76"/>
        <v>0</v>
      </c>
      <c r="J253" s="187">
        <f t="shared" si="76"/>
        <v>56525974</v>
      </c>
      <c r="K253" s="187">
        <f>K244+K252+K221</f>
        <v>45914378</v>
      </c>
      <c r="L253" s="187">
        <f>L244+L252+L221</f>
        <v>0</v>
      </c>
      <c r="M253" s="187">
        <f>M244+M252+M221</f>
        <v>0</v>
      </c>
      <c r="N253" s="187">
        <f>N244+N252+N221</f>
        <v>45914378</v>
      </c>
    </row>
    <row r="254" spans="1:14" ht="15.75">
      <c r="A254" s="183"/>
      <c r="B254" s="200"/>
      <c r="C254" s="187"/>
      <c r="D254" s="183"/>
      <c r="E254" s="183"/>
      <c r="F254" s="183"/>
      <c r="G254" s="187"/>
      <c r="H254" s="183"/>
      <c r="I254" s="183"/>
      <c r="J254" s="183"/>
      <c r="K254" s="187"/>
      <c r="L254" s="183"/>
      <c r="M254" s="183"/>
      <c r="N254" s="183"/>
    </row>
    <row r="255" spans="1:14" ht="15.75">
      <c r="A255" s="180" t="s">
        <v>303</v>
      </c>
      <c r="B255" s="181" t="s">
        <v>6</v>
      </c>
      <c r="C255" s="187"/>
      <c r="D255" s="183"/>
      <c r="E255" s="183"/>
      <c r="F255" s="183"/>
      <c r="G255" s="187"/>
      <c r="H255" s="183"/>
      <c r="I255" s="183"/>
      <c r="J255" s="183"/>
      <c r="K255" s="187"/>
      <c r="L255" s="183"/>
      <c r="M255" s="183"/>
      <c r="N255" s="183"/>
    </row>
    <row r="256" spans="1:14" ht="15.75">
      <c r="A256" s="180" t="s">
        <v>129</v>
      </c>
      <c r="B256" s="184" t="s">
        <v>23</v>
      </c>
      <c r="C256" s="185">
        <f aca="true" t="shared" si="77" ref="C256:F257">C11+C46+C81+C116+C151+C186+C221</f>
        <v>2139975190</v>
      </c>
      <c r="D256" s="185">
        <f t="shared" si="77"/>
        <v>0</v>
      </c>
      <c r="E256" s="185">
        <f t="shared" si="77"/>
        <v>0</v>
      </c>
      <c r="F256" s="185">
        <f t="shared" si="77"/>
        <v>2139975190</v>
      </c>
      <c r="G256" s="185">
        <f aca="true" t="shared" si="78" ref="G256:N257">G11+G46+G81+G116+G151+G186+G221</f>
        <v>2211781299</v>
      </c>
      <c r="H256" s="185">
        <f t="shared" si="78"/>
        <v>0</v>
      </c>
      <c r="I256" s="185">
        <f t="shared" si="78"/>
        <v>0</v>
      </c>
      <c r="J256" s="185">
        <f t="shared" si="78"/>
        <v>2211781299</v>
      </c>
      <c r="K256" s="185">
        <f>K11+K46+K81+K116+K151+K186+K221</f>
        <v>2084684161</v>
      </c>
      <c r="L256" s="185">
        <f t="shared" si="78"/>
        <v>0</v>
      </c>
      <c r="M256" s="185">
        <f t="shared" si="78"/>
        <v>0</v>
      </c>
      <c r="N256" s="185">
        <f t="shared" si="78"/>
        <v>2084684161</v>
      </c>
    </row>
    <row r="257" spans="1:14" ht="31.5">
      <c r="A257" s="188" t="s">
        <v>130</v>
      </c>
      <c r="B257" s="189" t="s">
        <v>68</v>
      </c>
      <c r="C257" s="190">
        <f t="shared" si="77"/>
        <v>110011660</v>
      </c>
      <c r="D257" s="190">
        <f t="shared" si="77"/>
        <v>0</v>
      </c>
      <c r="E257" s="190">
        <f t="shared" si="77"/>
        <v>0</v>
      </c>
      <c r="F257" s="190">
        <f t="shared" si="77"/>
        <v>110011660</v>
      </c>
      <c r="G257" s="190">
        <f t="shared" si="78"/>
        <v>143782696</v>
      </c>
      <c r="H257" s="190">
        <f t="shared" si="78"/>
        <v>0</v>
      </c>
      <c r="I257" s="190">
        <f t="shared" si="78"/>
        <v>0</v>
      </c>
      <c r="J257" s="190">
        <f t="shared" si="78"/>
        <v>143782696</v>
      </c>
      <c r="K257" s="190">
        <f t="shared" si="78"/>
        <v>142940583</v>
      </c>
      <c r="L257" s="190">
        <f t="shared" si="78"/>
        <v>0</v>
      </c>
      <c r="M257" s="190">
        <f t="shared" si="78"/>
        <v>0</v>
      </c>
      <c r="N257" s="190">
        <f t="shared" si="78"/>
        <v>142940583</v>
      </c>
    </row>
    <row r="258" spans="1:14" ht="31.5">
      <c r="A258" s="180" t="s">
        <v>131</v>
      </c>
      <c r="B258" s="191" t="s">
        <v>286</v>
      </c>
      <c r="C258" s="187">
        <f>C257</f>
        <v>110011660</v>
      </c>
      <c r="D258" s="187">
        <f>D257</f>
        <v>0</v>
      </c>
      <c r="E258" s="187">
        <f>E257</f>
        <v>0</v>
      </c>
      <c r="F258" s="187">
        <f>SUM(C258:E258)</f>
        <v>110011660</v>
      </c>
      <c r="G258" s="187">
        <f>G257</f>
        <v>143782696</v>
      </c>
      <c r="H258" s="187">
        <f>H257</f>
        <v>0</v>
      </c>
      <c r="I258" s="187">
        <f>I257</f>
        <v>0</v>
      </c>
      <c r="J258" s="187">
        <f>SUM(G258:I258)</f>
        <v>143782696</v>
      </c>
      <c r="K258" s="187">
        <f>K257</f>
        <v>142940583</v>
      </c>
      <c r="L258" s="187">
        <f>L257</f>
        <v>0</v>
      </c>
      <c r="M258" s="187">
        <f>M257</f>
        <v>0</v>
      </c>
      <c r="N258" s="187">
        <f>SUM(K258:M258)</f>
        <v>142940583</v>
      </c>
    </row>
    <row r="259" spans="1:14" ht="15.75">
      <c r="A259" s="188" t="s">
        <v>132</v>
      </c>
      <c r="B259" s="192" t="s">
        <v>70</v>
      </c>
      <c r="C259" s="190">
        <f>C14+C49+C84+C119+C154+C189+C224</f>
        <v>950000</v>
      </c>
      <c r="D259" s="190">
        <f aca="true" t="shared" si="79" ref="D259:J259">D14+D49+D84+D119+D154+D189+D224</f>
        <v>0</v>
      </c>
      <c r="E259" s="190">
        <f t="shared" si="79"/>
        <v>0</v>
      </c>
      <c r="F259" s="190">
        <f t="shared" si="79"/>
        <v>950000</v>
      </c>
      <c r="G259" s="190">
        <f t="shared" si="79"/>
        <v>950000</v>
      </c>
      <c r="H259" s="190">
        <f t="shared" si="79"/>
        <v>0</v>
      </c>
      <c r="I259" s="190">
        <f t="shared" si="79"/>
        <v>0</v>
      </c>
      <c r="J259" s="190">
        <f t="shared" si="79"/>
        <v>950000</v>
      </c>
      <c r="K259" s="190">
        <f>K14+K49+K84+K119+K154+K189+K224</f>
        <v>0</v>
      </c>
      <c r="L259" s="190">
        <f>L14+L49+L84+L119+L154+L189+L224</f>
        <v>0</v>
      </c>
      <c r="M259" s="190">
        <f>M14+M49+M84+M119+M154+M189+M224</f>
        <v>0</v>
      </c>
      <c r="N259" s="190">
        <f>N14+N49+N84+N119+N154+N189+N224</f>
        <v>0</v>
      </c>
    </row>
    <row r="260" spans="1:14" ht="15.75">
      <c r="A260" s="180" t="s">
        <v>133</v>
      </c>
      <c r="B260" s="193" t="s">
        <v>287</v>
      </c>
      <c r="C260" s="187">
        <f>C259</f>
        <v>950000</v>
      </c>
      <c r="D260" s="187">
        <f>D259</f>
        <v>0</v>
      </c>
      <c r="E260" s="187">
        <f>E259</f>
        <v>0</v>
      </c>
      <c r="F260" s="187">
        <f>SUM(C260:E260)</f>
        <v>950000</v>
      </c>
      <c r="G260" s="187">
        <f>G259</f>
        <v>950000</v>
      </c>
      <c r="H260" s="187">
        <f>H259</f>
        <v>0</v>
      </c>
      <c r="I260" s="187">
        <f>I259</f>
        <v>0</v>
      </c>
      <c r="J260" s="187">
        <f>SUM(G260:I260)</f>
        <v>950000</v>
      </c>
      <c r="K260" s="187">
        <f>K259</f>
        <v>0</v>
      </c>
      <c r="L260" s="187">
        <f>L259</f>
        <v>0</v>
      </c>
      <c r="M260" s="187">
        <f>M259</f>
        <v>0</v>
      </c>
      <c r="N260" s="187">
        <f>SUM(K260:M260)</f>
        <v>0</v>
      </c>
    </row>
    <row r="261" spans="1:14" ht="15.75">
      <c r="A261" s="188" t="s">
        <v>134</v>
      </c>
      <c r="B261" s="189" t="s">
        <v>159</v>
      </c>
      <c r="C261" s="190">
        <f aca="true" t="shared" si="80" ref="C261:F269">C16+C51+C86+C121+C156+C191+C226</f>
        <v>0</v>
      </c>
      <c r="D261" s="190">
        <f t="shared" si="80"/>
        <v>0</v>
      </c>
      <c r="E261" s="190">
        <f t="shared" si="80"/>
        <v>0</v>
      </c>
      <c r="F261" s="190">
        <f t="shared" si="80"/>
        <v>0</v>
      </c>
      <c r="G261" s="190">
        <f aca="true" t="shared" si="81" ref="G261:N269">G16+G51+G86+G121+G156+G191+G226</f>
        <v>0</v>
      </c>
      <c r="H261" s="190">
        <f t="shared" si="81"/>
        <v>0</v>
      </c>
      <c r="I261" s="190">
        <f t="shared" si="81"/>
        <v>0</v>
      </c>
      <c r="J261" s="190">
        <f t="shared" si="81"/>
        <v>0</v>
      </c>
      <c r="K261" s="190">
        <f t="shared" si="81"/>
        <v>0</v>
      </c>
      <c r="L261" s="190">
        <f t="shared" si="81"/>
        <v>0</v>
      </c>
      <c r="M261" s="190">
        <f t="shared" si="81"/>
        <v>0</v>
      </c>
      <c r="N261" s="190">
        <f t="shared" si="81"/>
        <v>0</v>
      </c>
    </row>
    <row r="262" spans="1:14" ht="15.75">
      <c r="A262" s="188" t="s">
        <v>135</v>
      </c>
      <c r="B262" s="189" t="s">
        <v>47</v>
      </c>
      <c r="C262" s="190">
        <f t="shared" si="80"/>
        <v>2415559</v>
      </c>
      <c r="D262" s="190">
        <f t="shared" si="80"/>
        <v>0</v>
      </c>
      <c r="E262" s="190">
        <f t="shared" si="80"/>
        <v>0</v>
      </c>
      <c r="F262" s="190">
        <f t="shared" si="80"/>
        <v>2415559</v>
      </c>
      <c r="G262" s="190">
        <f t="shared" si="81"/>
        <v>6375144</v>
      </c>
      <c r="H262" s="190">
        <f t="shared" si="81"/>
        <v>0</v>
      </c>
      <c r="I262" s="190">
        <f t="shared" si="81"/>
        <v>0</v>
      </c>
      <c r="J262" s="190">
        <f t="shared" si="81"/>
        <v>6375144</v>
      </c>
      <c r="K262" s="190">
        <f t="shared" si="81"/>
        <v>5818982</v>
      </c>
      <c r="L262" s="190">
        <f t="shared" si="81"/>
        <v>0</v>
      </c>
      <c r="M262" s="190">
        <f t="shared" si="81"/>
        <v>0</v>
      </c>
      <c r="N262" s="190">
        <f t="shared" si="81"/>
        <v>5818982</v>
      </c>
    </row>
    <row r="263" spans="1:14" ht="15.75">
      <c r="A263" s="188" t="s">
        <v>136</v>
      </c>
      <c r="B263" s="189" t="s">
        <v>160</v>
      </c>
      <c r="C263" s="190">
        <f t="shared" si="80"/>
        <v>3825196</v>
      </c>
      <c r="D263" s="207">
        <f t="shared" si="80"/>
        <v>0</v>
      </c>
      <c r="E263" s="190">
        <f t="shared" si="80"/>
        <v>0</v>
      </c>
      <c r="F263" s="190">
        <f t="shared" si="80"/>
        <v>3825196</v>
      </c>
      <c r="G263" s="190">
        <f t="shared" si="81"/>
        <v>5009501</v>
      </c>
      <c r="H263" s="190">
        <f t="shared" si="81"/>
        <v>0</v>
      </c>
      <c r="I263" s="190">
        <f t="shared" si="81"/>
        <v>0</v>
      </c>
      <c r="J263" s="190">
        <f t="shared" si="81"/>
        <v>5009501</v>
      </c>
      <c r="K263" s="190">
        <f t="shared" si="81"/>
        <v>4224944</v>
      </c>
      <c r="L263" s="190">
        <f t="shared" si="81"/>
        <v>0</v>
      </c>
      <c r="M263" s="190">
        <f t="shared" si="81"/>
        <v>0</v>
      </c>
      <c r="N263" s="190">
        <f t="shared" si="81"/>
        <v>4224944</v>
      </c>
    </row>
    <row r="264" spans="1:14" ht="15.75">
      <c r="A264" s="188" t="s">
        <v>137</v>
      </c>
      <c r="B264" s="189" t="s">
        <v>48</v>
      </c>
      <c r="C264" s="190">
        <f t="shared" si="80"/>
        <v>0</v>
      </c>
      <c r="D264" s="190">
        <f t="shared" si="80"/>
        <v>0</v>
      </c>
      <c r="E264" s="190">
        <f t="shared" si="80"/>
        <v>0</v>
      </c>
      <c r="F264" s="190">
        <f t="shared" si="80"/>
        <v>0</v>
      </c>
      <c r="G264" s="190">
        <f t="shared" si="81"/>
        <v>0</v>
      </c>
      <c r="H264" s="190">
        <f t="shared" si="81"/>
        <v>0</v>
      </c>
      <c r="I264" s="190">
        <f t="shared" si="81"/>
        <v>0</v>
      </c>
      <c r="J264" s="190">
        <f t="shared" si="81"/>
        <v>0</v>
      </c>
      <c r="K264" s="190">
        <f t="shared" si="81"/>
        <v>0</v>
      </c>
      <c r="L264" s="190">
        <f t="shared" si="81"/>
        <v>0</v>
      </c>
      <c r="M264" s="190">
        <f t="shared" si="81"/>
        <v>0</v>
      </c>
      <c r="N264" s="190">
        <f t="shared" si="81"/>
        <v>0</v>
      </c>
    </row>
    <row r="265" spans="1:14" ht="15.75">
      <c r="A265" s="188" t="s">
        <v>138</v>
      </c>
      <c r="B265" s="189" t="s">
        <v>49</v>
      </c>
      <c r="C265" s="190">
        <f t="shared" si="80"/>
        <v>109844143</v>
      </c>
      <c r="D265" s="190">
        <f t="shared" si="80"/>
        <v>0</v>
      </c>
      <c r="E265" s="190">
        <f t="shared" si="80"/>
        <v>0</v>
      </c>
      <c r="F265" s="190">
        <f t="shared" si="80"/>
        <v>109844143</v>
      </c>
      <c r="G265" s="190">
        <f t="shared" si="81"/>
        <v>107451385</v>
      </c>
      <c r="H265" s="190">
        <f t="shared" si="81"/>
        <v>0</v>
      </c>
      <c r="I265" s="190">
        <f t="shared" si="81"/>
        <v>0</v>
      </c>
      <c r="J265" s="190">
        <f t="shared" si="81"/>
        <v>107451385</v>
      </c>
      <c r="K265" s="190">
        <f t="shared" si="81"/>
        <v>77781420</v>
      </c>
      <c r="L265" s="190">
        <f t="shared" si="81"/>
        <v>0</v>
      </c>
      <c r="M265" s="190">
        <f t="shared" si="81"/>
        <v>0</v>
      </c>
      <c r="N265" s="190">
        <f t="shared" si="81"/>
        <v>77781420</v>
      </c>
    </row>
    <row r="266" spans="1:14" ht="15.75">
      <c r="A266" s="188" t="s">
        <v>139</v>
      </c>
      <c r="B266" s="189" t="s">
        <v>50</v>
      </c>
      <c r="C266" s="190">
        <f t="shared" si="80"/>
        <v>36395346</v>
      </c>
      <c r="D266" s="190">
        <f t="shared" si="80"/>
        <v>0</v>
      </c>
      <c r="E266" s="190">
        <f t="shared" si="80"/>
        <v>0</v>
      </c>
      <c r="F266" s="190">
        <f t="shared" si="80"/>
        <v>36395346</v>
      </c>
      <c r="G266" s="190">
        <f t="shared" si="81"/>
        <v>36813787</v>
      </c>
      <c r="H266" s="190">
        <f t="shared" si="81"/>
        <v>0</v>
      </c>
      <c r="I266" s="190">
        <f t="shared" si="81"/>
        <v>0</v>
      </c>
      <c r="J266" s="190">
        <f t="shared" si="81"/>
        <v>36813787</v>
      </c>
      <c r="K266" s="190">
        <f t="shared" si="81"/>
        <v>26411487</v>
      </c>
      <c r="L266" s="190">
        <f t="shared" si="81"/>
        <v>0</v>
      </c>
      <c r="M266" s="190">
        <f t="shared" si="81"/>
        <v>0</v>
      </c>
      <c r="N266" s="190">
        <f t="shared" si="81"/>
        <v>26411487</v>
      </c>
    </row>
    <row r="267" spans="1:14" ht="15.75">
      <c r="A267" s="188" t="s">
        <v>206</v>
      </c>
      <c r="B267" s="189" t="s">
        <v>51</v>
      </c>
      <c r="C267" s="190">
        <f t="shared" si="80"/>
        <v>93731695</v>
      </c>
      <c r="D267" s="190">
        <f t="shared" si="80"/>
        <v>0</v>
      </c>
      <c r="E267" s="190">
        <f t="shared" si="80"/>
        <v>0</v>
      </c>
      <c r="F267" s="190">
        <f t="shared" si="80"/>
        <v>93731695</v>
      </c>
      <c r="G267" s="190">
        <f t="shared" si="81"/>
        <v>83825232</v>
      </c>
      <c r="H267" s="190">
        <f t="shared" si="81"/>
        <v>0</v>
      </c>
      <c r="I267" s="190">
        <f t="shared" si="81"/>
        <v>0</v>
      </c>
      <c r="J267" s="190">
        <f t="shared" si="81"/>
        <v>83825232</v>
      </c>
      <c r="K267" s="190">
        <f t="shared" si="81"/>
        <v>49744000</v>
      </c>
      <c r="L267" s="190">
        <f t="shared" si="81"/>
        <v>0</v>
      </c>
      <c r="M267" s="190">
        <f t="shared" si="81"/>
        <v>0</v>
      </c>
      <c r="N267" s="190">
        <f t="shared" si="81"/>
        <v>49744000</v>
      </c>
    </row>
    <row r="268" spans="1:14" ht="15.75">
      <c r="A268" s="188" t="s">
        <v>207</v>
      </c>
      <c r="B268" s="195" t="s">
        <v>161</v>
      </c>
      <c r="C268" s="196">
        <f t="shared" si="80"/>
        <v>0</v>
      </c>
      <c r="D268" s="196">
        <f t="shared" si="80"/>
        <v>0</v>
      </c>
      <c r="E268" s="196">
        <f t="shared" si="80"/>
        <v>0</v>
      </c>
      <c r="F268" s="196">
        <f t="shared" si="80"/>
        <v>0</v>
      </c>
      <c r="G268" s="196">
        <f t="shared" si="81"/>
        <v>100000</v>
      </c>
      <c r="H268" s="196">
        <f t="shared" si="81"/>
        <v>0</v>
      </c>
      <c r="I268" s="196">
        <f t="shared" si="81"/>
        <v>0</v>
      </c>
      <c r="J268" s="196">
        <f t="shared" si="81"/>
        <v>100000</v>
      </c>
      <c r="K268" s="196">
        <f t="shared" si="81"/>
        <v>0</v>
      </c>
      <c r="L268" s="196">
        <f t="shared" si="81"/>
        <v>0</v>
      </c>
      <c r="M268" s="196">
        <f t="shared" si="81"/>
        <v>0</v>
      </c>
      <c r="N268" s="196">
        <f t="shared" si="81"/>
        <v>0</v>
      </c>
    </row>
    <row r="269" spans="1:14" ht="15.75">
      <c r="A269" s="188" t="s">
        <v>208</v>
      </c>
      <c r="B269" s="195" t="s">
        <v>162</v>
      </c>
      <c r="C269" s="196">
        <f t="shared" si="80"/>
        <v>0</v>
      </c>
      <c r="D269" s="196">
        <f t="shared" si="80"/>
        <v>0</v>
      </c>
      <c r="E269" s="196">
        <f t="shared" si="80"/>
        <v>0</v>
      </c>
      <c r="F269" s="196">
        <f t="shared" si="80"/>
        <v>0</v>
      </c>
      <c r="G269" s="196">
        <f t="shared" si="81"/>
        <v>2</v>
      </c>
      <c r="H269" s="196">
        <f t="shared" si="81"/>
        <v>0</v>
      </c>
      <c r="I269" s="196">
        <f t="shared" si="81"/>
        <v>0</v>
      </c>
      <c r="J269" s="196">
        <f t="shared" si="81"/>
        <v>2</v>
      </c>
      <c r="K269" s="196">
        <f t="shared" si="81"/>
        <v>53613</v>
      </c>
      <c r="L269" s="196">
        <f t="shared" si="81"/>
        <v>0</v>
      </c>
      <c r="M269" s="196">
        <f t="shared" si="81"/>
        <v>0</v>
      </c>
      <c r="N269" s="196">
        <f t="shared" si="81"/>
        <v>53613</v>
      </c>
    </row>
    <row r="270" spans="1:14" ht="15.75">
      <c r="A270" s="188" t="s">
        <v>209</v>
      </c>
      <c r="B270" s="189" t="s">
        <v>304</v>
      </c>
      <c r="C270" s="190">
        <f aca="true" t="shared" si="82" ref="C270:J270">SUM(C268:C269)</f>
        <v>0</v>
      </c>
      <c r="D270" s="190">
        <f t="shared" si="82"/>
        <v>0</v>
      </c>
      <c r="E270" s="190">
        <f t="shared" si="82"/>
        <v>0</v>
      </c>
      <c r="F270" s="190">
        <f t="shared" si="82"/>
        <v>0</v>
      </c>
      <c r="G270" s="190">
        <f t="shared" si="82"/>
        <v>100002</v>
      </c>
      <c r="H270" s="190">
        <f t="shared" si="82"/>
        <v>0</v>
      </c>
      <c r="I270" s="190">
        <f t="shared" si="82"/>
        <v>0</v>
      </c>
      <c r="J270" s="190">
        <f t="shared" si="82"/>
        <v>100002</v>
      </c>
      <c r="K270" s="190">
        <f>SUM(K268:K269)</f>
        <v>53613</v>
      </c>
      <c r="L270" s="190">
        <f>SUM(L268:L269)</f>
        <v>0</v>
      </c>
      <c r="M270" s="190">
        <f>SUM(M268:M269)</f>
        <v>0</v>
      </c>
      <c r="N270" s="190">
        <f>SUM(N268:N269)</f>
        <v>53613</v>
      </c>
    </row>
    <row r="271" spans="1:14" ht="15.75">
      <c r="A271" s="188" t="s">
        <v>210</v>
      </c>
      <c r="B271" s="195" t="s">
        <v>164</v>
      </c>
      <c r="C271" s="196">
        <f>C26+C61+C96+C131+C166+C201+C236</f>
        <v>0</v>
      </c>
      <c r="D271" s="196">
        <f aca="true" t="shared" si="83" ref="D271:F272">D26+D61+D96+D131+D166+D201+D236</f>
        <v>0</v>
      </c>
      <c r="E271" s="196">
        <f t="shared" si="83"/>
        <v>0</v>
      </c>
      <c r="F271" s="196">
        <f t="shared" si="83"/>
        <v>0</v>
      </c>
      <c r="G271" s="196">
        <f aca="true" t="shared" si="84" ref="G271:N272">G26+G61+G96+G131+G166+G201+G236</f>
        <v>0</v>
      </c>
      <c r="H271" s="196">
        <f t="shared" si="84"/>
        <v>0</v>
      </c>
      <c r="I271" s="196">
        <f t="shared" si="84"/>
        <v>0</v>
      </c>
      <c r="J271" s="196">
        <f t="shared" si="84"/>
        <v>0</v>
      </c>
      <c r="K271" s="196">
        <f t="shared" si="84"/>
        <v>0</v>
      </c>
      <c r="L271" s="196">
        <f t="shared" si="84"/>
        <v>0</v>
      </c>
      <c r="M271" s="196">
        <f t="shared" si="84"/>
        <v>0</v>
      </c>
      <c r="N271" s="196">
        <f t="shared" si="84"/>
        <v>0</v>
      </c>
    </row>
    <row r="272" spans="1:14" ht="15.75">
      <c r="A272" s="188" t="s">
        <v>211</v>
      </c>
      <c r="B272" s="195" t="s">
        <v>165</v>
      </c>
      <c r="C272" s="196">
        <f>C27+C62+C97+C132+C167+C202+C237</f>
        <v>0</v>
      </c>
      <c r="D272" s="196">
        <f t="shared" si="83"/>
        <v>0</v>
      </c>
      <c r="E272" s="196">
        <f t="shared" si="83"/>
        <v>0</v>
      </c>
      <c r="F272" s="196">
        <f t="shared" si="83"/>
        <v>0</v>
      </c>
      <c r="G272" s="196">
        <f t="shared" si="84"/>
        <v>0</v>
      </c>
      <c r="H272" s="196">
        <f t="shared" si="84"/>
        <v>0</v>
      </c>
      <c r="I272" s="196">
        <f t="shared" si="84"/>
        <v>0</v>
      </c>
      <c r="J272" s="196">
        <f t="shared" si="84"/>
        <v>0</v>
      </c>
      <c r="K272" s="196">
        <f t="shared" si="84"/>
        <v>0</v>
      </c>
      <c r="L272" s="196">
        <f t="shared" si="84"/>
        <v>0</v>
      </c>
      <c r="M272" s="196">
        <f t="shared" si="84"/>
        <v>0</v>
      </c>
      <c r="N272" s="196">
        <f t="shared" si="84"/>
        <v>0</v>
      </c>
    </row>
    <row r="273" spans="1:14" ht="15.75">
      <c r="A273" s="188" t="s">
        <v>212</v>
      </c>
      <c r="B273" s="189" t="s">
        <v>305</v>
      </c>
      <c r="C273" s="190">
        <f>SUM(C271:C272)</f>
        <v>0</v>
      </c>
      <c r="D273" s="190">
        <f>SUM(D271:D272)</f>
        <v>0</v>
      </c>
      <c r="E273" s="190">
        <f>SUM(E271:E272)</f>
        <v>0</v>
      </c>
      <c r="F273" s="190">
        <f>SUM(C273:E273)</f>
        <v>0</v>
      </c>
      <c r="G273" s="190">
        <f>SUM(G271:G272)</f>
        <v>0</v>
      </c>
      <c r="H273" s="190">
        <f>SUM(H271:H272)</f>
        <v>0</v>
      </c>
      <c r="I273" s="190">
        <f>SUM(I271:I272)</f>
        <v>0</v>
      </c>
      <c r="J273" s="190">
        <f>SUM(G273:I273)</f>
        <v>0</v>
      </c>
      <c r="K273" s="190">
        <f>SUM(K271:K272)</f>
        <v>0</v>
      </c>
      <c r="L273" s="190">
        <f>SUM(L271:L272)</f>
        <v>0</v>
      </c>
      <c r="M273" s="190">
        <f>SUM(M271:M272)</f>
        <v>0</v>
      </c>
      <c r="N273" s="190">
        <f>SUM(K273:M273)</f>
        <v>0</v>
      </c>
    </row>
    <row r="274" spans="1:14" ht="15.75">
      <c r="A274" s="188" t="s">
        <v>213</v>
      </c>
      <c r="B274" s="189" t="s">
        <v>167</v>
      </c>
      <c r="C274" s="190">
        <f>C29+C64+C99+C134+C169+C204+C239</f>
        <v>0</v>
      </c>
      <c r="D274" s="190">
        <f aca="true" t="shared" si="85" ref="D274:F275">D29+D64+D99+D134+D169+D204+D239</f>
        <v>0</v>
      </c>
      <c r="E274" s="190">
        <f t="shared" si="85"/>
        <v>0</v>
      </c>
      <c r="F274" s="190">
        <f t="shared" si="85"/>
        <v>0</v>
      </c>
      <c r="G274" s="190">
        <f aca="true" t="shared" si="86" ref="G274:N275">G29+G64+G99+G134+G169+G204+G239</f>
        <v>18000</v>
      </c>
      <c r="H274" s="190">
        <f t="shared" si="86"/>
        <v>0</v>
      </c>
      <c r="I274" s="190">
        <f t="shared" si="86"/>
        <v>0</v>
      </c>
      <c r="J274" s="190">
        <f t="shared" si="86"/>
        <v>18000</v>
      </c>
      <c r="K274" s="190">
        <f t="shared" si="86"/>
        <v>18000</v>
      </c>
      <c r="L274" s="190">
        <f t="shared" si="86"/>
        <v>0</v>
      </c>
      <c r="M274" s="190">
        <f t="shared" si="86"/>
        <v>0</v>
      </c>
      <c r="N274" s="190">
        <f t="shared" si="86"/>
        <v>18000</v>
      </c>
    </row>
    <row r="275" spans="1:14" ht="15.75">
      <c r="A275" s="188" t="s">
        <v>214</v>
      </c>
      <c r="B275" s="197" t="s">
        <v>52</v>
      </c>
      <c r="C275" s="190">
        <f>C30+C65+C100+C135+C170+C205+C240</f>
        <v>13013560</v>
      </c>
      <c r="D275" s="190">
        <f t="shared" si="85"/>
        <v>0</v>
      </c>
      <c r="E275" s="190">
        <f t="shared" si="85"/>
        <v>0</v>
      </c>
      <c r="F275" s="190">
        <f t="shared" si="85"/>
        <v>13013560</v>
      </c>
      <c r="G275" s="190">
        <f t="shared" si="86"/>
        <v>17230907</v>
      </c>
      <c r="H275" s="190">
        <f t="shared" si="86"/>
        <v>0</v>
      </c>
      <c r="I275" s="190">
        <f t="shared" si="86"/>
        <v>0</v>
      </c>
      <c r="J275" s="190">
        <f t="shared" si="86"/>
        <v>17230907</v>
      </c>
      <c r="K275" s="190">
        <f t="shared" si="86"/>
        <v>15511595</v>
      </c>
      <c r="L275" s="190">
        <f t="shared" si="86"/>
        <v>0</v>
      </c>
      <c r="M275" s="190">
        <f t="shared" si="86"/>
        <v>0</v>
      </c>
      <c r="N275" s="190">
        <f t="shared" si="86"/>
        <v>15511595</v>
      </c>
    </row>
    <row r="276" spans="1:14" ht="15.75">
      <c r="A276" s="180" t="s">
        <v>215</v>
      </c>
      <c r="B276" s="198" t="s">
        <v>288</v>
      </c>
      <c r="C276" s="187">
        <f>C261+C262+C263+C264+C265+C266+C267+C270+C273+C274+C275</f>
        <v>259225499</v>
      </c>
      <c r="D276" s="187">
        <f>D261+D262+D263+D264+D265+D266+D267+D270+D273+D274+D275</f>
        <v>0</v>
      </c>
      <c r="E276" s="187">
        <f>E261+E262+E263+E264+E265+E266+E267+E270+E273+E274+E275</f>
        <v>0</v>
      </c>
      <c r="F276" s="187">
        <f>SUM(C276:E276)</f>
        <v>259225499</v>
      </c>
      <c r="G276" s="187">
        <f>G261+G262+G263+G264+G265+G266+G267+G270+G273+G274+G275</f>
        <v>256823958</v>
      </c>
      <c r="H276" s="187">
        <f>H261+H262+H263+H264+H265+H266+H267+H270+H273+H274+H275</f>
        <v>0</v>
      </c>
      <c r="I276" s="187">
        <f>I261+I262+I263+I264+I265+I266+I267+I270+I273+I274+I275</f>
        <v>0</v>
      </c>
      <c r="J276" s="187">
        <f>SUM(G276:I276)</f>
        <v>256823958</v>
      </c>
      <c r="K276" s="187">
        <f>K261+K262+K263+K264+K265+K266+K267+K270+K273+K274+K275</f>
        <v>179564041</v>
      </c>
      <c r="L276" s="187">
        <f>L261+L262+L263+L264+L265+L266+L267+L270+L273+L274+L275</f>
        <v>0</v>
      </c>
      <c r="M276" s="187">
        <f>M261+M262+M263+M264+M265+M266+M267+M270+M273+M274+M275</f>
        <v>0</v>
      </c>
      <c r="N276" s="187">
        <f>SUM(K276:M276)</f>
        <v>179564041</v>
      </c>
    </row>
    <row r="277" spans="1:14" ht="15.75">
      <c r="A277" s="188" t="s">
        <v>216</v>
      </c>
      <c r="B277" s="197" t="s">
        <v>61</v>
      </c>
      <c r="C277" s="190">
        <f aca="true" t="shared" si="87" ref="C277:J277">C32+C67+C102+C137+C172+C207+C242</f>
        <v>0</v>
      </c>
      <c r="D277" s="190">
        <f t="shared" si="87"/>
        <v>0</v>
      </c>
      <c r="E277" s="190">
        <f t="shared" si="87"/>
        <v>0</v>
      </c>
      <c r="F277" s="190">
        <f t="shared" si="87"/>
        <v>0</v>
      </c>
      <c r="G277" s="190">
        <f t="shared" si="87"/>
        <v>48291</v>
      </c>
      <c r="H277" s="190">
        <f t="shared" si="87"/>
        <v>0</v>
      </c>
      <c r="I277" s="190">
        <f t="shared" si="87"/>
        <v>0</v>
      </c>
      <c r="J277" s="190">
        <f t="shared" si="87"/>
        <v>48291</v>
      </c>
      <c r="K277" s="190">
        <f>K32+K67+K102+K137+K172+K207+K242</f>
        <v>48291</v>
      </c>
      <c r="L277" s="190">
        <f>L32+L67+L102+L137+L172+L207+L242</f>
        <v>0</v>
      </c>
      <c r="M277" s="190">
        <f>M32+M67+M102+M137+M172+M207+M242</f>
        <v>0</v>
      </c>
      <c r="N277" s="190">
        <f>N32+N67+N102+N137+N172+N207+N242</f>
        <v>48291</v>
      </c>
    </row>
    <row r="278" spans="1:14" ht="15.75">
      <c r="A278" s="180" t="s">
        <v>217</v>
      </c>
      <c r="B278" s="199" t="s">
        <v>289</v>
      </c>
      <c r="C278" s="187">
        <f>C277</f>
        <v>0</v>
      </c>
      <c r="D278" s="187">
        <f>D277</f>
        <v>0</v>
      </c>
      <c r="E278" s="187">
        <f>E277</f>
        <v>0</v>
      </c>
      <c r="F278" s="187">
        <f>SUM(C278:E278)</f>
        <v>0</v>
      </c>
      <c r="G278" s="187">
        <f>G277</f>
        <v>48291</v>
      </c>
      <c r="H278" s="187">
        <f>H277</f>
        <v>0</v>
      </c>
      <c r="I278" s="187">
        <f>I277</f>
        <v>0</v>
      </c>
      <c r="J278" s="187">
        <f>SUM(G278:I278)</f>
        <v>48291</v>
      </c>
      <c r="K278" s="187">
        <f>K277</f>
        <v>48291</v>
      </c>
      <c r="L278" s="187">
        <f>L277</f>
        <v>0</v>
      </c>
      <c r="M278" s="187">
        <f>M277</f>
        <v>0</v>
      </c>
      <c r="N278" s="187">
        <f>SUM(K278:M278)</f>
        <v>48291</v>
      </c>
    </row>
    <row r="279" spans="1:14" ht="15.75">
      <c r="A279" s="180" t="s">
        <v>218</v>
      </c>
      <c r="B279" s="200" t="s">
        <v>290</v>
      </c>
      <c r="C279" s="187">
        <f>C258+C260+C276+C278</f>
        <v>370187159</v>
      </c>
      <c r="D279" s="187">
        <f>D258+D260+D276+D278</f>
        <v>0</v>
      </c>
      <c r="E279" s="187">
        <f>E258+E260+E276+E278</f>
        <v>0</v>
      </c>
      <c r="F279" s="187">
        <f>SUM(C279:E279)</f>
        <v>370187159</v>
      </c>
      <c r="G279" s="187">
        <f>G258+G260+G276+G278</f>
        <v>401604945</v>
      </c>
      <c r="H279" s="187">
        <f>H258+H260+H276+H278</f>
        <v>0</v>
      </c>
      <c r="I279" s="187">
        <f>I258+I260+I276+I278</f>
        <v>0</v>
      </c>
      <c r="J279" s="187">
        <f>SUM(G279:I279)</f>
        <v>401604945</v>
      </c>
      <c r="K279" s="187">
        <f>K258+K260+K276+K278</f>
        <v>322552915</v>
      </c>
      <c r="L279" s="187">
        <f>L258+L260+L276+L278</f>
        <v>0</v>
      </c>
      <c r="M279" s="187">
        <f>M258+M260+M276+M278</f>
        <v>0</v>
      </c>
      <c r="N279" s="187">
        <f>SUM(K279:M279)</f>
        <v>322552915</v>
      </c>
    </row>
    <row r="280" spans="1:14" ht="15.75">
      <c r="A280" s="188" t="s">
        <v>219</v>
      </c>
      <c r="B280" s="189" t="s">
        <v>45</v>
      </c>
      <c r="C280" s="190">
        <f>C35+C70+C105+C140+C175+C210+C245</f>
        <v>0</v>
      </c>
      <c r="D280" s="190">
        <f aca="true" t="shared" si="88" ref="D280:F281">D35+D70+D105+D140+D175+D210+D245</f>
        <v>0</v>
      </c>
      <c r="E280" s="190">
        <f t="shared" si="88"/>
        <v>0</v>
      </c>
      <c r="F280" s="190">
        <f t="shared" si="88"/>
        <v>0</v>
      </c>
      <c r="G280" s="190">
        <f aca="true" t="shared" si="89" ref="G280:N281">G35+G70+G105+G140+G175+G210+G245</f>
        <v>0</v>
      </c>
      <c r="H280" s="190">
        <f t="shared" si="89"/>
        <v>0</v>
      </c>
      <c r="I280" s="190">
        <f t="shared" si="89"/>
        <v>0</v>
      </c>
      <c r="J280" s="190">
        <f t="shared" si="89"/>
        <v>0</v>
      </c>
      <c r="K280" s="190">
        <f t="shared" si="89"/>
        <v>0</v>
      </c>
      <c r="L280" s="190">
        <f t="shared" si="89"/>
        <v>0</v>
      </c>
      <c r="M280" s="190">
        <f t="shared" si="89"/>
        <v>0</v>
      </c>
      <c r="N280" s="190">
        <f t="shared" si="89"/>
        <v>0</v>
      </c>
    </row>
    <row r="281" spans="1:14" ht="31.5">
      <c r="A281" s="188" t="s">
        <v>220</v>
      </c>
      <c r="B281" s="189" t="s">
        <v>46</v>
      </c>
      <c r="C281" s="190">
        <f>C36+C71+C106+C141+C176+C211+C246</f>
        <v>0</v>
      </c>
      <c r="D281" s="190">
        <f t="shared" si="88"/>
        <v>0</v>
      </c>
      <c r="E281" s="190">
        <f t="shared" si="88"/>
        <v>0</v>
      </c>
      <c r="F281" s="190">
        <f t="shared" si="88"/>
        <v>0</v>
      </c>
      <c r="G281" s="190">
        <f t="shared" si="89"/>
        <v>0</v>
      </c>
      <c r="H281" s="190">
        <f t="shared" si="89"/>
        <v>0</v>
      </c>
      <c r="I281" s="190">
        <f t="shared" si="89"/>
        <v>0</v>
      </c>
      <c r="J281" s="190">
        <f t="shared" si="89"/>
        <v>0</v>
      </c>
      <c r="K281" s="190">
        <f t="shared" si="89"/>
        <v>0</v>
      </c>
      <c r="L281" s="190">
        <f t="shared" si="89"/>
        <v>0</v>
      </c>
      <c r="M281" s="190">
        <f t="shared" si="89"/>
        <v>0</v>
      </c>
      <c r="N281" s="190">
        <f t="shared" si="89"/>
        <v>0</v>
      </c>
    </row>
    <row r="282" spans="1:14" ht="31.5">
      <c r="A282" s="180" t="s">
        <v>221</v>
      </c>
      <c r="B282" s="201" t="s">
        <v>291</v>
      </c>
      <c r="C282" s="187">
        <f>SUM(C280:C281)</f>
        <v>0</v>
      </c>
      <c r="D282" s="187">
        <f>SUM(D280:D281)</f>
        <v>0</v>
      </c>
      <c r="E282" s="187">
        <f>SUM(E280:E281)</f>
        <v>0</v>
      </c>
      <c r="F282" s="187">
        <f>SUM(C282:E282)</f>
        <v>0</v>
      </c>
      <c r="G282" s="187">
        <f>SUM(G280:G281)</f>
        <v>0</v>
      </c>
      <c r="H282" s="187">
        <f>SUM(H280:H281)</f>
        <v>0</v>
      </c>
      <c r="I282" s="187">
        <f>SUM(I280:I281)</f>
        <v>0</v>
      </c>
      <c r="J282" s="187">
        <f>SUM(G282:I282)</f>
        <v>0</v>
      </c>
      <c r="K282" s="187">
        <f>SUM(K280:K281)</f>
        <v>0</v>
      </c>
      <c r="L282" s="187">
        <f>SUM(L280:L281)</f>
        <v>0</v>
      </c>
      <c r="M282" s="187">
        <f>SUM(M280:M281)</f>
        <v>0</v>
      </c>
      <c r="N282" s="187">
        <f>SUM(K282:M282)</f>
        <v>0</v>
      </c>
    </row>
    <row r="283" spans="1:14" ht="15.75">
      <c r="A283" s="188" t="s">
        <v>222</v>
      </c>
      <c r="B283" s="202" t="s">
        <v>58</v>
      </c>
      <c r="C283" s="190">
        <f aca="true" t="shared" si="90" ref="C283:J283">C38+C73+C108+C143+C178+C213+C248</f>
        <v>0</v>
      </c>
      <c r="D283" s="190">
        <f t="shared" si="90"/>
        <v>0</v>
      </c>
      <c r="E283" s="190">
        <f t="shared" si="90"/>
        <v>0</v>
      </c>
      <c r="F283" s="190">
        <f t="shared" si="90"/>
        <v>0</v>
      </c>
      <c r="G283" s="190">
        <f t="shared" si="90"/>
        <v>3937</v>
      </c>
      <c r="H283" s="190">
        <f t="shared" si="90"/>
        <v>0</v>
      </c>
      <c r="I283" s="190">
        <f t="shared" si="90"/>
        <v>0</v>
      </c>
      <c r="J283" s="190">
        <f t="shared" si="90"/>
        <v>3937</v>
      </c>
      <c r="K283" s="190">
        <f>K38+K73+K108+K143+K178+K213+K248</f>
        <v>3937</v>
      </c>
      <c r="L283" s="190">
        <f>L38+L73+L108+L143+L178+L213+L248</f>
        <v>0</v>
      </c>
      <c r="M283" s="190">
        <f>M38+M73+M108+M143+M178+M213+M248</f>
        <v>0</v>
      </c>
      <c r="N283" s="190">
        <f>N38+N73+N108+N143+N178+N213+N248</f>
        <v>3937</v>
      </c>
    </row>
    <row r="284" spans="1:14" ht="15.75">
      <c r="A284" s="180" t="s">
        <v>223</v>
      </c>
      <c r="B284" s="203" t="s">
        <v>292</v>
      </c>
      <c r="C284" s="187">
        <f>C283</f>
        <v>0</v>
      </c>
      <c r="D284" s="187">
        <f>D283</f>
        <v>0</v>
      </c>
      <c r="E284" s="187">
        <f>E283</f>
        <v>0</v>
      </c>
      <c r="F284" s="187">
        <f>SUM(C284:E284)</f>
        <v>0</v>
      </c>
      <c r="G284" s="187">
        <f>G283</f>
        <v>3937</v>
      </c>
      <c r="H284" s="187">
        <f>H283</f>
        <v>0</v>
      </c>
      <c r="I284" s="187">
        <f>I283</f>
        <v>0</v>
      </c>
      <c r="J284" s="187">
        <f>SUM(G284:I284)</f>
        <v>3937</v>
      </c>
      <c r="K284" s="187">
        <f>K283</f>
        <v>3937</v>
      </c>
      <c r="L284" s="187">
        <f>L283</f>
        <v>0</v>
      </c>
      <c r="M284" s="187">
        <f>M283</f>
        <v>0</v>
      </c>
      <c r="N284" s="187">
        <f>SUM(K284:M284)</f>
        <v>3937</v>
      </c>
    </row>
    <row r="285" spans="1:14" ht="15.75">
      <c r="A285" s="188" t="s">
        <v>224</v>
      </c>
      <c r="B285" s="197" t="s">
        <v>64</v>
      </c>
      <c r="C285" s="190">
        <f aca="true" t="shared" si="91" ref="C285:J285">C40+C75+C110+C145+C180+C215+C250</f>
        <v>1000020</v>
      </c>
      <c r="D285" s="190">
        <f t="shared" si="91"/>
        <v>0</v>
      </c>
      <c r="E285" s="190">
        <f t="shared" si="91"/>
        <v>0</v>
      </c>
      <c r="F285" s="190">
        <f t="shared" si="91"/>
        <v>1000020</v>
      </c>
      <c r="G285" s="190">
        <f>G40+G75+G110+G145+G180+G215+G250</f>
        <v>8533324</v>
      </c>
      <c r="H285" s="190">
        <f t="shared" si="91"/>
        <v>0</v>
      </c>
      <c r="I285" s="190">
        <f t="shared" si="91"/>
        <v>0</v>
      </c>
      <c r="J285" s="190">
        <f t="shared" si="91"/>
        <v>8533324</v>
      </c>
      <c r="K285" s="190">
        <f>K40+K75+K110+K145+K180+K215+K250</f>
        <v>2216691</v>
      </c>
      <c r="L285" s="190">
        <f>L40+L75+L110+L145+L180+L215+L250</f>
        <v>0</v>
      </c>
      <c r="M285" s="190">
        <f>M40+M75+M110+M145+M180+M215+M250</f>
        <v>0</v>
      </c>
      <c r="N285" s="190">
        <f>N40+N75+N110+N145+N180+N215+N250</f>
        <v>2216691</v>
      </c>
    </row>
    <row r="286" spans="1:14" ht="15.75">
      <c r="A286" s="180" t="s">
        <v>225</v>
      </c>
      <c r="B286" s="199" t="s">
        <v>293</v>
      </c>
      <c r="C286" s="187">
        <f>C285</f>
        <v>1000020</v>
      </c>
      <c r="D286" s="187">
        <f aca="true" t="shared" si="92" ref="D286:N286">D285</f>
        <v>0</v>
      </c>
      <c r="E286" s="187">
        <f t="shared" si="92"/>
        <v>0</v>
      </c>
      <c r="F286" s="187">
        <f t="shared" si="92"/>
        <v>1000020</v>
      </c>
      <c r="G286" s="187">
        <f t="shared" si="92"/>
        <v>8533324</v>
      </c>
      <c r="H286" s="187">
        <f t="shared" si="92"/>
        <v>0</v>
      </c>
      <c r="I286" s="187">
        <f t="shared" si="92"/>
        <v>0</v>
      </c>
      <c r="J286" s="187">
        <f t="shared" si="92"/>
        <v>8533324</v>
      </c>
      <c r="K286" s="187">
        <f t="shared" si="92"/>
        <v>2216691</v>
      </c>
      <c r="L286" s="187">
        <f t="shared" si="92"/>
        <v>0</v>
      </c>
      <c r="M286" s="187">
        <f t="shared" si="92"/>
        <v>0</v>
      </c>
      <c r="N286" s="187">
        <f t="shared" si="92"/>
        <v>2216691</v>
      </c>
    </row>
    <row r="287" spans="1:14" ht="15.75">
      <c r="A287" s="180" t="s">
        <v>226</v>
      </c>
      <c r="B287" s="200" t="s">
        <v>294</v>
      </c>
      <c r="C287" s="187">
        <f>C282+C284+C286</f>
        <v>1000020</v>
      </c>
      <c r="D287" s="187">
        <f>D282+D284+D286</f>
        <v>0</v>
      </c>
      <c r="E287" s="187">
        <f>E282+E284+E286</f>
        <v>0</v>
      </c>
      <c r="F287" s="187">
        <f>SUM(C287:E287)</f>
        <v>1000020</v>
      </c>
      <c r="G287" s="187">
        <f>G282+G284+G286</f>
        <v>8537261</v>
      </c>
      <c r="H287" s="187">
        <f>H282+H284+H286</f>
        <v>0</v>
      </c>
      <c r="I287" s="187">
        <f>I282+I284+I286</f>
        <v>0</v>
      </c>
      <c r="J287" s="187">
        <f>SUM(G287:I287)</f>
        <v>8537261</v>
      </c>
      <c r="K287" s="187">
        <f>K282+K284+K286</f>
        <v>2220628</v>
      </c>
      <c r="L287" s="187">
        <f>L282+L284+L286</f>
        <v>0</v>
      </c>
      <c r="M287" s="187">
        <f>M282+M284+M286</f>
        <v>0</v>
      </c>
      <c r="N287" s="187">
        <f>SUM(K287:M287)</f>
        <v>2220628</v>
      </c>
    </row>
    <row r="288" spans="1:14" ht="15.75">
      <c r="A288" s="180" t="s">
        <v>227</v>
      </c>
      <c r="B288" s="200" t="s">
        <v>295</v>
      </c>
      <c r="C288" s="187">
        <f aca="true" t="shared" si="93" ref="C288:N288">C256+C279+C287</f>
        <v>2511162369</v>
      </c>
      <c r="D288" s="187">
        <f t="shared" si="93"/>
        <v>0</v>
      </c>
      <c r="E288" s="187">
        <f t="shared" si="93"/>
        <v>0</v>
      </c>
      <c r="F288" s="187">
        <f t="shared" si="93"/>
        <v>2511162369</v>
      </c>
      <c r="G288" s="187">
        <f t="shared" si="93"/>
        <v>2621923505</v>
      </c>
      <c r="H288" s="187">
        <f t="shared" si="93"/>
        <v>0</v>
      </c>
      <c r="I288" s="187">
        <f t="shared" si="93"/>
        <v>0</v>
      </c>
      <c r="J288" s="187">
        <f t="shared" si="93"/>
        <v>2621923505</v>
      </c>
      <c r="K288" s="187">
        <f t="shared" si="93"/>
        <v>2409457704</v>
      </c>
      <c r="L288" s="187">
        <f t="shared" si="93"/>
        <v>0</v>
      </c>
      <c r="M288" s="187">
        <f t="shared" si="93"/>
        <v>0</v>
      </c>
      <c r="N288" s="187">
        <f t="shared" si="93"/>
        <v>2409457704</v>
      </c>
    </row>
  </sheetData>
  <sheetProtection/>
  <mergeCells count="7">
    <mergeCell ref="A4:N4"/>
    <mergeCell ref="A5:N5"/>
    <mergeCell ref="A1:N1"/>
    <mergeCell ref="A8:A9"/>
    <mergeCell ref="C8:F8"/>
    <mergeCell ref="G8:J8"/>
    <mergeCell ref="K8:N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2" r:id="rId1"/>
  <rowBreaks count="3" manualBreakCount="3">
    <brk id="184" max="255" man="1"/>
    <brk id="219" max="255" man="1"/>
    <brk id="2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zoomScalePageLayoutView="0" workbookViewId="0" topLeftCell="A1">
      <pane ySplit="10" topLeftCell="A11" activePane="bottomLeft" state="frozen"/>
      <selection pane="topLeft" activeCell="B1" sqref="B1"/>
      <selection pane="bottomLeft" activeCell="A1" sqref="A1:N1"/>
    </sheetView>
  </sheetViews>
  <sheetFormatPr defaultColWidth="9.00390625" defaultRowHeight="12.75"/>
  <cols>
    <col min="1" max="1" width="9.125" style="142" customWidth="1"/>
    <col min="2" max="2" width="44.25390625" style="142" customWidth="1"/>
    <col min="3" max="3" width="14.25390625" style="142" bestFit="1" customWidth="1"/>
    <col min="4" max="4" width="11.25390625" style="142" bestFit="1" customWidth="1"/>
    <col min="5" max="5" width="10.375" style="142" bestFit="1" customWidth="1"/>
    <col min="6" max="7" width="14.25390625" style="142" bestFit="1" customWidth="1"/>
    <col min="8" max="8" width="11.25390625" style="142" bestFit="1" customWidth="1"/>
    <col min="9" max="9" width="10.375" style="142" bestFit="1" customWidth="1"/>
    <col min="10" max="11" width="14.25390625" style="142" bestFit="1" customWidth="1"/>
    <col min="12" max="12" width="11.25390625" style="142" bestFit="1" customWidth="1"/>
    <col min="13" max="13" width="10.375" style="142" bestFit="1" customWidth="1"/>
    <col min="14" max="14" width="13.875" style="142" customWidth="1"/>
    <col min="15" max="16384" width="9.125" style="142" customWidth="1"/>
  </cols>
  <sheetData>
    <row r="1" spans="1:14" ht="15.75">
      <c r="A1" s="404" t="s">
        <v>755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3" ht="15.75">
      <c r="B3" s="208"/>
      <c r="C3" s="208"/>
    </row>
    <row r="4" spans="1:14" ht="15.75">
      <c r="A4" s="407" t="s">
        <v>13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15.75">
      <c r="A5" s="407" t="s">
        <v>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1:14" ht="15.75">
      <c r="A6" s="407" t="s">
        <v>640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2:6" ht="15.75">
      <c r="B7" s="144"/>
      <c r="C7" s="144"/>
      <c r="D7" s="144"/>
      <c r="E7" s="144"/>
      <c r="F7" s="144"/>
    </row>
    <row r="8" spans="1:14" ht="15.75">
      <c r="A8" s="178"/>
      <c r="B8" s="146"/>
      <c r="C8" s="71"/>
      <c r="D8" s="146"/>
      <c r="E8" s="146"/>
      <c r="F8" s="71"/>
      <c r="G8" s="146"/>
      <c r="H8" s="146"/>
      <c r="I8" s="146"/>
      <c r="J8" s="146"/>
      <c r="K8" s="146"/>
      <c r="L8" s="146"/>
      <c r="M8" s="146"/>
      <c r="N8" s="71" t="s">
        <v>308</v>
      </c>
    </row>
    <row r="9" spans="1:14" ht="15.75" customHeight="1">
      <c r="A9" s="410" t="s">
        <v>205</v>
      </c>
      <c r="B9" s="179" t="s">
        <v>15</v>
      </c>
      <c r="C9" s="382" t="s">
        <v>32</v>
      </c>
      <c r="D9" s="383"/>
      <c r="E9" s="383"/>
      <c r="F9" s="384"/>
      <c r="G9" s="382" t="s">
        <v>356</v>
      </c>
      <c r="H9" s="383"/>
      <c r="I9" s="383"/>
      <c r="J9" s="384"/>
      <c r="K9" s="382" t="s">
        <v>584</v>
      </c>
      <c r="L9" s="383"/>
      <c r="M9" s="383"/>
      <c r="N9" s="384"/>
    </row>
    <row r="10" spans="1:14" ht="31.5">
      <c r="A10" s="410"/>
      <c r="B10" s="179" t="s">
        <v>35</v>
      </c>
      <c r="C10" s="148" t="s">
        <v>33</v>
      </c>
      <c r="D10" s="81" t="s">
        <v>34</v>
      </c>
      <c r="E10" s="79" t="s">
        <v>156</v>
      </c>
      <c r="F10" s="81" t="s">
        <v>16</v>
      </c>
      <c r="G10" s="148" t="s">
        <v>33</v>
      </c>
      <c r="H10" s="81" t="s">
        <v>34</v>
      </c>
      <c r="I10" s="79" t="s">
        <v>156</v>
      </c>
      <c r="J10" s="81" t="s">
        <v>16</v>
      </c>
      <c r="K10" s="148" t="s">
        <v>33</v>
      </c>
      <c r="L10" s="81" t="s">
        <v>34</v>
      </c>
      <c r="M10" s="79" t="s">
        <v>156</v>
      </c>
      <c r="N10" s="81" t="s">
        <v>16</v>
      </c>
    </row>
    <row r="11" spans="1:14" ht="15.75">
      <c r="A11" s="180" t="s">
        <v>285</v>
      </c>
      <c r="B11" s="210" t="s">
        <v>30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ht="15.75">
      <c r="A12" s="188" t="s">
        <v>129</v>
      </c>
      <c r="B12" s="211" t="s">
        <v>110</v>
      </c>
      <c r="C12" s="190">
        <v>455011222</v>
      </c>
      <c r="D12" s="190">
        <v>0</v>
      </c>
      <c r="E12" s="190">
        <v>0</v>
      </c>
      <c r="F12" s="190">
        <f>SUM(C12:E12)</f>
        <v>455011222</v>
      </c>
      <c r="G12" s="190">
        <v>482108722</v>
      </c>
      <c r="H12" s="190">
        <v>0</v>
      </c>
      <c r="I12" s="190">
        <v>0</v>
      </c>
      <c r="J12" s="190">
        <f>SUM(G12:I12)</f>
        <v>482108722</v>
      </c>
      <c r="K12" s="190">
        <v>471632648</v>
      </c>
      <c r="L12" s="190">
        <v>0</v>
      </c>
      <c r="M12" s="190">
        <v>0</v>
      </c>
      <c r="N12" s="190">
        <f>SUM(K12:M12)</f>
        <v>471632648</v>
      </c>
    </row>
    <row r="13" spans="1:14" ht="31.5">
      <c r="A13" s="188" t="s">
        <v>130</v>
      </c>
      <c r="B13" s="211" t="s">
        <v>36</v>
      </c>
      <c r="C13" s="190">
        <v>87902220</v>
      </c>
      <c r="D13" s="190">
        <v>0</v>
      </c>
      <c r="E13" s="190">
        <v>0</v>
      </c>
      <c r="F13" s="190">
        <f aca="true" t="shared" si="0" ref="F13:F19">SUM(C13:E13)</f>
        <v>87902220</v>
      </c>
      <c r="G13" s="190">
        <v>90241801</v>
      </c>
      <c r="H13" s="190">
        <v>0</v>
      </c>
      <c r="I13" s="190">
        <v>0</v>
      </c>
      <c r="J13" s="190">
        <f aca="true" t="shared" si="1" ref="J13:J19">SUM(G13:I13)</f>
        <v>90241801</v>
      </c>
      <c r="K13" s="190">
        <v>89516562</v>
      </c>
      <c r="L13" s="190">
        <v>0</v>
      </c>
      <c r="M13" s="190">
        <v>0</v>
      </c>
      <c r="N13" s="190">
        <f aca="true" t="shared" si="2" ref="N13:N19">SUM(K13:M13)</f>
        <v>89516562</v>
      </c>
    </row>
    <row r="14" spans="1:14" ht="15.75">
      <c r="A14" s="188" t="s">
        <v>131</v>
      </c>
      <c r="B14" s="211" t="s">
        <v>17</v>
      </c>
      <c r="C14" s="190">
        <v>517062321</v>
      </c>
      <c r="D14" s="190">
        <v>0</v>
      </c>
      <c r="E14" s="190">
        <v>0</v>
      </c>
      <c r="F14" s="190">
        <f t="shared" si="0"/>
        <v>517062321</v>
      </c>
      <c r="G14" s="190">
        <v>490489635</v>
      </c>
      <c r="H14" s="190">
        <v>0</v>
      </c>
      <c r="I14" s="190">
        <v>0</v>
      </c>
      <c r="J14" s="190">
        <f t="shared" si="1"/>
        <v>490489635</v>
      </c>
      <c r="K14" s="190">
        <v>394356339</v>
      </c>
      <c r="L14" s="190">
        <v>0</v>
      </c>
      <c r="M14" s="190">
        <v>0</v>
      </c>
      <c r="N14" s="190">
        <f t="shared" si="2"/>
        <v>394356339</v>
      </c>
    </row>
    <row r="15" spans="1:14" ht="15.75">
      <c r="A15" s="188" t="s">
        <v>132</v>
      </c>
      <c r="B15" s="189" t="s">
        <v>306</v>
      </c>
      <c r="C15" s="190">
        <v>0</v>
      </c>
      <c r="D15" s="190">
        <v>0</v>
      </c>
      <c r="E15" s="190">
        <v>0</v>
      </c>
      <c r="F15" s="190">
        <f t="shared" si="0"/>
        <v>0</v>
      </c>
      <c r="G15" s="190"/>
      <c r="H15" s="190">
        <v>0</v>
      </c>
      <c r="I15" s="190">
        <v>0</v>
      </c>
      <c r="J15" s="190">
        <f t="shared" si="1"/>
        <v>0</v>
      </c>
      <c r="K15" s="190"/>
      <c r="L15" s="190">
        <v>0</v>
      </c>
      <c r="M15" s="190">
        <v>0</v>
      </c>
      <c r="N15" s="190">
        <f t="shared" si="2"/>
        <v>0</v>
      </c>
    </row>
    <row r="16" spans="1:14" ht="15.75">
      <c r="A16" s="188" t="s">
        <v>133</v>
      </c>
      <c r="B16" s="189" t="s">
        <v>307</v>
      </c>
      <c r="C16" s="190">
        <v>0</v>
      </c>
      <c r="D16" s="190">
        <v>0</v>
      </c>
      <c r="E16" s="190">
        <v>0</v>
      </c>
      <c r="F16" s="190">
        <f t="shared" si="0"/>
        <v>0</v>
      </c>
      <c r="G16" s="190">
        <v>20635423</v>
      </c>
      <c r="H16" s="190">
        <v>0</v>
      </c>
      <c r="I16" s="190">
        <v>0</v>
      </c>
      <c r="J16" s="190">
        <f t="shared" si="1"/>
        <v>20635423</v>
      </c>
      <c r="K16" s="190"/>
      <c r="L16" s="190">
        <v>0</v>
      </c>
      <c r="M16" s="190">
        <v>0</v>
      </c>
      <c r="N16" s="190">
        <f t="shared" si="2"/>
        <v>0</v>
      </c>
    </row>
    <row r="17" spans="1:14" ht="15.75">
      <c r="A17" s="188" t="s">
        <v>134</v>
      </c>
      <c r="B17" s="212" t="s">
        <v>37</v>
      </c>
      <c r="C17" s="190">
        <v>11331500</v>
      </c>
      <c r="D17" s="190">
        <v>0</v>
      </c>
      <c r="E17" s="190">
        <v>0</v>
      </c>
      <c r="F17" s="190">
        <f t="shared" si="0"/>
        <v>11331500</v>
      </c>
      <c r="G17" s="190">
        <v>11331500</v>
      </c>
      <c r="H17" s="190">
        <v>0</v>
      </c>
      <c r="I17" s="190">
        <v>0</v>
      </c>
      <c r="J17" s="190">
        <f t="shared" si="1"/>
        <v>11331500</v>
      </c>
      <c r="K17" s="190">
        <v>10080610</v>
      </c>
      <c r="L17" s="190">
        <v>0</v>
      </c>
      <c r="M17" s="190">
        <v>0</v>
      </c>
      <c r="N17" s="190">
        <f t="shared" si="2"/>
        <v>10080610</v>
      </c>
    </row>
    <row r="18" spans="1:14" ht="15.75">
      <c r="A18" s="188" t="s">
        <v>135</v>
      </c>
      <c r="B18" s="189" t="s">
        <v>38</v>
      </c>
      <c r="C18" s="190">
        <v>0</v>
      </c>
      <c r="D18" s="190">
        <v>0</v>
      </c>
      <c r="E18" s="190">
        <v>0</v>
      </c>
      <c r="F18" s="190">
        <f t="shared" si="0"/>
        <v>0</v>
      </c>
      <c r="G18" s="190"/>
      <c r="H18" s="190">
        <v>0</v>
      </c>
      <c r="I18" s="190">
        <v>0</v>
      </c>
      <c r="J18" s="190">
        <f t="shared" si="1"/>
        <v>0</v>
      </c>
      <c r="K18" s="190">
        <v>0</v>
      </c>
      <c r="L18" s="190">
        <v>0</v>
      </c>
      <c r="M18" s="190">
        <v>0</v>
      </c>
      <c r="N18" s="190">
        <f t="shared" si="2"/>
        <v>0</v>
      </c>
    </row>
    <row r="19" spans="1:14" ht="15.75">
      <c r="A19" s="188" t="s">
        <v>136</v>
      </c>
      <c r="B19" s="189" t="s">
        <v>18</v>
      </c>
      <c r="C19" s="190">
        <v>0</v>
      </c>
      <c r="D19" s="190">
        <v>0</v>
      </c>
      <c r="E19" s="190">
        <v>0</v>
      </c>
      <c r="F19" s="190">
        <f t="shared" si="0"/>
        <v>0</v>
      </c>
      <c r="G19" s="190">
        <v>4000000</v>
      </c>
      <c r="H19" s="190">
        <v>0</v>
      </c>
      <c r="I19" s="190">
        <v>0</v>
      </c>
      <c r="J19" s="190">
        <f t="shared" si="1"/>
        <v>4000000</v>
      </c>
      <c r="K19" s="190">
        <v>4000000</v>
      </c>
      <c r="L19" s="190">
        <v>0</v>
      </c>
      <c r="M19" s="190">
        <v>0</v>
      </c>
      <c r="N19" s="190">
        <f t="shared" si="2"/>
        <v>4000000</v>
      </c>
    </row>
    <row r="20" spans="1:14" ht="15.75">
      <c r="A20" s="180" t="s">
        <v>137</v>
      </c>
      <c r="B20" s="205" t="s">
        <v>284</v>
      </c>
      <c r="C20" s="187">
        <f aca="true" t="shared" si="3" ref="C20:N20">SUM(C12:C19)</f>
        <v>1071307263</v>
      </c>
      <c r="D20" s="187">
        <f t="shared" si="3"/>
        <v>0</v>
      </c>
      <c r="E20" s="187">
        <f t="shared" si="3"/>
        <v>0</v>
      </c>
      <c r="F20" s="187">
        <f t="shared" si="3"/>
        <v>1071307263</v>
      </c>
      <c r="G20" s="187">
        <f t="shared" si="3"/>
        <v>1098807081</v>
      </c>
      <c r="H20" s="187">
        <f t="shared" si="3"/>
        <v>0</v>
      </c>
      <c r="I20" s="187">
        <f t="shared" si="3"/>
        <v>0</v>
      </c>
      <c r="J20" s="187">
        <f t="shared" si="3"/>
        <v>1098807081</v>
      </c>
      <c r="K20" s="187">
        <f t="shared" si="3"/>
        <v>969586159</v>
      </c>
      <c r="L20" s="187">
        <f t="shared" si="3"/>
        <v>0</v>
      </c>
      <c r="M20" s="187">
        <f t="shared" si="3"/>
        <v>0</v>
      </c>
      <c r="N20" s="187">
        <f t="shared" si="3"/>
        <v>969586159</v>
      </c>
    </row>
    <row r="21" spans="1:14" ht="15.75">
      <c r="A21" s="183"/>
      <c r="B21" s="205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15.75">
      <c r="A22" s="180" t="s">
        <v>296</v>
      </c>
      <c r="B22" s="205" t="s">
        <v>20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15.75">
      <c r="A23" s="188" t="s">
        <v>129</v>
      </c>
      <c r="B23" s="211" t="s">
        <v>110</v>
      </c>
      <c r="C23" s="190">
        <v>225261750</v>
      </c>
      <c r="D23" s="190">
        <v>0</v>
      </c>
      <c r="E23" s="190">
        <v>0</v>
      </c>
      <c r="F23" s="190">
        <f>SUM(C23:E23)</f>
        <v>225261750</v>
      </c>
      <c r="G23" s="190">
        <v>226250161</v>
      </c>
      <c r="H23" s="190">
        <v>0</v>
      </c>
      <c r="I23" s="190">
        <v>0</v>
      </c>
      <c r="J23" s="190">
        <f>SUM(G23:I23)</f>
        <v>226250161</v>
      </c>
      <c r="K23" s="190">
        <v>220404286</v>
      </c>
      <c r="L23" s="190">
        <v>0</v>
      </c>
      <c r="M23" s="190">
        <v>0</v>
      </c>
      <c r="N23" s="190">
        <f>SUM(K23:M23)</f>
        <v>220404286</v>
      </c>
    </row>
    <row r="24" spans="1:14" ht="31.5">
      <c r="A24" s="188" t="s">
        <v>130</v>
      </c>
      <c r="B24" s="211" t="s">
        <v>36</v>
      </c>
      <c r="C24" s="190">
        <v>44983541</v>
      </c>
      <c r="D24" s="190">
        <v>0</v>
      </c>
      <c r="E24" s="190">
        <v>0</v>
      </c>
      <c r="F24" s="190">
        <f aca="true" t="shared" si="4" ref="F24:F30">SUM(C24:E24)</f>
        <v>44983541</v>
      </c>
      <c r="G24" s="190">
        <v>44941390</v>
      </c>
      <c r="H24" s="190">
        <v>0</v>
      </c>
      <c r="I24" s="190">
        <v>0</v>
      </c>
      <c r="J24" s="190">
        <f aca="true" t="shared" si="5" ref="J24:J30">SUM(G24:I24)</f>
        <v>44941390</v>
      </c>
      <c r="K24" s="190">
        <v>43316663</v>
      </c>
      <c r="L24" s="190">
        <v>0</v>
      </c>
      <c r="M24" s="190">
        <v>0</v>
      </c>
      <c r="N24" s="190">
        <f aca="true" t="shared" si="6" ref="N24:N30">SUM(K24:M24)</f>
        <v>43316663</v>
      </c>
    </row>
    <row r="25" spans="1:14" ht="15.75">
      <c r="A25" s="188" t="s">
        <v>131</v>
      </c>
      <c r="B25" s="211" t="s">
        <v>17</v>
      </c>
      <c r="C25" s="190">
        <v>94810147</v>
      </c>
      <c r="D25" s="190">
        <v>0</v>
      </c>
      <c r="E25" s="190">
        <v>0</v>
      </c>
      <c r="F25" s="190">
        <f t="shared" si="4"/>
        <v>94810147</v>
      </c>
      <c r="G25" s="190">
        <v>94163138</v>
      </c>
      <c r="H25" s="190">
        <v>0</v>
      </c>
      <c r="I25" s="190">
        <v>0</v>
      </c>
      <c r="J25" s="190">
        <f t="shared" si="5"/>
        <v>94163138</v>
      </c>
      <c r="K25" s="190">
        <v>83427923</v>
      </c>
      <c r="L25" s="190">
        <v>0</v>
      </c>
      <c r="M25" s="190">
        <v>0</v>
      </c>
      <c r="N25" s="190">
        <f t="shared" si="6"/>
        <v>83427923</v>
      </c>
    </row>
    <row r="26" spans="1:14" ht="15.75">
      <c r="A26" s="188" t="s">
        <v>132</v>
      </c>
      <c r="B26" s="189" t="s">
        <v>306</v>
      </c>
      <c r="C26" s="190">
        <v>0</v>
      </c>
      <c r="D26" s="190">
        <v>0</v>
      </c>
      <c r="E26" s="190">
        <v>0</v>
      </c>
      <c r="F26" s="190">
        <f t="shared" si="4"/>
        <v>0</v>
      </c>
      <c r="G26" s="190"/>
      <c r="H26" s="190">
        <v>0</v>
      </c>
      <c r="I26" s="190">
        <v>0</v>
      </c>
      <c r="J26" s="190">
        <f t="shared" si="5"/>
        <v>0</v>
      </c>
      <c r="K26" s="190">
        <v>0</v>
      </c>
      <c r="L26" s="190">
        <v>0</v>
      </c>
      <c r="M26" s="190">
        <v>0</v>
      </c>
      <c r="N26" s="190">
        <f t="shared" si="6"/>
        <v>0</v>
      </c>
    </row>
    <row r="27" spans="1:14" ht="15.75">
      <c r="A27" s="188" t="s">
        <v>133</v>
      </c>
      <c r="B27" s="189" t="s">
        <v>307</v>
      </c>
      <c r="C27" s="190">
        <v>0</v>
      </c>
      <c r="D27" s="190">
        <v>0</v>
      </c>
      <c r="E27" s="190">
        <v>0</v>
      </c>
      <c r="F27" s="190">
        <f t="shared" si="4"/>
        <v>0</v>
      </c>
      <c r="G27" s="190">
        <v>7990000</v>
      </c>
      <c r="H27" s="190">
        <v>0</v>
      </c>
      <c r="I27" s="190">
        <v>0</v>
      </c>
      <c r="J27" s="190">
        <f t="shared" si="5"/>
        <v>7990000</v>
      </c>
      <c r="K27" s="190">
        <v>0</v>
      </c>
      <c r="L27" s="190">
        <v>0</v>
      </c>
      <c r="M27" s="190">
        <v>0</v>
      </c>
      <c r="N27" s="190">
        <f t="shared" si="6"/>
        <v>0</v>
      </c>
    </row>
    <row r="28" spans="1:14" ht="15.75">
      <c r="A28" s="188" t="s">
        <v>134</v>
      </c>
      <c r="B28" s="212" t="s">
        <v>37</v>
      </c>
      <c r="C28" s="190">
        <v>0</v>
      </c>
      <c r="D28" s="190">
        <v>0</v>
      </c>
      <c r="E28" s="190">
        <v>0</v>
      </c>
      <c r="F28" s="190">
        <f t="shared" si="4"/>
        <v>0</v>
      </c>
      <c r="G28" s="190">
        <v>1037084</v>
      </c>
      <c r="H28" s="190">
        <v>0</v>
      </c>
      <c r="I28" s="190">
        <v>0</v>
      </c>
      <c r="J28" s="190">
        <f t="shared" si="5"/>
        <v>1037084</v>
      </c>
      <c r="K28" s="190">
        <v>1037084</v>
      </c>
      <c r="L28" s="190">
        <v>0</v>
      </c>
      <c r="M28" s="190">
        <v>0</v>
      </c>
      <c r="N28" s="190">
        <f t="shared" si="6"/>
        <v>1037084</v>
      </c>
    </row>
    <row r="29" spans="1:14" ht="15.75">
      <c r="A29" s="188" t="s">
        <v>135</v>
      </c>
      <c r="B29" s="189" t="s">
        <v>38</v>
      </c>
      <c r="C29" s="190">
        <v>0</v>
      </c>
      <c r="D29" s="190">
        <v>0</v>
      </c>
      <c r="E29" s="190">
        <v>0</v>
      </c>
      <c r="F29" s="190">
        <f t="shared" si="4"/>
        <v>0</v>
      </c>
      <c r="G29" s="190"/>
      <c r="H29" s="190">
        <v>0</v>
      </c>
      <c r="I29" s="190">
        <v>0</v>
      </c>
      <c r="J29" s="190">
        <f t="shared" si="5"/>
        <v>0</v>
      </c>
      <c r="K29" s="190">
        <v>0</v>
      </c>
      <c r="L29" s="190">
        <v>0</v>
      </c>
      <c r="M29" s="190">
        <v>0</v>
      </c>
      <c r="N29" s="190">
        <f t="shared" si="6"/>
        <v>0</v>
      </c>
    </row>
    <row r="30" spans="1:14" ht="15.75">
      <c r="A30" s="188" t="s">
        <v>136</v>
      </c>
      <c r="B30" s="189" t="s">
        <v>18</v>
      </c>
      <c r="C30" s="190">
        <v>0</v>
      </c>
      <c r="D30" s="190">
        <v>0</v>
      </c>
      <c r="E30" s="190">
        <v>0</v>
      </c>
      <c r="F30" s="190">
        <f t="shared" si="4"/>
        <v>0</v>
      </c>
      <c r="G30" s="190"/>
      <c r="H30" s="190">
        <v>0</v>
      </c>
      <c r="I30" s="190">
        <v>0</v>
      </c>
      <c r="J30" s="190">
        <f t="shared" si="5"/>
        <v>0</v>
      </c>
      <c r="K30" s="190">
        <v>0</v>
      </c>
      <c r="L30" s="190">
        <v>0</v>
      </c>
      <c r="M30" s="190">
        <v>0</v>
      </c>
      <c r="N30" s="190">
        <f t="shared" si="6"/>
        <v>0</v>
      </c>
    </row>
    <row r="31" spans="1:14" ht="15.75">
      <c r="A31" s="180" t="s">
        <v>137</v>
      </c>
      <c r="B31" s="205" t="s">
        <v>284</v>
      </c>
      <c r="C31" s="187">
        <f aca="true" t="shared" si="7" ref="C31:N31">SUM(C23:C30)</f>
        <v>365055438</v>
      </c>
      <c r="D31" s="187">
        <f t="shared" si="7"/>
        <v>0</v>
      </c>
      <c r="E31" s="187">
        <f t="shared" si="7"/>
        <v>0</v>
      </c>
      <c r="F31" s="187">
        <f t="shared" si="7"/>
        <v>365055438</v>
      </c>
      <c r="G31" s="187">
        <f t="shared" si="7"/>
        <v>374381773</v>
      </c>
      <c r="H31" s="187">
        <f t="shared" si="7"/>
        <v>0</v>
      </c>
      <c r="I31" s="187">
        <f t="shared" si="7"/>
        <v>0</v>
      </c>
      <c r="J31" s="187">
        <f t="shared" si="7"/>
        <v>374381773</v>
      </c>
      <c r="K31" s="187">
        <f t="shared" si="7"/>
        <v>348185956</v>
      </c>
      <c r="L31" s="187">
        <f t="shared" si="7"/>
        <v>0</v>
      </c>
      <c r="M31" s="187">
        <f t="shared" si="7"/>
        <v>0</v>
      </c>
      <c r="N31" s="187">
        <f t="shared" si="7"/>
        <v>348185956</v>
      </c>
    </row>
    <row r="32" spans="1:14" ht="15.75">
      <c r="A32" s="183"/>
      <c r="B32" s="205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</row>
    <row r="33" spans="1:14" ht="15.75">
      <c r="A33" s="180" t="s">
        <v>297</v>
      </c>
      <c r="B33" s="205" t="s">
        <v>21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ht="15.75">
      <c r="A34" s="188" t="s">
        <v>129</v>
      </c>
      <c r="B34" s="211" t="s">
        <v>110</v>
      </c>
      <c r="C34" s="190">
        <v>185640736</v>
      </c>
      <c r="D34" s="190">
        <v>0</v>
      </c>
      <c r="E34" s="190">
        <v>0</v>
      </c>
      <c r="F34" s="190">
        <f>SUM(C34:E34)</f>
        <v>185640736</v>
      </c>
      <c r="G34" s="190">
        <v>182776041</v>
      </c>
      <c r="H34" s="190">
        <v>0</v>
      </c>
      <c r="I34" s="190">
        <v>0</v>
      </c>
      <c r="J34" s="190">
        <f>SUM(G34:I34)</f>
        <v>182776041</v>
      </c>
      <c r="K34" s="190">
        <v>173811376</v>
      </c>
      <c r="L34" s="190">
        <v>0</v>
      </c>
      <c r="M34" s="190">
        <v>0</v>
      </c>
      <c r="N34" s="190">
        <f>SUM(K34:M34)</f>
        <v>173811376</v>
      </c>
    </row>
    <row r="35" spans="1:14" ht="31.5">
      <c r="A35" s="188" t="s">
        <v>130</v>
      </c>
      <c r="B35" s="211" t="s">
        <v>36</v>
      </c>
      <c r="C35" s="190">
        <v>36873521</v>
      </c>
      <c r="D35" s="190">
        <v>0</v>
      </c>
      <c r="E35" s="190">
        <v>0</v>
      </c>
      <c r="F35" s="190">
        <f>SUM(C35:E35)</f>
        <v>36873521</v>
      </c>
      <c r="G35" s="190">
        <v>36948655</v>
      </c>
      <c r="H35" s="190">
        <v>0</v>
      </c>
      <c r="I35" s="190">
        <v>0</v>
      </c>
      <c r="J35" s="190">
        <f aca="true" t="shared" si="8" ref="J35:J41">SUM(G35:I35)</f>
        <v>36948655</v>
      </c>
      <c r="K35" s="190">
        <v>34241111</v>
      </c>
      <c r="L35" s="190">
        <v>0</v>
      </c>
      <c r="M35" s="190">
        <v>0</v>
      </c>
      <c r="N35" s="190">
        <f>SUM(K35:M35)</f>
        <v>34241111</v>
      </c>
    </row>
    <row r="36" spans="1:14" ht="15.75">
      <c r="A36" s="188" t="s">
        <v>131</v>
      </c>
      <c r="B36" s="211" t="s">
        <v>17</v>
      </c>
      <c r="C36" s="190">
        <v>82476826</v>
      </c>
      <c r="D36" s="190">
        <v>0</v>
      </c>
      <c r="E36" s="190">
        <v>0</v>
      </c>
      <c r="F36" s="190">
        <f aca="true" t="shared" si="9" ref="F36:F41">SUM(C36:E36)</f>
        <v>82476826</v>
      </c>
      <c r="G36" s="190">
        <v>85181215</v>
      </c>
      <c r="H36" s="190">
        <v>0</v>
      </c>
      <c r="I36" s="190">
        <v>0</v>
      </c>
      <c r="J36" s="190">
        <f t="shared" si="8"/>
        <v>85181215</v>
      </c>
      <c r="K36" s="190">
        <v>76711517</v>
      </c>
      <c r="L36" s="190">
        <v>0</v>
      </c>
      <c r="M36" s="190">
        <v>0</v>
      </c>
      <c r="N36" s="190">
        <f>SUM(K36:M36)</f>
        <v>76711517</v>
      </c>
    </row>
    <row r="37" spans="1:14" ht="15.75">
      <c r="A37" s="188" t="s">
        <v>132</v>
      </c>
      <c r="B37" s="189" t="s">
        <v>306</v>
      </c>
      <c r="C37" s="190">
        <v>0</v>
      </c>
      <c r="D37" s="190">
        <v>0</v>
      </c>
      <c r="E37" s="190">
        <v>0</v>
      </c>
      <c r="F37" s="190">
        <f t="shared" si="9"/>
        <v>0</v>
      </c>
      <c r="G37" s="190">
        <v>0</v>
      </c>
      <c r="H37" s="190">
        <v>0</v>
      </c>
      <c r="I37" s="190">
        <v>0</v>
      </c>
      <c r="J37" s="190">
        <f t="shared" si="8"/>
        <v>0</v>
      </c>
      <c r="K37" s="190">
        <v>0</v>
      </c>
      <c r="L37" s="190">
        <v>0</v>
      </c>
      <c r="M37" s="190">
        <v>0</v>
      </c>
      <c r="N37" s="190">
        <f>SUM(K37:M37)</f>
        <v>0</v>
      </c>
    </row>
    <row r="38" spans="1:14" ht="15.75">
      <c r="A38" s="188" t="s">
        <v>133</v>
      </c>
      <c r="B38" s="189" t="s">
        <v>307</v>
      </c>
      <c r="C38" s="190">
        <v>0</v>
      </c>
      <c r="D38" s="190">
        <v>0</v>
      </c>
      <c r="E38" s="190">
        <v>0</v>
      </c>
      <c r="F38" s="190">
        <f t="shared" si="9"/>
        <v>0</v>
      </c>
      <c r="G38" s="190">
        <v>5592000</v>
      </c>
      <c r="H38" s="190">
        <v>0</v>
      </c>
      <c r="I38" s="190">
        <v>0</v>
      </c>
      <c r="J38" s="190">
        <f t="shared" si="8"/>
        <v>5592000</v>
      </c>
      <c r="K38" s="190">
        <v>0</v>
      </c>
      <c r="L38" s="190">
        <v>0</v>
      </c>
      <c r="M38" s="190">
        <v>0</v>
      </c>
      <c r="N38" s="190">
        <f>SUM(K38:M38)</f>
        <v>0</v>
      </c>
    </row>
    <row r="39" spans="1:14" ht="15.75">
      <c r="A39" s="188" t="s">
        <v>134</v>
      </c>
      <c r="B39" s="212" t="s">
        <v>37</v>
      </c>
      <c r="C39" s="190">
        <v>0</v>
      </c>
      <c r="D39" s="190">
        <v>0</v>
      </c>
      <c r="E39" s="190">
        <v>0</v>
      </c>
      <c r="F39" s="190">
        <f t="shared" si="9"/>
        <v>0</v>
      </c>
      <c r="G39" s="190">
        <v>545611</v>
      </c>
      <c r="H39" s="190">
        <v>0</v>
      </c>
      <c r="I39" s="190">
        <v>0</v>
      </c>
      <c r="J39" s="190">
        <f t="shared" si="8"/>
        <v>545611</v>
      </c>
      <c r="K39" s="190">
        <v>545611</v>
      </c>
      <c r="L39" s="190">
        <v>0</v>
      </c>
      <c r="M39" s="190">
        <v>0</v>
      </c>
      <c r="N39" s="190">
        <v>545611</v>
      </c>
    </row>
    <row r="40" spans="1:14" ht="15.75">
      <c r="A40" s="188" t="s">
        <v>135</v>
      </c>
      <c r="B40" s="189" t="s">
        <v>38</v>
      </c>
      <c r="C40" s="190">
        <v>0</v>
      </c>
      <c r="D40" s="190">
        <v>0</v>
      </c>
      <c r="E40" s="190">
        <v>0</v>
      </c>
      <c r="F40" s="190">
        <f t="shared" si="9"/>
        <v>0</v>
      </c>
      <c r="G40" s="190">
        <v>0</v>
      </c>
      <c r="H40" s="190">
        <v>0</v>
      </c>
      <c r="I40" s="190">
        <v>0</v>
      </c>
      <c r="J40" s="190">
        <f t="shared" si="8"/>
        <v>0</v>
      </c>
      <c r="K40" s="190">
        <v>0</v>
      </c>
      <c r="L40" s="190">
        <v>0</v>
      </c>
      <c r="M40" s="190">
        <v>0</v>
      </c>
      <c r="N40" s="190">
        <f>SUM(K40:M40)</f>
        <v>0</v>
      </c>
    </row>
    <row r="41" spans="1:14" ht="15.75">
      <c r="A41" s="188" t="s">
        <v>136</v>
      </c>
      <c r="B41" s="189" t="s">
        <v>18</v>
      </c>
      <c r="C41" s="190">
        <v>0</v>
      </c>
      <c r="D41" s="190">
        <v>0</v>
      </c>
      <c r="E41" s="190">
        <v>0</v>
      </c>
      <c r="F41" s="190">
        <f t="shared" si="9"/>
        <v>0</v>
      </c>
      <c r="G41" s="190">
        <v>0</v>
      </c>
      <c r="H41" s="190">
        <v>0</v>
      </c>
      <c r="I41" s="190">
        <v>0</v>
      </c>
      <c r="J41" s="190">
        <f t="shared" si="8"/>
        <v>0</v>
      </c>
      <c r="K41" s="190">
        <v>0</v>
      </c>
      <c r="L41" s="190">
        <v>0</v>
      </c>
      <c r="M41" s="190">
        <v>0</v>
      </c>
      <c r="N41" s="190">
        <f>SUM(K41:M41)</f>
        <v>0</v>
      </c>
    </row>
    <row r="42" spans="1:14" ht="15.75">
      <c r="A42" s="180" t="s">
        <v>137</v>
      </c>
      <c r="B42" s="205" t="s">
        <v>284</v>
      </c>
      <c r="C42" s="187">
        <f aca="true" t="shared" si="10" ref="C42:N42">SUM(C34:C41)</f>
        <v>304991083</v>
      </c>
      <c r="D42" s="187">
        <f t="shared" si="10"/>
        <v>0</v>
      </c>
      <c r="E42" s="187">
        <f t="shared" si="10"/>
        <v>0</v>
      </c>
      <c r="F42" s="187">
        <f t="shared" si="10"/>
        <v>304991083</v>
      </c>
      <c r="G42" s="187">
        <f t="shared" si="10"/>
        <v>311043522</v>
      </c>
      <c r="H42" s="187">
        <f t="shared" si="10"/>
        <v>0</v>
      </c>
      <c r="I42" s="187">
        <f t="shared" si="10"/>
        <v>0</v>
      </c>
      <c r="J42" s="187">
        <f t="shared" si="10"/>
        <v>311043522</v>
      </c>
      <c r="K42" s="187">
        <f t="shared" si="10"/>
        <v>285309615</v>
      </c>
      <c r="L42" s="187">
        <f t="shared" si="10"/>
        <v>0</v>
      </c>
      <c r="M42" s="187">
        <f t="shared" si="10"/>
        <v>0</v>
      </c>
      <c r="N42" s="187">
        <f t="shared" si="10"/>
        <v>285309615</v>
      </c>
    </row>
    <row r="43" spans="1:14" ht="15.75">
      <c r="A43" s="183"/>
      <c r="B43" s="205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5.75">
      <c r="A44" s="180" t="s">
        <v>298</v>
      </c>
      <c r="B44" s="205" t="s">
        <v>22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ht="15.75">
      <c r="A45" s="188" t="s">
        <v>129</v>
      </c>
      <c r="B45" s="211" t="s">
        <v>110</v>
      </c>
      <c r="C45" s="190">
        <v>197417665</v>
      </c>
      <c r="D45" s="190">
        <v>0</v>
      </c>
      <c r="E45" s="190">
        <v>0</v>
      </c>
      <c r="F45" s="190">
        <f>SUM(C45:E45)</f>
        <v>197417665</v>
      </c>
      <c r="G45" s="190">
        <v>203246765</v>
      </c>
      <c r="H45" s="190">
        <v>0</v>
      </c>
      <c r="I45" s="190">
        <v>0</v>
      </c>
      <c r="J45" s="190">
        <f>SUM(G45:I45)</f>
        <v>203246765</v>
      </c>
      <c r="K45" s="190">
        <v>195706853</v>
      </c>
      <c r="L45" s="190">
        <v>0</v>
      </c>
      <c r="M45" s="190">
        <v>0</v>
      </c>
      <c r="N45" s="190">
        <f>SUM(K45:M45)</f>
        <v>195706853</v>
      </c>
    </row>
    <row r="46" spans="1:14" ht="31.5">
      <c r="A46" s="188" t="s">
        <v>130</v>
      </c>
      <c r="B46" s="211" t="s">
        <v>36</v>
      </c>
      <c r="C46" s="190">
        <v>40347799</v>
      </c>
      <c r="D46" s="190">
        <v>0</v>
      </c>
      <c r="E46" s="190">
        <v>0</v>
      </c>
      <c r="F46" s="190">
        <f aca="true" t="shared" si="11" ref="F46:F52">SUM(C46:E46)</f>
        <v>40347799</v>
      </c>
      <c r="G46" s="190">
        <v>40139871</v>
      </c>
      <c r="H46" s="190">
        <v>0</v>
      </c>
      <c r="I46" s="190">
        <v>0</v>
      </c>
      <c r="J46" s="190">
        <f aca="true" t="shared" si="12" ref="J46:J52">SUM(G46:I46)</f>
        <v>40139871</v>
      </c>
      <c r="K46" s="190">
        <v>38300286</v>
      </c>
      <c r="L46" s="190">
        <v>0</v>
      </c>
      <c r="M46" s="190">
        <v>0</v>
      </c>
      <c r="N46" s="190">
        <f aca="true" t="shared" si="13" ref="N46:N52">SUM(K46:M46)</f>
        <v>38300286</v>
      </c>
    </row>
    <row r="47" spans="1:14" ht="15.75">
      <c r="A47" s="188" t="s">
        <v>131</v>
      </c>
      <c r="B47" s="211" t="s">
        <v>17</v>
      </c>
      <c r="C47" s="190">
        <v>80059857</v>
      </c>
      <c r="D47" s="190">
        <v>0</v>
      </c>
      <c r="E47" s="190">
        <v>0</v>
      </c>
      <c r="F47" s="190">
        <f t="shared" si="11"/>
        <v>80059857</v>
      </c>
      <c r="G47" s="190">
        <v>85988112</v>
      </c>
      <c r="H47" s="190">
        <v>0</v>
      </c>
      <c r="I47" s="190">
        <v>0</v>
      </c>
      <c r="J47" s="190">
        <f t="shared" si="12"/>
        <v>85988112</v>
      </c>
      <c r="K47" s="190">
        <v>74561845</v>
      </c>
      <c r="L47" s="190">
        <v>0</v>
      </c>
      <c r="M47" s="190">
        <v>0</v>
      </c>
      <c r="N47" s="190">
        <f t="shared" si="13"/>
        <v>74561845</v>
      </c>
    </row>
    <row r="48" spans="1:14" ht="15.75">
      <c r="A48" s="188" t="s">
        <v>132</v>
      </c>
      <c r="B48" s="189" t="s">
        <v>306</v>
      </c>
      <c r="C48" s="190">
        <v>0</v>
      </c>
      <c r="D48" s="190">
        <v>0</v>
      </c>
      <c r="E48" s="190">
        <v>0</v>
      </c>
      <c r="F48" s="190">
        <f t="shared" si="11"/>
        <v>0</v>
      </c>
      <c r="G48" s="190">
        <v>0</v>
      </c>
      <c r="H48" s="190">
        <v>0</v>
      </c>
      <c r="I48" s="190">
        <v>0</v>
      </c>
      <c r="J48" s="190">
        <f t="shared" si="12"/>
        <v>0</v>
      </c>
      <c r="K48" s="190">
        <v>0</v>
      </c>
      <c r="L48" s="190">
        <v>0</v>
      </c>
      <c r="M48" s="190">
        <v>0</v>
      </c>
      <c r="N48" s="190">
        <f t="shared" si="13"/>
        <v>0</v>
      </c>
    </row>
    <row r="49" spans="1:14" ht="15.75">
      <c r="A49" s="188" t="s">
        <v>133</v>
      </c>
      <c r="B49" s="189" t="s">
        <v>307</v>
      </c>
      <c r="C49" s="190">
        <v>0</v>
      </c>
      <c r="D49" s="190">
        <v>0</v>
      </c>
      <c r="E49" s="190">
        <v>0</v>
      </c>
      <c r="F49" s="190">
        <f t="shared" si="11"/>
        <v>0</v>
      </c>
      <c r="G49" s="190">
        <v>6815000</v>
      </c>
      <c r="H49" s="190">
        <v>0</v>
      </c>
      <c r="I49" s="190">
        <v>0</v>
      </c>
      <c r="J49" s="190">
        <f t="shared" si="12"/>
        <v>6815000</v>
      </c>
      <c r="K49" s="190">
        <v>0</v>
      </c>
      <c r="L49" s="190">
        <v>0</v>
      </c>
      <c r="M49" s="190">
        <v>0</v>
      </c>
      <c r="N49" s="190">
        <f t="shared" si="13"/>
        <v>0</v>
      </c>
    </row>
    <row r="50" spans="1:14" ht="15.75">
      <c r="A50" s="188" t="s">
        <v>134</v>
      </c>
      <c r="B50" s="212" t="s">
        <v>37</v>
      </c>
      <c r="C50" s="190">
        <v>0</v>
      </c>
      <c r="D50" s="190">
        <v>0</v>
      </c>
      <c r="E50" s="190">
        <v>0</v>
      </c>
      <c r="F50" s="190">
        <f t="shared" si="11"/>
        <v>0</v>
      </c>
      <c r="G50" s="190">
        <v>1815107</v>
      </c>
      <c r="H50" s="190">
        <v>0</v>
      </c>
      <c r="I50" s="190">
        <v>0</v>
      </c>
      <c r="J50" s="190">
        <f t="shared" si="12"/>
        <v>1815107</v>
      </c>
      <c r="K50" s="190">
        <v>1815107</v>
      </c>
      <c r="L50" s="190">
        <v>0</v>
      </c>
      <c r="M50" s="190">
        <v>0</v>
      </c>
      <c r="N50" s="190">
        <f t="shared" si="13"/>
        <v>1815107</v>
      </c>
    </row>
    <row r="51" spans="1:14" ht="15.75">
      <c r="A51" s="188" t="s">
        <v>135</v>
      </c>
      <c r="B51" s="189" t="s">
        <v>38</v>
      </c>
      <c r="C51" s="190">
        <v>0</v>
      </c>
      <c r="D51" s="190">
        <v>0</v>
      </c>
      <c r="E51" s="190">
        <v>0</v>
      </c>
      <c r="F51" s="190">
        <f t="shared" si="11"/>
        <v>0</v>
      </c>
      <c r="G51" s="190">
        <v>0</v>
      </c>
      <c r="H51" s="190">
        <v>0</v>
      </c>
      <c r="I51" s="190">
        <v>0</v>
      </c>
      <c r="J51" s="190">
        <f t="shared" si="12"/>
        <v>0</v>
      </c>
      <c r="K51" s="190">
        <v>0</v>
      </c>
      <c r="L51" s="190">
        <v>0</v>
      </c>
      <c r="M51" s="190">
        <v>0</v>
      </c>
      <c r="N51" s="190">
        <f t="shared" si="13"/>
        <v>0</v>
      </c>
    </row>
    <row r="52" spans="1:14" ht="15.75">
      <c r="A52" s="188" t="s">
        <v>136</v>
      </c>
      <c r="B52" s="189" t="s">
        <v>18</v>
      </c>
      <c r="C52" s="190">
        <v>0</v>
      </c>
      <c r="D52" s="190">
        <v>0</v>
      </c>
      <c r="E52" s="190">
        <v>0</v>
      </c>
      <c r="F52" s="190">
        <f t="shared" si="11"/>
        <v>0</v>
      </c>
      <c r="G52" s="190">
        <v>0</v>
      </c>
      <c r="H52" s="190">
        <v>0</v>
      </c>
      <c r="I52" s="190">
        <v>0</v>
      </c>
      <c r="J52" s="190">
        <f t="shared" si="12"/>
        <v>0</v>
      </c>
      <c r="K52" s="190">
        <v>0</v>
      </c>
      <c r="L52" s="190">
        <v>0</v>
      </c>
      <c r="M52" s="190">
        <v>0</v>
      </c>
      <c r="N52" s="190">
        <f t="shared" si="13"/>
        <v>0</v>
      </c>
    </row>
    <row r="53" spans="1:14" ht="15.75">
      <c r="A53" s="180" t="s">
        <v>137</v>
      </c>
      <c r="B53" s="205" t="s">
        <v>284</v>
      </c>
      <c r="C53" s="187">
        <f aca="true" t="shared" si="14" ref="C53:N53">SUM(C45:C52)</f>
        <v>317825321</v>
      </c>
      <c r="D53" s="187">
        <f t="shared" si="14"/>
        <v>0</v>
      </c>
      <c r="E53" s="187">
        <f t="shared" si="14"/>
        <v>0</v>
      </c>
      <c r="F53" s="187">
        <f t="shared" si="14"/>
        <v>317825321</v>
      </c>
      <c r="G53" s="187">
        <f t="shared" si="14"/>
        <v>338004855</v>
      </c>
      <c r="H53" s="187">
        <f t="shared" si="14"/>
        <v>0</v>
      </c>
      <c r="I53" s="187">
        <f t="shared" si="14"/>
        <v>0</v>
      </c>
      <c r="J53" s="187">
        <f t="shared" si="14"/>
        <v>338004855</v>
      </c>
      <c r="K53" s="187">
        <f t="shared" si="14"/>
        <v>310384091</v>
      </c>
      <c r="L53" s="187">
        <f t="shared" si="14"/>
        <v>0</v>
      </c>
      <c r="M53" s="187">
        <f t="shared" si="14"/>
        <v>0</v>
      </c>
      <c r="N53" s="187">
        <f t="shared" si="14"/>
        <v>310384091</v>
      </c>
    </row>
    <row r="54" spans="1:14" ht="15.75">
      <c r="A54" s="183"/>
      <c r="B54" s="205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</row>
    <row r="55" spans="1:14" ht="15.75">
      <c r="A55" s="180" t="s">
        <v>299</v>
      </c>
      <c r="B55" s="205" t="s">
        <v>337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</row>
    <row r="56" spans="1:14" ht="15.75">
      <c r="A56" s="188" t="s">
        <v>129</v>
      </c>
      <c r="B56" s="211" t="s">
        <v>110</v>
      </c>
      <c r="C56" s="190">
        <v>217589175</v>
      </c>
      <c r="D56" s="190">
        <v>0</v>
      </c>
      <c r="E56" s="190">
        <v>0</v>
      </c>
      <c r="F56" s="190">
        <f>SUM(C56:E56)</f>
        <v>217589175</v>
      </c>
      <c r="G56" s="190">
        <v>225730415</v>
      </c>
      <c r="H56" s="190">
        <v>0</v>
      </c>
      <c r="I56" s="190">
        <v>0</v>
      </c>
      <c r="J56" s="190">
        <f>SUM(G56:I56)</f>
        <v>225730415</v>
      </c>
      <c r="K56" s="190">
        <v>203827478</v>
      </c>
      <c r="L56" s="190">
        <v>0</v>
      </c>
      <c r="M56" s="190">
        <v>0</v>
      </c>
      <c r="N56" s="190">
        <f>SUM(K56:M56)</f>
        <v>203827478</v>
      </c>
    </row>
    <row r="57" spans="1:14" ht="31.5">
      <c r="A57" s="188" t="s">
        <v>130</v>
      </c>
      <c r="B57" s="211" t="s">
        <v>36</v>
      </c>
      <c r="C57" s="190">
        <v>46619664</v>
      </c>
      <c r="D57" s="190">
        <v>0</v>
      </c>
      <c r="E57" s="190">
        <v>0</v>
      </c>
      <c r="F57" s="190">
        <f aca="true" t="shared" si="15" ref="F57:F63">SUM(C57:E57)</f>
        <v>46619664</v>
      </c>
      <c r="G57" s="190">
        <v>50012995</v>
      </c>
      <c r="H57" s="190">
        <v>0</v>
      </c>
      <c r="I57" s="190">
        <v>0</v>
      </c>
      <c r="J57" s="190">
        <f aca="true" t="shared" si="16" ref="J57:J63">SUM(G57:I57)</f>
        <v>50012995</v>
      </c>
      <c r="K57" s="190">
        <v>42563482</v>
      </c>
      <c r="L57" s="190">
        <v>0</v>
      </c>
      <c r="M57" s="190">
        <v>0</v>
      </c>
      <c r="N57" s="190">
        <f aca="true" t="shared" si="17" ref="N57:N63">SUM(K57:M57)</f>
        <v>42563482</v>
      </c>
    </row>
    <row r="58" spans="1:14" ht="15.75">
      <c r="A58" s="188" t="s">
        <v>131</v>
      </c>
      <c r="B58" s="211" t="s">
        <v>17</v>
      </c>
      <c r="C58" s="190">
        <v>55227023</v>
      </c>
      <c r="D58" s="190">
        <v>0</v>
      </c>
      <c r="E58" s="190">
        <v>0</v>
      </c>
      <c r="F58" s="190">
        <f t="shared" si="15"/>
        <v>55227023</v>
      </c>
      <c r="G58" s="190">
        <v>61748655</v>
      </c>
      <c r="H58" s="190">
        <v>0</v>
      </c>
      <c r="I58" s="190">
        <v>0</v>
      </c>
      <c r="J58" s="190">
        <f t="shared" si="16"/>
        <v>61748655</v>
      </c>
      <c r="K58" s="190">
        <v>47720340</v>
      </c>
      <c r="L58" s="190">
        <v>0</v>
      </c>
      <c r="M58" s="190">
        <v>0</v>
      </c>
      <c r="N58" s="190">
        <f t="shared" si="17"/>
        <v>47720340</v>
      </c>
    </row>
    <row r="59" spans="1:14" ht="15.75">
      <c r="A59" s="188" t="s">
        <v>132</v>
      </c>
      <c r="B59" s="189" t="s">
        <v>306</v>
      </c>
      <c r="C59" s="190">
        <v>0</v>
      </c>
      <c r="D59" s="190">
        <v>0</v>
      </c>
      <c r="E59" s="190">
        <v>0</v>
      </c>
      <c r="F59" s="190">
        <f t="shared" si="15"/>
        <v>0</v>
      </c>
      <c r="G59" s="190">
        <v>0</v>
      </c>
      <c r="H59" s="190">
        <v>0</v>
      </c>
      <c r="I59" s="190">
        <v>0</v>
      </c>
      <c r="J59" s="190">
        <f t="shared" si="16"/>
        <v>0</v>
      </c>
      <c r="K59" s="190">
        <v>0</v>
      </c>
      <c r="L59" s="190">
        <v>0</v>
      </c>
      <c r="M59" s="190">
        <v>0</v>
      </c>
      <c r="N59" s="190">
        <f t="shared" si="17"/>
        <v>0</v>
      </c>
    </row>
    <row r="60" spans="1:14" ht="15.75">
      <c r="A60" s="188" t="s">
        <v>133</v>
      </c>
      <c r="B60" s="189" t="s">
        <v>307</v>
      </c>
      <c r="C60" s="190">
        <v>0</v>
      </c>
      <c r="D60" s="190">
        <v>0</v>
      </c>
      <c r="E60" s="190">
        <v>0</v>
      </c>
      <c r="F60" s="190">
        <f t="shared" si="15"/>
        <v>0</v>
      </c>
      <c r="G60" s="190">
        <v>8891000</v>
      </c>
      <c r="H60" s="190">
        <v>0</v>
      </c>
      <c r="I60" s="190">
        <v>0</v>
      </c>
      <c r="J60" s="190">
        <f t="shared" si="16"/>
        <v>8891000</v>
      </c>
      <c r="K60" s="190">
        <v>0</v>
      </c>
      <c r="L60" s="190">
        <v>0</v>
      </c>
      <c r="M60" s="190">
        <v>0</v>
      </c>
      <c r="N60" s="190">
        <f t="shared" si="17"/>
        <v>0</v>
      </c>
    </row>
    <row r="61" spans="1:14" ht="15.75">
      <c r="A61" s="188" t="s">
        <v>134</v>
      </c>
      <c r="B61" s="212" t="s">
        <v>37</v>
      </c>
      <c r="C61" s="190">
        <v>0</v>
      </c>
      <c r="D61" s="190">
        <v>0</v>
      </c>
      <c r="E61" s="190">
        <v>0</v>
      </c>
      <c r="F61" s="190">
        <f t="shared" si="15"/>
        <v>0</v>
      </c>
      <c r="G61" s="190">
        <v>1243552</v>
      </c>
      <c r="H61" s="190">
        <v>0</v>
      </c>
      <c r="I61" s="190">
        <v>0</v>
      </c>
      <c r="J61" s="190">
        <f t="shared" si="16"/>
        <v>1243552</v>
      </c>
      <c r="K61" s="190">
        <v>1243552</v>
      </c>
      <c r="L61" s="190">
        <v>0</v>
      </c>
      <c r="M61" s="190">
        <v>0</v>
      </c>
      <c r="N61" s="190">
        <f t="shared" si="17"/>
        <v>1243552</v>
      </c>
    </row>
    <row r="62" spans="1:14" ht="15.75">
      <c r="A62" s="188" t="s">
        <v>135</v>
      </c>
      <c r="B62" s="189" t="s">
        <v>38</v>
      </c>
      <c r="C62" s="190">
        <v>0</v>
      </c>
      <c r="D62" s="190">
        <v>0</v>
      </c>
      <c r="E62" s="190">
        <v>0</v>
      </c>
      <c r="F62" s="190">
        <f t="shared" si="15"/>
        <v>0</v>
      </c>
      <c r="G62" s="190">
        <v>0</v>
      </c>
      <c r="H62" s="190">
        <v>0</v>
      </c>
      <c r="I62" s="190">
        <v>0</v>
      </c>
      <c r="J62" s="190">
        <f t="shared" si="16"/>
        <v>0</v>
      </c>
      <c r="K62" s="190">
        <v>0</v>
      </c>
      <c r="L62" s="190">
        <v>0</v>
      </c>
      <c r="M62" s="190">
        <v>0</v>
      </c>
      <c r="N62" s="190">
        <f t="shared" si="17"/>
        <v>0</v>
      </c>
    </row>
    <row r="63" spans="1:14" ht="15.75">
      <c r="A63" s="188" t="s">
        <v>136</v>
      </c>
      <c r="B63" s="189" t="s">
        <v>18</v>
      </c>
      <c r="C63" s="190">
        <v>0</v>
      </c>
      <c r="D63" s="190">
        <v>0</v>
      </c>
      <c r="E63" s="190">
        <v>0</v>
      </c>
      <c r="F63" s="190">
        <f t="shared" si="15"/>
        <v>0</v>
      </c>
      <c r="G63" s="190">
        <v>0</v>
      </c>
      <c r="H63" s="190">
        <v>0</v>
      </c>
      <c r="I63" s="190">
        <v>0</v>
      </c>
      <c r="J63" s="190">
        <f t="shared" si="16"/>
        <v>0</v>
      </c>
      <c r="K63" s="190">
        <v>0</v>
      </c>
      <c r="L63" s="190">
        <v>0</v>
      </c>
      <c r="M63" s="190">
        <v>0</v>
      </c>
      <c r="N63" s="190">
        <f t="shared" si="17"/>
        <v>0</v>
      </c>
    </row>
    <row r="64" spans="1:14" ht="15.75">
      <c r="A64" s="180" t="s">
        <v>137</v>
      </c>
      <c r="B64" s="205" t="s">
        <v>284</v>
      </c>
      <c r="C64" s="187">
        <f aca="true" t="shared" si="18" ref="C64:N64">SUM(C56:C63)</f>
        <v>319435862</v>
      </c>
      <c r="D64" s="187">
        <f t="shared" si="18"/>
        <v>0</v>
      </c>
      <c r="E64" s="187">
        <f t="shared" si="18"/>
        <v>0</v>
      </c>
      <c r="F64" s="187">
        <f t="shared" si="18"/>
        <v>319435862</v>
      </c>
      <c r="G64" s="187">
        <f t="shared" si="18"/>
        <v>347626617</v>
      </c>
      <c r="H64" s="187">
        <f t="shared" si="18"/>
        <v>0</v>
      </c>
      <c r="I64" s="187">
        <f t="shared" si="18"/>
        <v>0</v>
      </c>
      <c r="J64" s="187">
        <f t="shared" si="18"/>
        <v>347626617</v>
      </c>
      <c r="K64" s="187">
        <f t="shared" si="18"/>
        <v>295354852</v>
      </c>
      <c r="L64" s="187">
        <f t="shared" si="18"/>
        <v>0</v>
      </c>
      <c r="M64" s="187">
        <f t="shared" si="18"/>
        <v>0</v>
      </c>
      <c r="N64" s="187">
        <f t="shared" si="18"/>
        <v>295354852</v>
      </c>
    </row>
    <row r="65" spans="1:14" ht="15.75">
      <c r="A65" s="183"/>
      <c r="B65" s="205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</row>
    <row r="66" spans="1:14" ht="15.75">
      <c r="A66" s="180" t="s">
        <v>300</v>
      </c>
      <c r="B66" s="206" t="s">
        <v>328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</row>
    <row r="67" spans="1:14" ht="15.75">
      <c r="A67" s="188" t="s">
        <v>129</v>
      </c>
      <c r="B67" s="211" t="s">
        <v>110</v>
      </c>
      <c r="C67" s="190">
        <v>50506714</v>
      </c>
      <c r="D67" s="190">
        <v>0</v>
      </c>
      <c r="E67" s="190">
        <v>0</v>
      </c>
      <c r="F67" s="190">
        <f>SUM(C67:E67)</f>
        <v>50506714</v>
      </c>
      <c r="G67" s="190">
        <v>53120212</v>
      </c>
      <c r="H67" s="190">
        <v>0</v>
      </c>
      <c r="I67" s="190">
        <v>0</v>
      </c>
      <c r="J67" s="190">
        <f>SUM(G67:I67)</f>
        <v>53120212</v>
      </c>
      <c r="K67" s="190">
        <v>51299839</v>
      </c>
      <c r="L67" s="190">
        <v>0</v>
      </c>
      <c r="M67" s="190">
        <v>0</v>
      </c>
      <c r="N67" s="190">
        <f>SUM(K67:M67)</f>
        <v>51299839</v>
      </c>
    </row>
    <row r="68" spans="1:14" ht="31.5">
      <c r="A68" s="188" t="s">
        <v>130</v>
      </c>
      <c r="B68" s="211" t="s">
        <v>36</v>
      </c>
      <c r="C68" s="190">
        <v>10018724</v>
      </c>
      <c r="D68" s="190">
        <v>0</v>
      </c>
      <c r="E68" s="190">
        <v>0</v>
      </c>
      <c r="F68" s="190">
        <f>SUM(C68:E68)</f>
        <v>10018724</v>
      </c>
      <c r="G68" s="190">
        <v>10450215</v>
      </c>
      <c r="H68" s="190">
        <v>0</v>
      </c>
      <c r="I68" s="190">
        <v>0</v>
      </c>
      <c r="J68" s="190">
        <f aca="true" t="shared" si="19" ref="J68:J74">SUM(G68:I68)</f>
        <v>10450215</v>
      </c>
      <c r="K68" s="190">
        <v>9868624</v>
      </c>
      <c r="L68" s="190">
        <v>0</v>
      </c>
      <c r="M68" s="190">
        <v>0</v>
      </c>
      <c r="N68" s="190">
        <f aca="true" t="shared" si="20" ref="N68:N74">SUM(K68:M68)</f>
        <v>9868624</v>
      </c>
    </row>
    <row r="69" spans="1:14" ht="15.75">
      <c r="A69" s="188" t="s">
        <v>131</v>
      </c>
      <c r="B69" s="211" t="s">
        <v>17</v>
      </c>
      <c r="C69" s="190">
        <v>24790730</v>
      </c>
      <c r="D69" s="190">
        <v>0</v>
      </c>
      <c r="E69" s="190">
        <v>0</v>
      </c>
      <c r="F69" s="190">
        <f aca="true" t="shared" si="21" ref="F69:F74">SUM(C69:E69)</f>
        <v>24790730</v>
      </c>
      <c r="G69" s="190">
        <v>17492995</v>
      </c>
      <c r="H69" s="190">
        <v>0</v>
      </c>
      <c r="I69" s="190">
        <v>0</v>
      </c>
      <c r="J69" s="190">
        <f t="shared" si="19"/>
        <v>17492995</v>
      </c>
      <c r="K69" s="190">
        <v>12453252</v>
      </c>
      <c r="L69" s="190">
        <v>0</v>
      </c>
      <c r="M69" s="190">
        <v>0</v>
      </c>
      <c r="N69" s="190">
        <f t="shared" si="20"/>
        <v>12453252</v>
      </c>
    </row>
    <row r="70" spans="1:14" ht="15.75">
      <c r="A70" s="188" t="s">
        <v>132</v>
      </c>
      <c r="B70" s="189" t="s">
        <v>306</v>
      </c>
      <c r="C70" s="142">
        <v>0</v>
      </c>
      <c r="D70" s="190">
        <v>0</v>
      </c>
      <c r="E70" s="190">
        <v>0</v>
      </c>
      <c r="F70" s="190">
        <f t="shared" si="21"/>
        <v>0</v>
      </c>
      <c r="G70" s="190">
        <v>0</v>
      </c>
      <c r="H70" s="190">
        <v>0</v>
      </c>
      <c r="I70" s="190">
        <v>0</v>
      </c>
      <c r="J70" s="190">
        <f t="shared" si="19"/>
        <v>0</v>
      </c>
      <c r="K70" s="190">
        <v>0</v>
      </c>
      <c r="L70" s="190">
        <v>0</v>
      </c>
      <c r="M70" s="190">
        <v>0</v>
      </c>
      <c r="N70" s="190">
        <f t="shared" si="20"/>
        <v>0</v>
      </c>
    </row>
    <row r="71" spans="1:14" ht="15.75">
      <c r="A71" s="188" t="s">
        <v>133</v>
      </c>
      <c r="B71" s="189" t="s">
        <v>307</v>
      </c>
      <c r="C71" s="190">
        <v>0</v>
      </c>
      <c r="D71" s="190">
        <v>0</v>
      </c>
      <c r="E71" s="190">
        <v>0</v>
      </c>
      <c r="F71" s="190">
        <f>SUM(C71:E71)</f>
        <v>0</v>
      </c>
      <c r="G71" s="190">
        <v>6217601</v>
      </c>
      <c r="H71" s="190">
        <v>0</v>
      </c>
      <c r="I71" s="190">
        <v>0</v>
      </c>
      <c r="J71" s="190">
        <f t="shared" si="19"/>
        <v>6217601</v>
      </c>
      <c r="K71" s="190">
        <v>0</v>
      </c>
      <c r="L71" s="190">
        <v>0</v>
      </c>
      <c r="M71" s="190">
        <v>0</v>
      </c>
      <c r="N71" s="190">
        <f t="shared" si="20"/>
        <v>0</v>
      </c>
    </row>
    <row r="72" spans="1:14" ht="15.75">
      <c r="A72" s="188" t="s">
        <v>134</v>
      </c>
      <c r="B72" s="212" t="s">
        <v>37</v>
      </c>
      <c r="C72" s="190">
        <v>0</v>
      </c>
      <c r="D72" s="190">
        <v>0</v>
      </c>
      <c r="E72" s="190">
        <v>0</v>
      </c>
      <c r="F72" s="190">
        <f t="shared" si="21"/>
        <v>0</v>
      </c>
      <c r="G72" s="190">
        <v>8252660</v>
      </c>
      <c r="H72" s="190">
        <v>0</v>
      </c>
      <c r="I72" s="190">
        <v>0</v>
      </c>
      <c r="J72" s="190">
        <f t="shared" si="19"/>
        <v>8252660</v>
      </c>
      <c r="K72" s="190">
        <v>7296309</v>
      </c>
      <c r="L72" s="190">
        <v>0</v>
      </c>
      <c r="M72" s="190">
        <v>0</v>
      </c>
      <c r="N72" s="190">
        <f t="shared" si="20"/>
        <v>7296309</v>
      </c>
    </row>
    <row r="73" spans="1:14" ht="15.75">
      <c r="A73" s="188" t="s">
        <v>135</v>
      </c>
      <c r="B73" s="189" t="s">
        <v>38</v>
      </c>
      <c r="C73" s="190">
        <v>0</v>
      </c>
      <c r="D73" s="190">
        <v>0</v>
      </c>
      <c r="E73" s="190">
        <v>0</v>
      </c>
      <c r="F73" s="190">
        <f t="shared" si="21"/>
        <v>0</v>
      </c>
      <c r="G73" s="190">
        <v>0</v>
      </c>
      <c r="H73" s="190">
        <v>0</v>
      </c>
      <c r="I73" s="190">
        <v>0</v>
      </c>
      <c r="J73" s="190">
        <f t="shared" si="19"/>
        <v>0</v>
      </c>
      <c r="K73" s="190">
        <v>0</v>
      </c>
      <c r="L73" s="190">
        <v>0</v>
      </c>
      <c r="M73" s="190">
        <v>0</v>
      </c>
      <c r="N73" s="190">
        <f t="shared" si="20"/>
        <v>0</v>
      </c>
    </row>
    <row r="74" spans="1:14" ht="15.75">
      <c r="A74" s="188" t="s">
        <v>136</v>
      </c>
      <c r="B74" s="189" t="s">
        <v>18</v>
      </c>
      <c r="C74" s="190">
        <v>0</v>
      </c>
      <c r="D74" s="190">
        <v>0</v>
      </c>
      <c r="E74" s="190">
        <v>0</v>
      </c>
      <c r="F74" s="190">
        <f t="shared" si="21"/>
        <v>0</v>
      </c>
      <c r="G74" s="190">
        <v>0</v>
      </c>
      <c r="H74" s="190">
        <v>0</v>
      </c>
      <c r="I74" s="190">
        <v>0</v>
      </c>
      <c r="J74" s="190">
        <f t="shared" si="19"/>
        <v>0</v>
      </c>
      <c r="K74" s="190">
        <v>0</v>
      </c>
      <c r="L74" s="190">
        <v>0</v>
      </c>
      <c r="M74" s="190">
        <v>0</v>
      </c>
      <c r="N74" s="190">
        <f t="shared" si="20"/>
        <v>0</v>
      </c>
    </row>
    <row r="75" spans="1:14" ht="15.75">
      <c r="A75" s="180" t="s">
        <v>137</v>
      </c>
      <c r="B75" s="205" t="s">
        <v>284</v>
      </c>
      <c r="C75" s="187">
        <f aca="true" t="shared" si="22" ref="C75:N75">SUM(C67:C74)</f>
        <v>85316168</v>
      </c>
      <c r="D75" s="187">
        <f t="shared" si="22"/>
        <v>0</v>
      </c>
      <c r="E75" s="187">
        <f t="shared" si="22"/>
        <v>0</v>
      </c>
      <c r="F75" s="187">
        <f t="shared" si="22"/>
        <v>85316168</v>
      </c>
      <c r="G75" s="187">
        <f t="shared" si="22"/>
        <v>95533683</v>
      </c>
      <c r="H75" s="187">
        <f t="shared" si="22"/>
        <v>0</v>
      </c>
      <c r="I75" s="187">
        <f t="shared" si="22"/>
        <v>0</v>
      </c>
      <c r="J75" s="187">
        <f t="shared" si="22"/>
        <v>95533683</v>
      </c>
      <c r="K75" s="187">
        <f t="shared" si="22"/>
        <v>80918024</v>
      </c>
      <c r="L75" s="187">
        <f t="shared" si="22"/>
        <v>0</v>
      </c>
      <c r="M75" s="187">
        <f t="shared" si="22"/>
        <v>0</v>
      </c>
      <c r="N75" s="187">
        <f t="shared" si="22"/>
        <v>80918024</v>
      </c>
    </row>
    <row r="76" spans="1:14" ht="15.75">
      <c r="A76" s="183"/>
      <c r="B76" s="205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</row>
    <row r="77" spans="1:14" ht="15.75">
      <c r="A77" s="180" t="s">
        <v>301</v>
      </c>
      <c r="B77" s="205" t="s">
        <v>29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</row>
    <row r="78" spans="1:14" ht="15.75">
      <c r="A78" s="188" t="s">
        <v>129</v>
      </c>
      <c r="B78" s="211" t="s">
        <v>110</v>
      </c>
      <c r="C78" s="190">
        <v>27440245</v>
      </c>
      <c r="D78" s="190">
        <v>0</v>
      </c>
      <c r="E78" s="190">
        <v>0</v>
      </c>
      <c r="F78" s="190">
        <f>SUM(C78:E78)</f>
        <v>27440245</v>
      </c>
      <c r="G78" s="190">
        <v>29340329</v>
      </c>
      <c r="H78" s="190">
        <v>0</v>
      </c>
      <c r="I78" s="190">
        <v>0</v>
      </c>
      <c r="J78" s="190">
        <f>SUM(G78:I78)</f>
        <v>29340329</v>
      </c>
      <c r="K78" s="190">
        <v>27798153</v>
      </c>
      <c r="L78" s="190">
        <v>0</v>
      </c>
      <c r="M78" s="190">
        <v>0</v>
      </c>
      <c r="N78" s="190">
        <f>SUM(K78:M78)</f>
        <v>27798153</v>
      </c>
    </row>
    <row r="79" spans="1:14" ht="31.5">
      <c r="A79" s="188" t="s">
        <v>130</v>
      </c>
      <c r="B79" s="211" t="s">
        <v>36</v>
      </c>
      <c r="C79" s="190">
        <v>5197399</v>
      </c>
      <c r="D79" s="190">
        <v>0</v>
      </c>
      <c r="E79" s="190">
        <v>0</v>
      </c>
      <c r="F79" s="190">
        <f aca="true" t="shared" si="23" ref="F79:F85">SUM(C79:E79)</f>
        <v>5197399</v>
      </c>
      <c r="G79" s="190">
        <v>5372915</v>
      </c>
      <c r="H79" s="190">
        <v>0</v>
      </c>
      <c r="I79" s="190">
        <v>0</v>
      </c>
      <c r="J79" s="190">
        <f aca="true" t="shared" si="24" ref="J79:J85">SUM(G79:I79)</f>
        <v>5372915</v>
      </c>
      <c r="K79" s="190">
        <v>4696885</v>
      </c>
      <c r="L79" s="190">
        <v>0</v>
      </c>
      <c r="M79" s="190">
        <v>0</v>
      </c>
      <c r="N79" s="190">
        <f aca="true" t="shared" si="25" ref="N79:N85">SUM(K79:M79)</f>
        <v>4696885</v>
      </c>
    </row>
    <row r="80" spans="1:14" ht="15.75">
      <c r="A80" s="188" t="s">
        <v>131</v>
      </c>
      <c r="B80" s="211" t="s">
        <v>17</v>
      </c>
      <c r="C80" s="190">
        <v>14593590</v>
      </c>
      <c r="D80" s="190">
        <v>0</v>
      </c>
      <c r="E80" s="190">
        <v>0</v>
      </c>
      <c r="F80" s="190">
        <f t="shared" si="23"/>
        <v>14593590</v>
      </c>
      <c r="G80" s="190">
        <v>14489986</v>
      </c>
      <c r="H80" s="190">
        <v>0</v>
      </c>
      <c r="I80" s="190">
        <v>0</v>
      </c>
      <c r="J80" s="190">
        <f t="shared" si="24"/>
        <v>14489986</v>
      </c>
      <c r="K80" s="190">
        <v>6096351</v>
      </c>
      <c r="L80" s="190">
        <v>0</v>
      </c>
      <c r="M80" s="190">
        <v>0</v>
      </c>
      <c r="N80" s="190">
        <f t="shared" si="25"/>
        <v>6096351</v>
      </c>
    </row>
    <row r="81" spans="1:14" ht="15.75">
      <c r="A81" s="188" t="s">
        <v>132</v>
      </c>
      <c r="B81" s="189" t="s">
        <v>306</v>
      </c>
      <c r="C81" s="190">
        <v>0</v>
      </c>
      <c r="D81" s="190">
        <v>0</v>
      </c>
      <c r="E81" s="190">
        <v>0</v>
      </c>
      <c r="F81" s="190">
        <f t="shared" si="23"/>
        <v>0</v>
      </c>
      <c r="G81" s="190">
        <v>0</v>
      </c>
      <c r="H81" s="190">
        <v>0</v>
      </c>
      <c r="I81" s="190">
        <v>0</v>
      </c>
      <c r="J81" s="190">
        <f t="shared" si="24"/>
        <v>0</v>
      </c>
      <c r="K81" s="190">
        <v>0</v>
      </c>
      <c r="L81" s="190">
        <v>0</v>
      </c>
      <c r="M81" s="190">
        <v>0</v>
      </c>
      <c r="N81" s="190">
        <f t="shared" si="25"/>
        <v>0</v>
      </c>
    </row>
    <row r="82" spans="1:14" ht="15.75">
      <c r="A82" s="188" t="s">
        <v>133</v>
      </c>
      <c r="B82" s="189" t="s">
        <v>307</v>
      </c>
      <c r="C82" s="190">
        <v>0</v>
      </c>
      <c r="D82" s="190">
        <v>0</v>
      </c>
      <c r="E82" s="190">
        <v>0</v>
      </c>
      <c r="F82" s="190">
        <f t="shared" si="23"/>
        <v>0</v>
      </c>
      <c r="G82" s="190">
        <v>6711000</v>
      </c>
      <c r="H82" s="190">
        <v>0</v>
      </c>
      <c r="I82" s="190">
        <v>0</v>
      </c>
      <c r="J82" s="190">
        <f t="shared" si="24"/>
        <v>6711000</v>
      </c>
      <c r="K82" s="190">
        <v>0</v>
      </c>
      <c r="L82" s="190">
        <v>0</v>
      </c>
      <c r="M82" s="190">
        <v>0</v>
      </c>
      <c r="N82" s="190">
        <f t="shared" si="25"/>
        <v>0</v>
      </c>
    </row>
    <row r="83" spans="1:14" ht="15.75">
      <c r="A83" s="188" t="s">
        <v>134</v>
      </c>
      <c r="B83" s="212" t="s">
        <v>37</v>
      </c>
      <c r="C83" s="190">
        <v>0</v>
      </c>
      <c r="D83" s="190">
        <v>0</v>
      </c>
      <c r="E83" s="190">
        <v>0</v>
      </c>
      <c r="F83" s="190">
        <f t="shared" si="23"/>
        <v>0</v>
      </c>
      <c r="G83" s="190">
        <v>611744</v>
      </c>
      <c r="H83" s="190">
        <v>0</v>
      </c>
      <c r="I83" s="190">
        <v>0</v>
      </c>
      <c r="J83" s="190">
        <f t="shared" si="24"/>
        <v>611744</v>
      </c>
      <c r="K83" s="190">
        <v>611744</v>
      </c>
      <c r="L83" s="190">
        <v>0</v>
      </c>
      <c r="M83" s="190">
        <v>0</v>
      </c>
      <c r="N83" s="190">
        <f t="shared" si="25"/>
        <v>611744</v>
      </c>
    </row>
    <row r="84" spans="1:14" ht="15.75">
      <c r="A84" s="188" t="s">
        <v>135</v>
      </c>
      <c r="B84" s="189" t="s">
        <v>38</v>
      </c>
      <c r="C84" s="190">
        <v>0</v>
      </c>
      <c r="D84" s="190">
        <v>0</v>
      </c>
      <c r="E84" s="190">
        <v>0</v>
      </c>
      <c r="F84" s="190">
        <f t="shared" si="23"/>
        <v>0</v>
      </c>
      <c r="G84" s="190">
        <v>0</v>
      </c>
      <c r="H84" s="190">
        <v>0</v>
      </c>
      <c r="I84" s="190">
        <v>0</v>
      </c>
      <c r="J84" s="190">
        <f t="shared" si="24"/>
        <v>0</v>
      </c>
      <c r="K84" s="190">
        <v>0</v>
      </c>
      <c r="L84" s="190">
        <v>0</v>
      </c>
      <c r="M84" s="190">
        <v>0</v>
      </c>
      <c r="N84" s="190">
        <f t="shared" si="25"/>
        <v>0</v>
      </c>
    </row>
    <row r="85" spans="1:14" ht="15.75">
      <c r="A85" s="188" t="s">
        <v>136</v>
      </c>
      <c r="B85" s="189" t="s">
        <v>18</v>
      </c>
      <c r="C85" s="190">
        <v>0</v>
      </c>
      <c r="D85" s="190">
        <v>0</v>
      </c>
      <c r="E85" s="190">
        <v>0</v>
      </c>
      <c r="F85" s="190">
        <f t="shared" si="23"/>
        <v>0</v>
      </c>
      <c r="G85" s="190">
        <v>0</v>
      </c>
      <c r="H85" s="190">
        <v>0</v>
      </c>
      <c r="I85" s="190">
        <v>0</v>
      </c>
      <c r="J85" s="190">
        <f t="shared" si="24"/>
        <v>0</v>
      </c>
      <c r="K85" s="190">
        <v>0</v>
      </c>
      <c r="L85" s="190">
        <v>0</v>
      </c>
      <c r="M85" s="190">
        <v>0</v>
      </c>
      <c r="N85" s="190">
        <f t="shared" si="25"/>
        <v>0</v>
      </c>
    </row>
    <row r="86" spans="1:14" ht="15.75">
      <c r="A86" s="180" t="s">
        <v>137</v>
      </c>
      <c r="B86" s="205" t="s">
        <v>284</v>
      </c>
      <c r="C86" s="187">
        <f aca="true" t="shared" si="26" ref="C86:N86">SUM(C78:C85)</f>
        <v>47231234</v>
      </c>
      <c r="D86" s="187">
        <f t="shared" si="26"/>
        <v>0</v>
      </c>
      <c r="E86" s="187">
        <f t="shared" si="26"/>
        <v>0</v>
      </c>
      <c r="F86" s="187">
        <f t="shared" si="26"/>
        <v>47231234</v>
      </c>
      <c r="G86" s="187">
        <f t="shared" si="26"/>
        <v>56525974</v>
      </c>
      <c r="H86" s="187">
        <f t="shared" si="26"/>
        <v>0</v>
      </c>
      <c r="I86" s="187">
        <f t="shared" si="26"/>
        <v>0</v>
      </c>
      <c r="J86" s="187">
        <f t="shared" si="26"/>
        <v>56525974</v>
      </c>
      <c r="K86" s="187">
        <f t="shared" si="26"/>
        <v>39203133</v>
      </c>
      <c r="L86" s="187">
        <f t="shared" si="26"/>
        <v>0</v>
      </c>
      <c r="M86" s="187">
        <f t="shared" si="26"/>
        <v>0</v>
      </c>
      <c r="N86" s="187">
        <f t="shared" si="26"/>
        <v>39203133</v>
      </c>
    </row>
    <row r="87" spans="1:14" ht="15.75">
      <c r="A87" s="183"/>
      <c r="B87" s="205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</row>
    <row r="88" spans="1:14" ht="15.75">
      <c r="A88" s="183"/>
      <c r="B88" s="205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</row>
    <row r="89" spans="1:14" ht="15.75">
      <c r="A89" s="180" t="s">
        <v>302</v>
      </c>
      <c r="B89" s="210" t="s">
        <v>6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</row>
    <row r="90" spans="1:14" ht="15.75">
      <c r="A90" s="180" t="s">
        <v>129</v>
      </c>
      <c r="B90" s="214" t="s">
        <v>110</v>
      </c>
      <c r="C90" s="187">
        <f aca="true" t="shared" si="27" ref="C90:I90">C12+C23+C34+C45+C56+C67+C78</f>
        <v>1358867507</v>
      </c>
      <c r="D90" s="187">
        <f t="shared" si="27"/>
        <v>0</v>
      </c>
      <c r="E90" s="187">
        <f t="shared" si="27"/>
        <v>0</v>
      </c>
      <c r="F90" s="187">
        <f t="shared" si="27"/>
        <v>1358867507</v>
      </c>
      <c r="G90" s="187">
        <f t="shared" si="27"/>
        <v>1402572645</v>
      </c>
      <c r="H90" s="187">
        <f t="shared" si="27"/>
        <v>0</v>
      </c>
      <c r="I90" s="187">
        <f t="shared" si="27"/>
        <v>0</v>
      </c>
      <c r="J90" s="187">
        <f>J12+J23+J34+J45+J56+J67+J78</f>
        <v>1402572645</v>
      </c>
      <c r="K90" s="187">
        <f aca="true" t="shared" si="28" ref="K90:N98">K12+K23+K34+K45+K56+K67+K78</f>
        <v>1344480633</v>
      </c>
      <c r="L90" s="187">
        <f t="shared" si="28"/>
        <v>0</v>
      </c>
      <c r="M90" s="187">
        <f t="shared" si="28"/>
        <v>0</v>
      </c>
      <c r="N90" s="187">
        <f t="shared" si="28"/>
        <v>1344480633</v>
      </c>
    </row>
    <row r="91" spans="1:14" ht="31.5">
      <c r="A91" s="180" t="s">
        <v>130</v>
      </c>
      <c r="B91" s="214" t="s">
        <v>36</v>
      </c>
      <c r="C91" s="187">
        <f aca="true" t="shared" si="29" ref="C91:F98">C13+C24+C35+C46+C57+C68+C79</f>
        <v>271942868</v>
      </c>
      <c r="D91" s="187">
        <f t="shared" si="29"/>
        <v>0</v>
      </c>
      <c r="E91" s="187">
        <f t="shared" si="29"/>
        <v>0</v>
      </c>
      <c r="F91" s="187">
        <f t="shared" si="29"/>
        <v>271942868</v>
      </c>
      <c r="G91" s="187">
        <f aca="true" t="shared" si="30" ref="G91:J98">G13+G24+G35+G46+G57+G68+G79</f>
        <v>278107842</v>
      </c>
      <c r="H91" s="187">
        <f t="shared" si="30"/>
        <v>0</v>
      </c>
      <c r="I91" s="187">
        <f t="shared" si="30"/>
        <v>0</v>
      </c>
      <c r="J91" s="187">
        <f t="shared" si="30"/>
        <v>278107842</v>
      </c>
      <c r="K91" s="187">
        <f t="shared" si="28"/>
        <v>262503613</v>
      </c>
      <c r="L91" s="187">
        <f t="shared" si="28"/>
        <v>0</v>
      </c>
      <c r="M91" s="187">
        <f t="shared" si="28"/>
        <v>0</v>
      </c>
      <c r="N91" s="187">
        <f>N13+N24+N35+N46+N57+N68+N79</f>
        <v>262503613</v>
      </c>
    </row>
    <row r="92" spans="1:14" ht="15.75">
      <c r="A92" s="180" t="s">
        <v>131</v>
      </c>
      <c r="B92" s="214" t="s">
        <v>17</v>
      </c>
      <c r="C92" s="187">
        <f t="shared" si="29"/>
        <v>869020494</v>
      </c>
      <c r="D92" s="187">
        <f t="shared" si="29"/>
        <v>0</v>
      </c>
      <c r="E92" s="187">
        <f t="shared" si="29"/>
        <v>0</v>
      </c>
      <c r="F92" s="187">
        <f t="shared" si="29"/>
        <v>869020494</v>
      </c>
      <c r="G92" s="187">
        <f t="shared" si="30"/>
        <v>849553736</v>
      </c>
      <c r="H92" s="187">
        <f t="shared" si="30"/>
        <v>0</v>
      </c>
      <c r="I92" s="187">
        <f t="shared" si="30"/>
        <v>0</v>
      </c>
      <c r="J92" s="187">
        <f t="shared" si="30"/>
        <v>849553736</v>
      </c>
      <c r="K92" s="187">
        <f t="shared" si="28"/>
        <v>695327567</v>
      </c>
      <c r="L92" s="187">
        <f t="shared" si="28"/>
        <v>0</v>
      </c>
      <c r="M92" s="187">
        <f t="shared" si="28"/>
        <v>0</v>
      </c>
      <c r="N92" s="187">
        <f>N14+N25+N36+N47+N58+N69+N80</f>
        <v>695327567</v>
      </c>
    </row>
    <row r="93" spans="1:14" ht="15.75">
      <c r="A93" s="180" t="s">
        <v>132</v>
      </c>
      <c r="B93" s="215" t="s">
        <v>306</v>
      </c>
      <c r="C93" s="187">
        <f>C15+C26+C37+C48+C59+C71+C81</f>
        <v>0</v>
      </c>
      <c r="D93" s="187">
        <f t="shared" si="29"/>
        <v>0</v>
      </c>
      <c r="E93" s="187">
        <f t="shared" si="29"/>
        <v>0</v>
      </c>
      <c r="F93" s="187">
        <f t="shared" si="29"/>
        <v>0</v>
      </c>
      <c r="G93" s="187">
        <f t="shared" si="30"/>
        <v>0</v>
      </c>
      <c r="H93" s="187">
        <f t="shared" si="30"/>
        <v>0</v>
      </c>
      <c r="I93" s="187">
        <f t="shared" si="30"/>
        <v>0</v>
      </c>
      <c r="J93" s="187">
        <f t="shared" si="30"/>
        <v>0</v>
      </c>
      <c r="K93" s="187">
        <f t="shared" si="28"/>
        <v>0</v>
      </c>
      <c r="L93" s="187">
        <f t="shared" si="28"/>
        <v>0</v>
      </c>
      <c r="M93" s="187">
        <f t="shared" si="28"/>
        <v>0</v>
      </c>
      <c r="N93" s="187">
        <f t="shared" si="28"/>
        <v>0</v>
      </c>
    </row>
    <row r="94" spans="1:14" ht="15.75">
      <c r="A94" s="180" t="s">
        <v>133</v>
      </c>
      <c r="B94" s="215" t="s">
        <v>307</v>
      </c>
      <c r="C94" s="187">
        <f t="shared" si="29"/>
        <v>0</v>
      </c>
      <c r="D94" s="187">
        <f t="shared" si="29"/>
        <v>0</v>
      </c>
      <c r="E94" s="187">
        <f t="shared" si="29"/>
        <v>0</v>
      </c>
      <c r="F94" s="187">
        <f t="shared" si="29"/>
        <v>0</v>
      </c>
      <c r="G94" s="187">
        <f t="shared" si="30"/>
        <v>62852024</v>
      </c>
      <c r="H94" s="187">
        <f t="shared" si="30"/>
        <v>0</v>
      </c>
      <c r="I94" s="187">
        <f t="shared" si="30"/>
        <v>0</v>
      </c>
      <c r="J94" s="187">
        <f t="shared" si="30"/>
        <v>62852024</v>
      </c>
      <c r="K94" s="187">
        <f t="shared" si="28"/>
        <v>0</v>
      </c>
      <c r="L94" s="187">
        <f t="shared" si="28"/>
        <v>0</v>
      </c>
      <c r="M94" s="187">
        <f t="shared" si="28"/>
        <v>0</v>
      </c>
      <c r="N94" s="187">
        <f t="shared" si="28"/>
        <v>0</v>
      </c>
    </row>
    <row r="95" spans="1:14" ht="15.75">
      <c r="A95" s="180" t="s">
        <v>134</v>
      </c>
      <c r="B95" s="216" t="s">
        <v>37</v>
      </c>
      <c r="C95" s="187">
        <f t="shared" si="29"/>
        <v>11331500</v>
      </c>
      <c r="D95" s="187">
        <f t="shared" si="29"/>
        <v>0</v>
      </c>
      <c r="E95" s="187">
        <f t="shared" si="29"/>
        <v>0</v>
      </c>
      <c r="F95" s="187">
        <f t="shared" si="29"/>
        <v>11331500</v>
      </c>
      <c r="G95" s="187">
        <f t="shared" si="30"/>
        <v>24837258</v>
      </c>
      <c r="H95" s="187">
        <f t="shared" si="30"/>
        <v>0</v>
      </c>
      <c r="I95" s="187">
        <f t="shared" si="30"/>
        <v>0</v>
      </c>
      <c r="J95" s="187">
        <f t="shared" si="30"/>
        <v>24837258</v>
      </c>
      <c r="K95" s="187">
        <f>K17+K28+K39+K50+K61+K72+K83</f>
        <v>22630017</v>
      </c>
      <c r="L95" s="187">
        <f>L17+L28+L39+L50+L61+L72+L83</f>
        <v>0</v>
      </c>
      <c r="M95" s="187">
        <f>M17+M28+M39+M50+M61+M72+M83</f>
        <v>0</v>
      </c>
      <c r="N95" s="187">
        <f>N17+N28+N39+N50+N61+N72+N83</f>
        <v>22630017</v>
      </c>
    </row>
    <row r="96" spans="1:14" ht="15.75">
      <c r="A96" s="180" t="s">
        <v>135</v>
      </c>
      <c r="B96" s="215" t="s">
        <v>38</v>
      </c>
      <c r="C96" s="187">
        <f t="shared" si="29"/>
        <v>0</v>
      </c>
      <c r="D96" s="187">
        <f t="shared" si="29"/>
        <v>0</v>
      </c>
      <c r="E96" s="187">
        <f t="shared" si="29"/>
        <v>0</v>
      </c>
      <c r="F96" s="187">
        <f t="shared" si="29"/>
        <v>0</v>
      </c>
      <c r="G96" s="187">
        <f t="shared" si="30"/>
        <v>0</v>
      </c>
      <c r="H96" s="187">
        <f t="shared" si="30"/>
        <v>0</v>
      </c>
      <c r="I96" s="187">
        <f t="shared" si="30"/>
        <v>0</v>
      </c>
      <c r="J96" s="187">
        <f t="shared" si="30"/>
        <v>0</v>
      </c>
      <c r="K96" s="187">
        <f t="shared" si="28"/>
        <v>0</v>
      </c>
      <c r="L96" s="187">
        <f t="shared" si="28"/>
        <v>0</v>
      </c>
      <c r="M96" s="187">
        <f t="shared" si="28"/>
        <v>0</v>
      </c>
      <c r="N96" s="187">
        <f t="shared" si="28"/>
        <v>0</v>
      </c>
    </row>
    <row r="97" spans="1:14" ht="15.75">
      <c r="A97" s="180" t="s">
        <v>136</v>
      </c>
      <c r="B97" s="215" t="s">
        <v>18</v>
      </c>
      <c r="C97" s="187">
        <f t="shared" si="29"/>
        <v>0</v>
      </c>
      <c r="D97" s="187">
        <f t="shared" si="29"/>
        <v>0</v>
      </c>
      <c r="E97" s="187">
        <f t="shared" si="29"/>
        <v>0</v>
      </c>
      <c r="F97" s="187">
        <f t="shared" si="29"/>
        <v>0</v>
      </c>
      <c r="G97" s="187">
        <f t="shared" si="30"/>
        <v>4000000</v>
      </c>
      <c r="H97" s="187">
        <f t="shared" si="30"/>
        <v>0</v>
      </c>
      <c r="I97" s="187">
        <f t="shared" si="30"/>
        <v>0</v>
      </c>
      <c r="J97" s="187">
        <f t="shared" si="30"/>
        <v>4000000</v>
      </c>
      <c r="K97" s="187">
        <f t="shared" si="28"/>
        <v>4000000</v>
      </c>
      <c r="L97" s="187">
        <f t="shared" si="28"/>
        <v>0</v>
      </c>
      <c r="M97" s="187">
        <f t="shared" si="28"/>
        <v>0</v>
      </c>
      <c r="N97" s="187">
        <f t="shared" si="28"/>
        <v>4000000</v>
      </c>
    </row>
    <row r="98" spans="1:14" ht="15.75">
      <c r="A98" s="180" t="s">
        <v>137</v>
      </c>
      <c r="B98" s="205" t="s">
        <v>284</v>
      </c>
      <c r="C98" s="187">
        <f t="shared" si="29"/>
        <v>2511162369</v>
      </c>
      <c r="D98" s="187">
        <f t="shared" si="29"/>
        <v>0</v>
      </c>
      <c r="E98" s="187">
        <f t="shared" si="29"/>
        <v>0</v>
      </c>
      <c r="F98" s="187">
        <f t="shared" si="29"/>
        <v>2511162369</v>
      </c>
      <c r="G98" s="187">
        <f t="shared" si="30"/>
        <v>2621923505</v>
      </c>
      <c r="H98" s="187">
        <f t="shared" si="30"/>
        <v>0</v>
      </c>
      <c r="I98" s="187">
        <f t="shared" si="30"/>
        <v>0</v>
      </c>
      <c r="J98" s="187">
        <f t="shared" si="30"/>
        <v>2621923505</v>
      </c>
      <c r="K98" s="187">
        <f t="shared" si="28"/>
        <v>2328941830</v>
      </c>
      <c r="L98" s="187">
        <f t="shared" si="28"/>
        <v>0</v>
      </c>
      <c r="M98" s="187">
        <f t="shared" si="28"/>
        <v>0</v>
      </c>
      <c r="N98" s="187">
        <f t="shared" si="28"/>
        <v>2328941830</v>
      </c>
    </row>
    <row r="102" spans="10:14" ht="15.75">
      <c r="J102" s="167"/>
      <c r="N102" s="167"/>
    </row>
  </sheetData>
  <sheetProtection/>
  <mergeCells count="8">
    <mergeCell ref="G9:J9"/>
    <mergeCell ref="A4:N4"/>
    <mergeCell ref="A5:N5"/>
    <mergeCell ref="A6:N6"/>
    <mergeCell ref="A1:N1"/>
    <mergeCell ref="A9:A10"/>
    <mergeCell ref="C9:F9"/>
    <mergeCell ref="K9:N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7"/>
  <sheetViews>
    <sheetView zoomScalePageLayoutView="0" workbookViewId="0" topLeftCell="A1">
      <selection activeCell="A1" sqref="A1:I1"/>
    </sheetView>
  </sheetViews>
  <sheetFormatPr defaultColWidth="8.00390625" defaultRowHeight="12.75"/>
  <cols>
    <col min="1" max="1" width="51.375" style="217" customWidth="1"/>
    <col min="2" max="2" width="12.375" style="217" bestFit="1" customWidth="1"/>
    <col min="3" max="3" width="10.125" style="217" bestFit="1" customWidth="1"/>
    <col min="4" max="4" width="10.375" style="217" bestFit="1" customWidth="1"/>
    <col min="5" max="5" width="12.375" style="217" bestFit="1" customWidth="1"/>
    <col min="6" max="6" width="13.25390625" style="217" bestFit="1" customWidth="1"/>
    <col min="7" max="7" width="10.125" style="217" bestFit="1" customWidth="1"/>
    <col min="8" max="8" width="10.75390625" style="217" customWidth="1"/>
    <col min="9" max="9" width="13.25390625" style="217" bestFit="1" customWidth="1"/>
    <col min="10" max="16384" width="8.00390625" style="217" customWidth="1"/>
  </cols>
  <sheetData>
    <row r="1" spans="1:9" ht="15.75">
      <c r="A1" s="404" t="s">
        <v>756</v>
      </c>
      <c r="B1" s="404"/>
      <c r="C1" s="404"/>
      <c r="D1" s="404"/>
      <c r="E1" s="404"/>
      <c r="F1" s="404"/>
      <c r="G1" s="404"/>
      <c r="H1" s="404"/>
      <c r="I1" s="404"/>
    </row>
    <row r="2" spans="1:9" ht="15.75">
      <c r="A2" s="68"/>
      <c r="B2" s="68"/>
      <c r="C2" s="68"/>
      <c r="D2" s="68"/>
      <c r="E2" s="68"/>
      <c r="F2" s="68"/>
      <c r="G2" s="68"/>
      <c r="H2" s="68"/>
      <c r="I2" s="68"/>
    </row>
    <row r="3" ht="15.75">
      <c r="B3" s="218"/>
    </row>
    <row r="4" spans="1:9" ht="15.75">
      <c r="A4" s="414" t="s">
        <v>13</v>
      </c>
      <c r="B4" s="414"/>
      <c r="C4" s="414"/>
      <c r="D4" s="414"/>
      <c r="E4" s="414"/>
      <c r="F4" s="414"/>
      <c r="G4" s="414"/>
      <c r="H4" s="414"/>
      <c r="I4" s="414"/>
    </row>
    <row r="5" spans="1:9" ht="15.75">
      <c r="A5" s="414" t="s">
        <v>641</v>
      </c>
      <c r="B5" s="414"/>
      <c r="C5" s="414"/>
      <c r="D5" s="414"/>
      <c r="E5" s="414"/>
      <c r="F5" s="414"/>
      <c r="G5" s="414"/>
      <c r="H5" s="414"/>
      <c r="I5" s="414"/>
    </row>
    <row r="6" spans="1:2" ht="15.75">
      <c r="A6" s="219"/>
      <c r="B6" s="219"/>
    </row>
    <row r="7" spans="1:9" ht="16.5" thickBot="1">
      <c r="A7" s="146"/>
      <c r="B7" s="71"/>
      <c r="C7" s="146"/>
      <c r="D7" s="146"/>
      <c r="E7" s="71"/>
      <c r="F7" s="146"/>
      <c r="G7" s="146"/>
      <c r="H7" s="146"/>
      <c r="I7" s="71" t="s">
        <v>308</v>
      </c>
    </row>
    <row r="8" spans="1:9" ht="15.75" customHeight="1">
      <c r="A8" s="220" t="s">
        <v>15</v>
      </c>
      <c r="B8" s="411" t="s">
        <v>32</v>
      </c>
      <c r="C8" s="412"/>
      <c r="D8" s="412"/>
      <c r="E8" s="415"/>
      <c r="F8" s="411" t="s">
        <v>356</v>
      </c>
      <c r="G8" s="412"/>
      <c r="H8" s="412"/>
      <c r="I8" s="413"/>
    </row>
    <row r="9" spans="1:9" ht="31.5">
      <c r="A9" s="221" t="s">
        <v>35</v>
      </c>
      <c r="B9" s="148" t="s">
        <v>33</v>
      </c>
      <c r="C9" s="81" t="s">
        <v>34</v>
      </c>
      <c r="D9" s="79" t="s">
        <v>156</v>
      </c>
      <c r="E9" s="81" t="s">
        <v>16</v>
      </c>
      <c r="F9" s="148" t="s">
        <v>33</v>
      </c>
      <c r="G9" s="81" t="s">
        <v>34</v>
      </c>
      <c r="H9" s="79" t="s">
        <v>156</v>
      </c>
      <c r="I9" s="222" t="s">
        <v>16</v>
      </c>
    </row>
    <row r="10" spans="1:9" ht="15.75">
      <c r="A10" s="223" t="s">
        <v>12</v>
      </c>
      <c r="B10" s="190">
        <v>110000000</v>
      </c>
      <c r="C10" s="190">
        <v>0</v>
      </c>
      <c r="D10" s="190">
        <v>0</v>
      </c>
      <c r="E10" s="190">
        <f aca="true" t="shared" si="0" ref="E10:E16">SUM(B10:D10)</f>
        <v>110000000</v>
      </c>
      <c r="F10" s="190">
        <v>69222</v>
      </c>
      <c r="G10" s="190">
        <v>0</v>
      </c>
      <c r="H10" s="190">
        <v>0</v>
      </c>
      <c r="I10" s="224">
        <f aca="true" t="shared" si="1" ref="I10:I16">SUM(F10:H10)</f>
        <v>69222</v>
      </c>
    </row>
    <row r="11" spans="1:9" ht="31.5">
      <c r="A11" s="223" t="s">
        <v>687</v>
      </c>
      <c r="B11" s="190">
        <v>5000000</v>
      </c>
      <c r="C11" s="190">
        <v>0</v>
      </c>
      <c r="D11" s="190">
        <v>0</v>
      </c>
      <c r="E11" s="190">
        <f t="shared" si="0"/>
        <v>5000000</v>
      </c>
      <c r="F11" s="190">
        <v>5000000</v>
      </c>
      <c r="G11" s="190">
        <v>0</v>
      </c>
      <c r="H11" s="190">
        <v>0</v>
      </c>
      <c r="I11" s="224">
        <f t="shared" si="1"/>
        <v>5000000</v>
      </c>
    </row>
    <row r="12" spans="1:9" ht="78.75">
      <c r="A12" s="223" t="s">
        <v>688</v>
      </c>
      <c r="B12" s="190">
        <v>50000000</v>
      </c>
      <c r="C12" s="190">
        <v>0</v>
      </c>
      <c r="D12" s="190">
        <v>0</v>
      </c>
      <c r="E12" s="190">
        <f t="shared" si="0"/>
        <v>50000000</v>
      </c>
      <c r="F12" s="190">
        <v>1313793</v>
      </c>
      <c r="G12" s="190">
        <v>0</v>
      </c>
      <c r="H12" s="190">
        <v>0</v>
      </c>
      <c r="I12" s="224">
        <f t="shared" si="1"/>
        <v>1313793</v>
      </c>
    </row>
    <row r="13" spans="1:9" ht="15.75">
      <c r="A13" s="223" t="s">
        <v>689</v>
      </c>
      <c r="B13" s="190">
        <v>80000000</v>
      </c>
      <c r="C13" s="190">
        <v>0</v>
      </c>
      <c r="D13" s="190">
        <v>0</v>
      </c>
      <c r="E13" s="190">
        <f t="shared" si="0"/>
        <v>80000000</v>
      </c>
      <c r="F13" s="190">
        <v>18448551</v>
      </c>
      <c r="G13" s="190">
        <v>0</v>
      </c>
      <c r="H13" s="190">
        <v>0</v>
      </c>
      <c r="I13" s="224">
        <f t="shared" si="1"/>
        <v>18448551</v>
      </c>
    </row>
    <row r="14" spans="1:9" ht="15.75">
      <c r="A14" s="223" t="s">
        <v>690</v>
      </c>
      <c r="B14" s="190">
        <v>5000000</v>
      </c>
      <c r="C14" s="190">
        <v>0</v>
      </c>
      <c r="D14" s="190">
        <v>0</v>
      </c>
      <c r="E14" s="190">
        <f t="shared" si="0"/>
        <v>5000000</v>
      </c>
      <c r="F14" s="190">
        <v>3000000</v>
      </c>
      <c r="G14" s="190">
        <v>0</v>
      </c>
      <c r="H14" s="190">
        <v>0</v>
      </c>
      <c r="I14" s="224">
        <f t="shared" si="1"/>
        <v>3000000</v>
      </c>
    </row>
    <row r="15" spans="1:9" ht="15.75">
      <c r="A15" s="223" t="s">
        <v>691</v>
      </c>
      <c r="B15" s="190">
        <v>10000000</v>
      </c>
      <c r="C15" s="190">
        <v>0</v>
      </c>
      <c r="D15" s="190">
        <v>0</v>
      </c>
      <c r="E15" s="190">
        <f t="shared" si="0"/>
        <v>10000000</v>
      </c>
      <c r="F15" s="190">
        <v>10000000</v>
      </c>
      <c r="G15" s="190">
        <v>0</v>
      </c>
      <c r="H15" s="190">
        <v>0</v>
      </c>
      <c r="I15" s="224">
        <f t="shared" si="1"/>
        <v>10000000</v>
      </c>
    </row>
    <row r="16" spans="1:9" ht="16.5" thickBot="1">
      <c r="A16" s="225" t="s">
        <v>692</v>
      </c>
      <c r="B16" s="226">
        <v>6000000</v>
      </c>
      <c r="C16" s="226">
        <v>0</v>
      </c>
      <c r="D16" s="226">
        <v>0</v>
      </c>
      <c r="E16" s="226">
        <f t="shared" si="0"/>
        <v>6000000</v>
      </c>
      <c r="F16" s="227">
        <v>2702319</v>
      </c>
      <c r="G16" s="227">
        <v>0</v>
      </c>
      <c r="H16" s="227">
        <f>SUM(H10:H15)</f>
        <v>0</v>
      </c>
      <c r="I16" s="224">
        <f t="shared" si="1"/>
        <v>2702319</v>
      </c>
    </row>
    <row r="17" spans="1:9" ht="16.5" thickBot="1">
      <c r="A17" s="228" t="s">
        <v>693</v>
      </c>
      <c r="B17" s="229">
        <f>SUM(B10:B16)</f>
        <v>266000000</v>
      </c>
      <c r="C17" s="229">
        <f>SUM(C10:C16)</f>
        <v>0</v>
      </c>
      <c r="D17" s="229">
        <f>SUM(D10:D16)</f>
        <v>0</v>
      </c>
      <c r="E17" s="229">
        <f>SUM(E10:E16)</f>
        <v>266000000</v>
      </c>
      <c r="F17" s="229">
        <f>SUM(F10:F16)</f>
        <v>40533885</v>
      </c>
      <c r="G17" s="230">
        <v>0</v>
      </c>
      <c r="H17" s="230">
        <v>0</v>
      </c>
      <c r="I17" s="231">
        <f>SUM(F17:H17)</f>
        <v>40533885</v>
      </c>
    </row>
  </sheetData>
  <sheetProtection/>
  <mergeCells count="5">
    <mergeCell ref="F8:I8"/>
    <mergeCell ref="A5:I5"/>
    <mergeCell ref="A4:I4"/>
    <mergeCell ref="A1:I1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54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4.875" style="2" customWidth="1"/>
    <col min="2" max="2" width="14.25390625" style="2" bestFit="1" customWidth="1"/>
    <col min="3" max="3" width="10.125" style="2" customWidth="1"/>
    <col min="4" max="4" width="10.375" style="2" customWidth="1"/>
    <col min="5" max="5" width="14.25390625" style="2" bestFit="1" customWidth="1"/>
    <col min="6" max="6" width="18.625" style="2" bestFit="1" customWidth="1"/>
    <col min="7" max="7" width="10.875" style="2" bestFit="1" customWidth="1"/>
    <col min="8" max="8" width="10.375" style="2" bestFit="1" customWidth="1"/>
    <col min="9" max="9" width="18.625" style="2" bestFit="1" customWidth="1"/>
    <col min="10" max="10" width="16.00390625" style="2" customWidth="1"/>
    <col min="11" max="11" width="8.125" style="2" bestFit="1" customWidth="1"/>
    <col min="12" max="12" width="10.375" style="2" bestFit="1" customWidth="1"/>
    <col min="13" max="13" width="14.875" style="2" customWidth="1"/>
    <col min="14" max="16384" width="9.125" style="2" customWidth="1"/>
  </cols>
  <sheetData>
    <row r="1" spans="1:13" ht="15.75">
      <c r="A1" s="417" t="s">
        <v>757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spans="1:13" ht="15.75">
      <c r="A4" s="416" t="s">
        <v>13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3" ht="15.75">
      <c r="A5" s="416" t="s">
        <v>642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5" ht="15.75">
      <c r="A6" s="29"/>
      <c r="B6" s="29"/>
      <c r="C6" s="29"/>
      <c r="D6" s="29"/>
      <c r="E6" s="29"/>
    </row>
    <row r="7" spans="2:13" ht="15.75">
      <c r="B7" s="3"/>
      <c r="E7" s="3"/>
      <c r="M7" s="3" t="s">
        <v>308</v>
      </c>
    </row>
    <row r="8" spans="1:13" ht="15.75" customHeight="1">
      <c r="A8" s="47" t="s">
        <v>15</v>
      </c>
      <c r="B8" s="396" t="s">
        <v>32</v>
      </c>
      <c r="C8" s="397"/>
      <c r="D8" s="397"/>
      <c r="E8" s="398"/>
      <c r="F8" s="396" t="s">
        <v>356</v>
      </c>
      <c r="G8" s="397"/>
      <c r="H8" s="397"/>
      <c r="I8" s="398"/>
      <c r="J8" s="396" t="s">
        <v>584</v>
      </c>
      <c r="K8" s="397"/>
      <c r="L8" s="397"/>
      <c r="M8" s="398"/>
    </row>
    <row r="9" spans="1:13" ht="31.5">
      <c r="A9" s="47" t="s">
        <v>35</v>
      </c>
      <c r="B9" s="45" t="s">
        <v>33</v>
      </c>
      <c r="C9" s="30" t="s">
        <v>34</v>
      </c>
      <c r="D9" s="24" t="s">
        <v>156</v>
      </c>
      <c r="E9" s="30" t="s">
        <v>16</v>
      </c>
      <c r="F9" s="45" t="s">
        <v>33</v>
      </c>
      <c r="G9" s="30" t="s">
        <v>34</v>
      </c>
      <c r="H9" s="24" t="s">
        <v>156</v>
      </c>
      <c r="I9" s="30" t="s">
        <v>16</v>
      </c>
      <c r="J9" s="45" t="s">
        <v>33</v>
      </c>
      <c r="K9" s="30" t="s">
        <v>34</v>
      </c>
      <c r="L9" s="24" t="s">
        <v>156</v>
      </c>
      <c r="M9" s="30" t="s">
        <v>16</v>
      </c>
    </row>
    <row r="10" spans="1:13" ht="30">
      <c r="A10" s="48" t="s">
        <v>668</v>
      </c>
      <c r="B10" s="49">
        <v>59543000</v>
      </c>
      <c r="C10" s="49">
        <v>0</v>
      </c>
      <c r="D10" s="49">
        <v>0</v>
      </c>
      <c r="E10" s="50">
        <f>SUM(B10:D10)</f>
        <v>59543000</v>
      </c>
      <c r="F10" s="49">
        <v>59543000</v>
      </c>
      <c r="G10" s="49">
        <v>0</v>
      </c>
      <c r="H10" s="49">
        <v>0</v>
      </c>
      <c r="I10" s="50">
        <f>SUM(F10:H10)</f>
        <v>59543000</v>
      </c>
      <c r="J10" s="49">
        <v>150000</v>
      </c>
      <c r="K10" s="49">
        <v>0</v>
      </c>
      <c r="L10" s="49">
        <v>0</v>
      </c>
      <c r="M10" s="50">
        <f>SUM(J10:L10)</f>
        <v>150000</v>
      </c>
    </row>
    <row r="11" spans="1:13" ht="45">
      <c r="A11" s="48" t="s">
        <v>669</v>
      </c>
      <c r="B11" s="49">
        <v>140000000</v>
      </c>
      <c r="C11" s="49">
        <v>0</v>
      </c>
      <c r="D11" s="49">
        <v>0</v>
      </c>
      <c r="E11" s="50">
        <f>SUM(B11:D11)</f>
        <v>140000000</v>
      </c>
      <c r="F11" s="49">
        <v>140000000</v>
      </c>
      <c r="G11" s="49">
        <v>0</v>
      </c>
      <c r="H11" s="49">
        <v>0</v>
      </c>
      <c r="I11" s="50">
        <f>SUM(F11:H11)</f>
        <v>140000000</v>
      </c>
      <c r="J11" s="49">
        <v>32025680</v>
      </c>
      <c r="K11" s="49">
        <v>0</v>
      </c>
      <c r="L11" s="49">
        <v>0</v>
      </c>
      <c r="M11" s="50">
        <f>SUM(J11:L11)</f>
        <v>32025680</v>
      </c>
    </row>
    <row r="12" spans="1:13" ht="30">
      <c r="A12" s="48" t="s">
        <v>670</v>
      </c>
      <c r="B12" s="49">
        <v>65588000</v>
      </c>
      <c r="C12" s="49">
        <v>0</v>
      </c>
      <c r="D12" s="49">
        <v>0</v>
      </c>
      <c r="E12" s="50">
        <f>SUM(B12:D12)</f>
        <v>65588000</v>
      </c>
      <c r="F12" s="49">
        <v>85334063</v>
      </c>
      <c r="G12" s="49">
        <v>0</v>
      </c>
      <c r="H12" s="49">
        <v>0</v>
      </c>
      <c r="I12" s="50">
        <f>SUM(F12:H12)</f>
        <v>85334063</v>
      </c>
      <c r="J12" s="49">
        <v>54755365</v>
      </c>
      <c r="K12" s="49">
        <v>0</v>
      </c>
      <c r="L12" s="49">
        <v>0</v>
      </c>
      <c r="M12" s="50">
        <f>SUM(J12:L12)</f>
        <v>54755365</v>
      </c>
    </row>
    <row r="13" spans="1:13" ht="15.75">
      <c r="A13" s="48" t="s">
        <v>671</v>
      </c>
      <c r="B13" s="49">
        <v>3000000</v>
      </c>
      <c r="C13" s="49">
        <v>0</v>
      </c>
      <c r="D13" s="49">
        <v>0</v>
      </c>
      <c r="E13" s="50">
        <f>SUM(B13:D13)</f>
        <v>3000000</v>
      </c>
      <c r="F13" s="49">
        <v>3000000</v>
      </c>
      <c r="G13" s="49">
        <v>0</v>
      </c>
      <c r="H13" s="49">
        <v>0</v>
      </c>
      <c r="I13" s="50">
        <f>SUM(F13:H13)</f>
        <v>3000000</v>
      </c>
      <c r="J13" s="49">
        <v>0</v>
      </c>
      <c r="K13" s="49">
        <v>0</v>
      </c>
      <c r="L13" s="49">
        <v>0</v>
      </c>
      <c r="M13" s="50">
        <f>SUM(J13:L13)</f>
        <v>0</v>
      </c>
    </row>
    <row r="14" spans="1:13" ht="15.75">
      <c r="A14" s="48" t="s">
        <v>672</v>
      </c>
      <c r="B14" s="49">
        <v>2700000</v>
      </c>
      <c r="C14" s="49">
        <v>0</v>
      </c>
      <c r="D14" s="49">
        <v>0</v>
      </c>
      <c r="E14" s="50">
        <f aca="true" t="shared" si="0" ref="E14:E25">SUM(B14:D14)</f>
        <v>2700000</v>
      </c>
      <c r="F14" s="49">
        <v>2700000</v>
      </c>
      <c r="G14" s="49">
        <v>0</v>
      </c>
      <c r="H14" s="49">
        <v>0</v>
      </c>
      <c r="I14" s="50">
        <f>SUM(F14:H14)</f>
        <v>2700000</v>
      </c>
      <c r="J14" s="49">
        <v>2684482</v>
      </c>
      <c r="K14" s="49">
        <v>0</v>
      </c>
      <c r="L14" s="49">
        <v>0</v>
      </c>
      <c r="M14" s="50">
        <f>SUM(J14:L14)</f>
        <v>2684482</v>
      </c>
    </row>
    <row r="15" spans="1:13" ht="30">
      <c r="A15" s="48" t="s">
        <v>673</v>
      </c>
      <c r="B15" s="49">
        <v>1397000</v>
      </c>
      <c r="C15" s="49">
        <v>254000</v>
      </c>
      <c r="D15" s="49">
        <v>0</v>
      </c>
      <c r="E15" s="50">
        <f>SUM(B15:D15)</f>
        <v>1651000</v>
      </c>
      <c r="F15" s="49">
        <v>47582132</v>
      </c>
      <c r="G15" s="49">
        <v>0</v>
      </c>
      <c r="H15" s="49">
        <v>0</v>
      </c>
      <c r="I15" s="50">
        <f aca="true" t="shared" si="1" ref="I15:I25">SUM(F15:H15)</f>
        <v>47582132</v>
      </c>
      <c r="J15" s="49">
        <v>47582132</v>
      </c>
      <c r="K15" s="49">
        <v>0</v>
      </c>
      <c r="L15" s="49">
        <v>0</v>
      </c>
      <c r="M15" s="50">
        <f aca="true" t="shared" si="2" ref="M15:M25">SUM(J15:L15)</f>
        <v>47582132</v>
      </c>
    </row>
    <row r="16" spans="1:13" ht="15.75">
      <c r="A16" s="48" t="s">
        <v>674</v>
      </c>
      <c r="B16" s="49">
        <v>3000000</v>
      </c>
      <c r="C16" s="49">
        <v>0</v>
      </c>
      <c r="D16" s="49">
        <v>0</v>
      </c>
      <c r="E16" s="50">
        <f>SUM(B16:D16)</f>
        <v>3000000</v>
      </c>
      <c r="F16" s="49">
        <v>3000000</v>
      </c>
      <c r="G16" s="49">
        <v>0</v>
      </c>
      <c r="H16" s="49">
        <v>0</v>
      </c>
      <c r="I16" s="50">
        <f t="shared" si="1"/>
        <v>3000000</v>
      </c>
      <c r="J16" s="49">
        <v>0</v>
      </c>
      <c r="K16" s="49">
        <v>0</v>
      </c>
      <c r="L16" s="49">
        <v>0</v>
      </c>
      <c r="M16" s="50">
        <f t="shared" si="2"/>
        <v>0</v>
      </c>
    </row>
    <row r="17" spans="1:13" ht="15.75">
      <c r="A17" s="48" t="s">
        <v>336</v>
      </c>
      <c r="B17" s="49">
        <v>129797000</v>
      </c>
      <c r="C17" s="49">
        <v>0</v>
      </c>
      <c r="D17" s="49">
        <v>0</v>
      </c>
      <c r="E17" s="50">
        <f>SUM(B17:D17)</f>
        <v>129797000</v>
      </c>
      <c r="F17" s="49">
        <v>129797000</v>
      </c>
      <c r="G17" s="49">
        <v>0</v>
      </c>
      <c r="H17" s="49">
        <v>0</v>
      </c>
      <c r="I17" s="50">
        <f t="shared" si="1"/>
        <v>129797000</v>
      </c>
      <c r="J17" s="49">
        <v>65797634</v>
      </c>
      <c r="K17" s="49">
        <v>0</v>
      </c>
      <c r="L17" s="49">
        <v>0</v>
      </c>
      <c r="M17" s="50">
        <f t="shared" si="2"/>
        <v>65797634</v>
      </c>
    </row>
    <row r="18" spans="1:13" ht="15.75">
      <c r="A18" s="48" t="s">
        <v>675</v>
      </c>
      <c r="B18" s="49">
        <v>50695750</v>
      </c>
      <c r="C18" s="49">
        <v>0</v>
      </c>
      <c r="D18" s="49">
        <v>0</v>
      </c>
      <c r="E18" s="50">
        <f>SUM(B18:D18)</f>
        <v>50695750</v>
      </c>
      <c r="F18" s="49">
        <v>59103102</v>
      </c>
      <c r="G18" s="49">
        <v>0</v>
      </c>
      <c r="H18" s="49">
        <v>0</v>
      </c>
      <c r="I18" s="50">
        <f t="shared" si="1"/>
        <v>59103102</v>
      </c>
      <c r="J18" s="49">
        <v>59103102</v>
      </c>
      <c r="K18" s="49">
        <v>0</v>
      </c>
      <c r="L18" s="49">
        <v>0</v>
      </c>
      <c r="M18" s="50">
        <f t="shared" si="2"/>
        <v>59103102</v>
      </c>
    </row>
    <row r="19" spans="1:13" ht="15.75">
      <c r="A19" s="48" t="s">
        <v>322</v>
      </c>
      <c r="B19" s="49">
        <v>1778000</v>
      </c>
      <c r="C19" s="49">
        <v>0</v>
      </c>
      <c r="D19" s="49">
        <v>0</v>
      </c>
      <c r="E19" s="50">
        <f>SUM(B19:D19)</f>
        <v>1778000</v>
      </c>
      <c r="F19" s="49">
        <v>1778000</v>
      </c>
      <c r="G19" s="49">
        <v>0</v>
      </c>
      <c r="H19" s="49">
        <v>0</v>
      </c>
      <c r="I19" s="50">
        <f t="shared" si="1"/>
        <v>1778000</v>
      </c>
      <c r="J19" s="49">
        <v>865124</v>
      </c>
      <c r="K19" s="49">
        <v>0</v>
      </c>
      <c r="L19" s="49">
        <v>0</v>
      </c>
      <c r="M19" s="50">
        <f t="shared" si="2"/>
        <v>865124</v>
      </c>
    </row>
    <row r="20" spans="1:13" ht="15.75">
      <c r="A20" s="48" t="s">
        <v>676</v>
      </c>
      <c r="B20" s="49">
        <v>16000000</v>
      </c>
      <c r="C20" s="49">
        <v>0</v>
      </c>
      <c r="D20" s="49">
        <v>0</v>
      </c>
      <c r="E20" s="50">
        <f t="shared" si="0"/>
        <v>16000000</v>
      </c>
      <c r="F20" s="49">
        <v>16000000</v>
      </c>
      <c r="G20" s="49">
        <v>0</v>
      </c>
      <c r="H20" s="49">
        <v>0</v>
      </c>
      <c r="I20" s="50">
        <f t="shared" si="1"/>
        <v>16000000</v>
      </c>
      <c r="J20" s="49">
        <v>9189422</v>
      </c>
      <c r="K20" s="49">
        <v>0</v>
      </c>
      <c r="L20" s="49">
        <v>0</v>
      </c>
      <c r="M20" s="50">
        <f t="shared" si="2"/>
        <v>9189422</v>
      </c>
    </row>
    <row r="21" spans="1:13" ht="15.75">
      <c r="A21" s="48" t="s">
        <v>677</v>
      </c>
      <c r="B21" s="49">
        <v>285915100</v>
      </c>
      <c r="C21" s="49">
        <v>0</v>
      </c>
      <c r="D21" s="49">
        <v>0</v>
      </c>
      <c r="E21" s="50">
        <f t="shared" si="0"/>
        <v>285915100</v>
      </c>
      <c r="F21" s="49">
        <v>285915100</v>
      </c>
      <c r="G21" s="49">
        <v>0</v>
      </c>
      <c r="H21" s="49">
        <v>0</v>
      </c>
      <c r="I21" s="50">
        <f t="shared" si="1"/>
        <v>285915100</v>
      </c>
      <c r="J21" s="49">
        <v>2984500</v>
      </c>
      <c r="K21" s="49">
        <v>0</v>
      </c>
      <c r="L21" s="49">
        <v>0</v>
      </c>
      <c r="M21" s="50">
        <f t="shared" si="2"/>
        <v>2984500</v>
      </c>
    </row>
    <row r="22" spans="1:13" ht="30">
      <c r="A22" s="48" t="s">
        <v>678</v>
      </c>
      <c r="B22" s="49">
        <v>210526316</v>
      </c>
      <c r="C22" s="49">
        <v>0</v>
      </c>
      <c r="D22" s="49">
        <v>0</v>
      </c>
      <c r="E22" s="50">
        <f t="shared" si="0"/>
        <v>210526316</v>
      </c>
      <c r="F22" s="49">
        <v>210526316</v>
      </c>
      <c r="G22" s="49">
        <v>0</v>
      </c>
      <c r="H22" s="49">
        <v>0</v>
      </c>
      <c r="I22" s="50">
        <f t="shared" si="1"/>
        <v>210526316</v>
      </c>
      <c r="J22" s="49">
        <v>68803417</v>
      </c>
      <c r="K22" s="49">
        <v>0</v>
      </c>
      <c r="L22" s="49">
        <v>0</v>
      </c>
      <c r="M22" s="50">
        <f t="shared" si="2"/>
        <v>68803417</v>
      </c>
    </row>
    <row r="23" spans="1:13" ht="15.75">
      <c r="A23" s="48" t="s">
        <v>741</v>
      </c>
      <c r="B23" s="49">
        <v>0</v>
      </c>
      <c r="C23" s="49">
        <v>0</v>
      </c>
      <c r="D23" s="49">
        <v>0</v>
      </c>
      <c r="E23" s="50">
        <f t="shared" si="0"/>
        <v>0</v>
      </c>
      <c r="F23" s="49">
        <v>22834302</v>
      </c>
      <c r="G23" s="49">
        <v>0</v>
      </c>
      <c r="H23" s="49">
        <v>0</v>
      </c>
      <c r="I23" s="50">
        <f t="shared" si="1"/>
        <v>22834302</v>
      </c>
      <c r="J23" s="49">
        <v>22834302</v>
      </c>
      <c r="K23" s="49">
        <v>0</v>
      </c>
      <c r="L23" s="49">
        <v>0</v>
      </c>
      <c r="M23" s="50">
        <f t="shared" si="2"/>
        <v>22834302</v>
      </c>
    </row>
    <row r="24" spans="1:13" ht="15.75">
      <c r="A24" s="48" t="s">
        <v>679</v>
      </c>
      <c r="B24" s="49">
        <v>2111063</v>
      </c>
      <c r="C24" s="49">
        <v>0</v>
      </c>
      <c r="D24" s="49">
        <v>0</v>
      </c>
      <c r="E24" s="50">
        <f t="shared" si="0"/>
        <v>2111063</v>
      </c>
      <c r="F24" s="49">
        <v>2111063</v>
      </c>
      <c r="G24" s="49">
        <v>0</v>
      </c>
      <c r="H24" s="49">
        <v>0</v>
      </c>
      <c r="I24" s="50">
        <f t="shared" si="1"/>
        <v>2111063</v>
      </c>
      <c r="J24" s="49">
        <v>0</v>
      </c>
      <c r="K24" s="49">
        <v>0</v>
      </c>
      <c r="L24" s="49">
        <v>0</v>
      </c>
      <c r="M24" s="50">
        <f t="shared" si="2"/>
        <v>0</v>
      </c>
    </row>
    <row r="25" spans="1:13" ht="15.75">
      <c r="A25" s="48" t="s">
        <v>321</v>
      </c>
      <c r="B25" s="49">
        <v>5000000</v>
      </c>
      <c r="C25" s="49">
        <v>0</v>
      </c>
      <c r="D25" s="49">
        <v>0</v>
      </c>
      <c r="E25" s="50">
        <f t="shared" si="0"/>
        <v>5000000</v>
      </c>
      <c r="F25" s="49">
        <v>5000000</v>
      </c>
      <c r="G25" s="49">
        <v>0</v>
      </c>
      <c r="H25" s="49">
        <v>0</v>
      </c>
      <c r="I25" s="50">
        <f t="shared" si="1"/>
        <v>5000000</v>
      </c>
      <c r="J25" s="49">
        <v>515011</v>
      </c>
      <c r="K25" s="49">
        <v>0</v>
      </c>
      <c r="L25" s="49">
        <v>0</v>
      </c>
      <c r="M25" s="50">
        <f t="shared" si="2"/>
        <v>515011</v>
      </c>
    </row>
    <row r="26" spans="1:13" ht="30">
      <c r="A26" s="48" t="s">
        <v>680</v>
      </c>
      <c r="B26" s="49">
        <v>2639512</v>
      </c>
      <c r="C26" s="49">
        <v>0</v>
      </c>
      <c r="D26" s="49">
        <v>0</v>
      </c>
      <c r="E26" s="50">
        <f>SUM(B26:D26)</f>
        <v>2639512</v>
      </c>
      <c r="F26" s="49">
        <v>2639512</v>
      </c>
      <c r="G26" s="49">
        <v>0</v>
      </c>
      <c r="H26" s="49">
        <v>0</v>
      </c>
      <c r="I26" s="50">
        <f>SUM(F26:H26)</f>
        <v>2639512</v>
      </c>
      <c r="J26" s="49">
        <v>0</v>
      </c>
      <c r="K26" s="49">
        <v>0</v>
      </c>
      <c r="L26" s="49">
        <v>0</v>
      </c>
      <c r="M26" s="50">
        <f>SUM(J26:L26)</f>
        <v>0</v>
      </c>
    </row>
    <row r="27" spans="1:13" ht="15.75">
      <c r="A27" s="48" t="s">
        <v>681</v>
      </c>
      <c r="B27" s="49">
        <v>2616200</v>
      </c>
      <c r="C27" s="49">
        <v>0</v>
      </c>
      <c r="D27" s="49">
        <v>0</v>
      </c>
      <c r="E27" s="50">
        <f>SUM(B27:D27)</f>
        <v>2616200</v>
      </c>
      <c r="F27" s="49">
        <v>2616200</v>
      </c>
      <c r="G27" s="49">
        <v>0</v>
      </c>
      <c r="H27" s="49">
        <v>0</v>
      </c>
      <c r="I27" s="50">
        <f>SUM(F27:H27)</f>
        <v>2616200</v>
      </c>
      <c r="J27" s="49">
        <v>2479504</v>
      </c>
      <c r="K27" s="49">
        <v>0</v>
      </c>
      <c r="L27" s="49">
        <v>0</v>
      </c>
      <c r="M27" s="50">
        <f>SUM(J27:L27)</f>
        <v>2479504</v>
      </c>
    </row>
    <row r="28" spans="1:13" ht="30">
      <c r="A28" s="48" t="s">
        <v>682</v>
      </c>
      <c r="B28" s="49">
        <v>2160000</v>
      </c>
      <c r="C28" s="49">
        <v>0</v>
      </c>
      <c r="D28" s="49">
        <v>0</v>
      </c>
      <c r="E28" s="50">
        <f>SUM(B28:D28)</f>
        <v>2160000</v>
      </c>
      <c r="F28" s="49">
        <v>2160000</v>
      </c>
      <c r="G28" s="49">
        <v>0</v>
      </c>
      <c r="H28" s="49">
        <v>0</v>
      </c>
      <c r="I28" s="50">
        <f>SUM(F28:H28)</f>
        <v>2160000</v>
      </c>
      <c r="J28" s="49">
        <v>2160000</v>
      </c>
      <c r="K28" s="49">
        <v>0</v>
      </c>
      <c r="L28" s="49">
        <v>0</v>
      </c>
      <c r="M28" s="50">
        <f>SUM(J28:L28)</f>
        <v>2160000</v>
      </c>
    </row>
    <row r="29" spans="1:13" ht="15.75">
      <c r="A29" s="48" t="s">
        <v>683</v>
      </c>
      <c r="B29" s="49">
        <v>500000000</v>
      </c>
      <c r="C29" s="49">
        <v>0</v>
      </c>
      <c r="D29" s="49">
        <v>0</v>
      </c>
      <c r="E29" s="50">
        <f>SUM(B29:D29)</f>
        <v>500000000</v>
      </c>
      <c r="F29" s="49">
        <v>500000000</v>
      </c>
      <c r="G29" s="49">
        <v>0</v>
      </c>
      <c r="H29" s="49">
        <v>0</v>
      </c>
      <c r="I29" s="49">
        <f>SUM(F29:H29)</f>
        <v>500000000</v>
      </c>
      <c r="J29" s="49">
        <v>0</v>
      </c>
      <c r="K29" s="22">
        <v>0</v>
      </c>
      <c r="L29" s="22">
        <v>0</v>
      </c>
      <c r="M29" s="49">
        <f>SUM(J29:L29)</f>
        <v>0</v>
      </c>
    </row>
    <row r="30" spans="1:13" ht="15.75">
      <c r="A30" s="48" t="s">
        <v>684</v>
      </c>
      <c r="B30" s="50">
        <v>293802985</v>
      </c>
      <c r="C30" s="50">
        <v>0</v>
      </c>
      <c r="D30" s="50">
        <v>0</v>
      </c>
      <c r="E30" s="51">
        <f>SUM(B30:D30)</f>
        <v>293802985</v>
      </c>
      <c r="F30" s="50">
        <v>293802985</v>
      </c>
      <c r="G30" s="49">
        <v>0</v>
      </c>
      <c r="H30" s="49">
        <v>0</v>
      </c>
      <c r="I30" s="50">
        <f>SUM(F30:H30)</f>
        <v>293802985</v>
      </c>
      <c r="J30" s="49">
        <v>2476500</v>
      </c>
      <c r="K30" s="49">
        <v>0</v>
      </c>
      <c r="L30" s="49">
        <v>0</v>
      </c>
      <c r="M30" s="50">
        <f>SUM(J30:L30)</f>
        <v>2476500</v>
      </c>
    </row>
    <row r="31" spans="1:13" ht="15.75">
      <c r="A31" s="52" t="s">
        <v>7</v>
      </c>
      <c r="B31" s="53">
        <f aca="true" t="shared" si="3" ref="B31:M31">SUM(B10:B30)</f>
        <v>1778269926</v>
      </c>
      <c r="C31" s="53">
        <f t="shared" si="3"/>
        <v>254000</v>
      </c>
      <c r="D31" s="53">
        <f t="shared" si="3"/>
        <v>0</v>
      </c>
      <c r="E31" s="242">
        <f t="shared" si="3"/>
        <v>1778523926</v>
      </c>
      <c r="F31" s="242">
        <f t="shared" si="3"/>
        <v>1875442775</v>
      </c>
      <c r="G31" s="242">
        <f t="shared" si="3"/>
        <v>0</v>
      </c>
      <c r="H31" s="242">
        <f t="shared" si="3"/>
        <v>0</v>
      </c>
      <c r="I31" s="242">
        <f t="shared" si="3"/>
        <v>1875442775</v>
      </c>
      <c r="J31" s="242">
        <f t="shared" si="3"/>
        <v>374406175</v>
      </c>
      <c r="K31" s="242">
        <f t="shared" si="3"/>
        <v>0</v>
      </c>
      <c r="L31" s="242">
        <f t="shared" si="3"/>
        <v>0</v>
      </c>
      <c r="M31" s="242">
        <f t="shared" si="3"/>
        <v>374406175</v>
      </c>
    </row>
    <row r="32" spans="1:13" ht="15.75">
      <c r="A32" s="48" t="s">
        <v>685</v>
      </c>
      <c r="B32" s="50">
        <v>10731500</v>
      </c>
      <c r="C32" s="50">
        <v>0</v>
      </c>
      <c r="D32" s="50">
        <v>0</v>
      </c>
      <c r="E32" s="50">
        <f>SUM(B32:D32)</f>
        <v>10731500</v>
      </c>
      <c r="F32" s="50">
        <v>10731500</v>
      </c>
      <c r="G32" s="50">
        <v>0</v>
      </c>
      <c r="H32" s="50">
        <v>0</v>
      </c>
      <c r="I32" s="50">
        <f>SUM(F32:H32)</f>
        <v>10731500</v>
      </c>
      <c r="J32" s="50">
        <v>10080610</v>
      </c>
      <c r="K32" s="50">
        <v>0</v>
      </c>
      <c r="L32" s="50">
        <v>0</v>
      </c>
      <c r="M32" s="50">
        <f>SUM(J32:L32)</f>
        <v>10080610</v>
      </c>
    </row>
    <row r="33" spans="1:13" ht="15.75">
      <c r="A33" s="48" t="s">
        <v>686</v>
      </c>
      <c r="B33" s="50">
        <v>600000</v>
      </c>
      <c r="C33" s="50">
        <v>0</v>
      </c>
      <c r="D33" s="50">
        <v>0</v>
      </c>
      <c r="E33" s="50">
        <f>SUM(B33:D33)</f>
        <v>600000</v>
      </c>
      <c r="F33" s="50">
        <v>600000</v>
      </c>
      <c r="G33" s="50">
        <v>0</v>
      </c>
      <c r="H33" s="50">
        <v>0</v>
      </c>
      <c r="I33" s="50">
        <f>SUM(F33:H33)</f>
        <v>600000</v>
      </c>
      <c r="J33" s="50">
        <v>0</v>
      </c>
      <c r="K33" s="50">
        <v>0</v>
      </c>
      <c r="L33" s="50">
        <v>0</v>
      </c>
      <c r="M33" s="50">
        <f>SUM(J33:L33)</f>
        <v>0</v>
      </c>
    </row>
    <row r="34" spans="1:13" ht="15.75">
      <c r="A34" s="54" t="s">
        <v>30</v>
      </c>
      <c r="B34" s="53">
        <f>SUM(B32:B45)</f>
        <v>11331500</v>
      </c>
      <c r="C34" s="53">
        <f>SUM(C32:C45)</f>
        <v>0</v>
      </c>
      <c r="D34" s="53">
        <f>SUM(D32:D45)</f>
        <v>0</v>
      </c>
      <c r="E34" s="53">
        <f aca="true" t="shared" si="4" ref="E34:M34">SUM(E32:E33)</f>
        <v>11331500</v>
      </c>
      <c r="F34" s="53">
        <f t="shared" si="4"/>
        <v>11331500</v>
      </c>
      <c r="G34" s="53">
        <f t="shared" si="4"/>
        <v>0</v>
      </c>
      <c r="H34" s="53">
        <f t="shared" si="4"/>
        <v>0</v>
      </c>
      <c r="I34" s="53">
        <f t="shared" si="4"/>
        <v>11331500</v>
      </c>
      <c r="J34" s="53">
        <f t="shared" si="4"/>
        <v>10080610</v>
      </c>
      <c r="K34" s="53">
        <f t="shared" si="4"/>
        <v>0</v>
      </c>
      <c r="L34" s="53">
        <f t="shared" si="4"/>
        <v>0</v>
      </c>
      <c r="M34" s="53">
        <f t="shared" si="4"/>
        <v>10080610</v>
      </c>
    </row>
    <row r="35" spans="1:13" ht="15.75">
      <c r="A35" s="48" t="s">
        <v>685</v>
      </c>
      <c r="B35" s="53">
        <v>0</v>
      </c>
      <c r="C35" s="53">
        <v>0</v>
      </c>
      <c r="D35" s="53">
        <v>0</v>
      </c>
      <c r="E35" s="53">
        <f aca="true" t="shared" si="5" ref="E35:E45">SUM(B35:D35)</f>
        <v>0</v>
      </c>
      <c r="F35" s="50">
        <v>1815107</v>
      </c>
      <c r="G35" s="53">
        <v>0</v>
      </c>
      <c r="H35" s="53">
        <v>0</v>
      </c>
      <c r="I35" s="50">
        <f>SUM(F35:H35)</f>
        <v>1815107</v>
      </c>
      <c r="J35" s="50">
        <v>1815107</v>
      </c>
      <c r="K35" s="50"/>
      <c r="L35" s="50"/>
      <c r="M35" s="50">
        <f>SUM(J35:L35)</f>
        <v>1815107</v>
      </c>
    </row>
    <row r="36" spans="1:13" ht="15.75">
      <c r="A36" s="62" t="s">
        <v>742</v>
      </c>
      <c r="B36" s="53">
        <v>0</v>
      </c>
      <c r="C36" s="53">
        <v>0</v>
      </c>
      <c r="D36" s="53">
        <v>0</v>
      </c>
      <c r="E36" s="50">
        <f t="shared" si="5"/>
        <v>0</v>
      </c>
      <c r="F36" s="53">
        <f>F35</f>
        <v>1815107</v>
      </c>
      <c r="G36" s="53">
        <v>0</v>
      </c>
      <c r="H36" s="53">
        <v>0</v>
      </c>
      <c r="I36" s="53">
        <f aca="true" t="shared" si="6" ref="I36:I47">SUM(F36:H36)</f>
        <v>1815107</v>
      </c>
      <c r="J36" s="53">
        <f>J35</f>
        <v>1815107</v>
      </c>
      <c r="K36" s="53">
        <v>0</v>
      </c>
      <c r="L36" s="53">
        <v>0</v>
      </c>
      <c r="M36" s="53">
        <f aca="true" t="shared" si="7" ref="M36:M46">SUM(J36:L36)</f>
        <v>1815107</v>
      </c>
    </row>
    <row r="37" spans="1:13" ht="15.75">
      <c r="A37" s="48" t="s">
        <v>685</v>
      </c>
      <c r="B37" s="50">
        <v>0</v>
      </c>
      <c r="C37" s="50">
        <v>0</v>
      </c>
      <c r="D37" s="50">
        <v>0</v>
      </c>
      <c r="E37" s="50">
        <f t="shared" si="5"/>
        <v>0</v>
      </c>
      <c r="F37" s="50">
        <v>545611</v>
      </c>
      <c r="G37" s="50">
        <v>0</v>
      </c>
      <c r="H37" s="50">
        <v>0</v>
      </c>
      <c r="I37" s="50">
        <f t="shared" si="6"/>
        <v>545611</v>
      </c>
      <c r="J37" s="50">
        <v>545611</v>
      </c>
      <c r="K37" s="50">
        <v>0</v>
      </c>
      <c r="L37" s="50">
        <v>0</v>
      </c>
      <c r="M37" s="50">
        <f t="shared" si="7"/>
        <v>545611</v>
      </c>
    </row>
    <row r="38" spans="1:13" ht="15.75">
      <c r="A38" s="62" t="s">
        <v>743</v>
      </c>
      <c r="B38" s="53">
        <v>0</v>
      </c>
      <c r="C38" s="53">
        <v>0</v>
      </c>
      <c r="D38" s="53">
        <v>0</v>
      </c>
      <c r="E38" s="53">
        <f t="shared" si="5"/>
        <v>0</v>
      </c>
      <c r="F38" s="53">
        <f>F37</f>
        <v>545611</v>
      </c>
      <c r="G38" s="53">
        <f>G39</f>
        <v>0</v>
      </c>
      <c r="H38" s="53">
        <f>H39</f>
        <v>0</v>
      </c>
      <c r="I38" s="53">
        <f t="shared" si="6"/>
        <v>545611</v>
      </c>
      <c r="J38" s="53">
        <f>J37</f>
        <v>545611</v>
      </c>
      <c r="K38" s="53">
        <f>K39</f>
        <v>0</v>
      </c>
      <c r="L38" s="53">
        <f>L39</f>
        <v>0</v>
      </c>
      <c r="M38" s="53">
        <f t="shared" si="7"/>
        <v>545611</v>
      </c>
    </row>
    <row r="39" spans="1:13" ht="15.75">
      <c r="A39" s="48" t="s">
        <v>685</v>
      </c>
      <c r="B39" s="50">
        <v>0</v>
      </c>
      <c r="C39" s="50">
        <v>0</v>
      </c>
      <c r="D39" s="50">
        <v>0</v>
      </c>
      <c r="E39" s="50">
        <f t="shared" si="5"/>
        <v>0</v>
      </c>
      <c r="F39" s="50">
        <v>1243552</v>
      </c>
      <c r="G39" s="50">
        <v>0</v>
      </c>
      <c r="H39" s="50">
        <v>0</v>
      </c>
      <c r="I39" s="50">
        <f t="shared" si="6"/>
        <v>1243552</v>
      </c>
      <c r="J39" s="50">
        <v>1243552</v>
      </c>
      <c r="K39" s="50">
        <v>0</v>
      </c>
      <c r="L39" s="50">
        <v>0</v>
      </c>
      <c r="M39" s="50">
        <f t="shared" si="7"/>
        <v>1243552</v>
      </c>
    </row>
    <row r="40" spans="1:13" ht="15.75">
      <c r="A40" s="62" t="s">
        <v>744</v>
      </c>
      <c r="B40" s="53">
        <v>0</v>
      </c>
      <c r="C40" s="53">
        <v>0</v>
      </c>
      <c r="D40" s="53">
        <v>0</v>
      </c>
      <c r="E40" s="53">
        <f t="shared" si="5"/>
        <v>0</v>
      </c>
      <c r="F40" s="53">
        <f>F39</f>
        <v>1243552</v>
      </c>
      <c r="G40" s="53">
        <f>G41</f>
        <v>0</v>
      </c>
      <c r="H40" s="53">
        <f>H41</f>
        <v>0</v>
      </c>
      <c r="I40" s="53">
        <f t="shared" si="6"/>
        <v>1243552</v>
      </c>
      <c r="J40" s="53">
        <f>J39</f>
        <v>1243552</v>
      </c>
      <c r="K40" s="53">
        <f>K41</f>
        <v>0</v>
      </c>
      <c r="L40" s="53">
        <f>L41</f>
        <v>0</v>
      </c>
      <c r="M40" s="53">
        <f t="shared" si="7"/>
        <v>1243552</v>
      </c>
    </row>
    <row r="41" spans="1:13" ht="15.75">
      <c r="A41" s="48" t="s">
        <v>685</v>
      </c>
      <c r="B41" s="50">
        <v>0</v>
      </c>
      <c r="C41" s="50">
        <v>0</v>
      </c>
      <c r="D41" s="50">
        <v>0</v>
      </c>
      <c r="E41" s="50">
        <f t="shared" si="5"/>
        <v>0</v>
      </c>
      <c r="F41" s="50">
        <v>1037084</v>
      </c>
      <c r="G41" s="50">
        <v>0</v>
      </c>
      <c r="H41" s="50">
        <v>0</v>
      </c>
      <c r="I41" s="50">
        <f t="shared" si="6"/>
        <v>1037084</v>
      </c>
      <c r="J41" s="50">
        <v>1037084</v>
      </c>
      <c r="K41" s="50">
        <v>0</v>
      </c>
      <c r="L41" s="50">
        <v>0</v>
      </c>
      <c r="M41" s="50">
        <f t="shared" si="7"/>
        <v>1037084</v>
      </c>
    </row>
    <row r="42" spans="1:13" ht="15.75">
      <c r="A42" s="62" t="s">
        <v>745</v>
      </c>
      <c r="B42" s="53">
        <v>0</v>
      </c>
      <c r="C42" s="53">
        <v>0</v>
      </c>
      <c r="D42" s="53">
        <v>0</v>
      </c>
      <c r="E42" s="53">
        <f t="shared" si="5"/>
        <v>0</v>
      </c>
      <c r="F42" s="53">
        <f>F41</f>
        <v>1037084</v>
      </c>
      <c r="G42" s="53">
        <f>G43</f>
        <v>0</v>
      </c>
      <c r="H42" s="53">
        <f>H43</f>
        <v>0</v>
      </c>
      <c r="I42" s="53">
        <f t="shared" si="6"/>
        <v>1037084</v>
      </c>
      <c r="J42" s="53">
        <f>J41</f>
        <v>1037084</v>
      </c>
      <c r="K42" s="53">
        <f>K43</f>
        <v>0</v>
      </c>
      <c r="L42" s="53">
        <f>L43</f>
        <v>0</v>
      </c>
      <c r="M42" s="53">
        <f t="shared" si="7"/>
        <v>1037084</v>
      </c>
    </row>
    <row r="43" spans="1:13" ht="15.75">
      <c r="A43" s="48" t="s">
        <v>685</v>
      </c>
      <c r="B43" s="50">
        <v>0</v>
      </c>
      <c r="C43" s="50">
        <v>0</v>
      </c>
      <c r="D43" s="50">
        <v>0</v>
      </c>
      <c r="E43" s="53">
        <f t="shared" si="5"/>
        <v>0</v>
      </c>
      <c r="F43" s="50">
        <v>8252660</v>
      </c>
      <c r="G43" s="50">
        <v>0</v>
      </c>
      <c r="H43" s="50">
        <v>0</v>
      </c>
      <c r="I43" s="50">
        <f t="shared" si="6"/>
        <v>8252660</v>
      </c>
      <c r="J43" s="50">
        <v>7296309</v>
      </c>
      <c r="K43" s="50">
        <v>0</v>
      </c>
      <c r="L43" s="50">
        <v>0</v>
      </c>
      <c r="M43" s="50">
        <f t="shared" si="7"/>
        <v>7296309</v>
      </c>
    </row>
    <row r="44" spans="1:13" ht="15.75">
      <c r="A44" s="62" t="s">
        <v>328</v>
      </c>
      <c r="B44" s="53">
        <v>0</v>
      </c>
      <c r="C44" s="53">
        <v>0</v>
      </c>
      <c r="D44" s="53">
        <v>0</v>
      </c>
      <c r="E44" s="53">
        <f t="shared" si="5"/>
        <v>0</v>
      </c>
      <c r="F44" s="53">
        <f>F43</f>
        <v>8252660</v>
      </c>
      <c r="G44" s="53">
        <v>0</v>
      </c>
      <c r="H44" s="53">
        <v>0</v>
      </c>
      <c r="I44" s="53">
        <f t="shared" si="6"/>
        <v>8252660</v>
      </c>
      <c r="J44" s="53">
        <f>J43</f>
        <v>7296309</v>
      </c>
      <c r="K44" s="53">
        <v>0</v>
      </c>
      <c r="L44" s="53">
        <v>0</v>
      </c>
      <c r="M44" s="53">
        <f t="shared" si="7"/>
        <v>7296309</v>
      </c>
    </row>
    <row r="45" spans="1:13" ht="15.75">
      <c r="A45" s="48" t="s">
        <v>685</v>
      </c>
      <c r="B45" s="50">
        <v>0</v>
      </c>
      <c r="C45" s="50">
        <v>0</v>
      </c>
      <c r="D45" s="50">
        <v>0</v>
      </c>
      <c r="E45" s="53">
        <f t="shared" si="5"/>
        <v>0</v>
      </c>
      <c r="F45" s="50">
        <v>611744</v>
      </c>
      <c r="G45" s="50">
        <v>0</v>
      </c>
      <c r="H45" s="50">
        <v>0</v>
      </c>
      <c r="I45" s="50">
        <f t="shared" si="6"/>
        <v>611744</v>
      </c>
      <c r="J45" s="50">
        <v>611744</v>
      </c>
      <c r="K45" s="50">
        <v>0</v>
      </c>
      <c r="L45" s="50">
        <v>0</v>
      </c>
      <c r="M45" s="50">
        <f t="shared" si="7"/>
        <v>611744</v>
      </c>
    </row>
    <row r="46" spans="1:13" ht="15.75">
      <c r="A46" s="64" t="s">
        <v>29</v>
      </c>
      <c r="B46" s="53">
        <f>B45</f>
        <v>0</v>
      </c>
      <c r="C46" s="53">
        <f>C45</f>
        <v>0</v>
      </c>
      <c r="D46" s="53">
        <f>D45</f>
        <v>0</v>
      </c>
      <c r="E46" s="53">
        <f>E45</f>
        <v>0</v>
      </c>
      <c r="F46" s="53">
        <f>F45</f>
        <v>611744</v>
      </c>
      <c r="G46" s="53"/>
      <c r="H46" s="53"/>
      <c r="I46" s="53">
        <f t="shared" si="6"/>
        <v>611744</v>
      </c>
      <c r="J46" s="53">
        <f>J45</f>
        <v>611744</v>
      </c>
      <c r="K46" s="53">
        <f>K45</f>
        <v>0</v>
      </c>
      <c r="L46" s="53">
        <f>L45</f>
        <v>0</v>
      </c>
      <c r="M46" s="53">
        <f t="shared" si="7"/>
        <v>611744</v>
      </c>
    </row>
    <row r="47" spans="1:14" ht="15.75">
      <c r="A47" s="63" t="s">
        <v>746</v>
      </c>
      <c r="B47" s="242">
        <v>11331500</v>
      </c>
      <c r="C47" s="378">
        <f>C34+C36+C38+C40+C42+C44</f>
        <v>0</v>
      </c>
      <c r="D47" s="378">
        <f>D34+D36+D38+D40+D42+D44</f>
        <v>0</v>
      </c>
      <c r="E47" s="242">
        <f>E34+E36+E38+E40+E42+E44+E46</f>
        <v>11331500</v>
      </c>
      <c r="F47" s="378">
        <f>F44+F42+F40+F38+F36+F34+F46</f>
        <v>24837258</v>
      </c>
      <c r="G47" s="378">
        <f>G44+G42+G40+G38+G36+G34</f>
        <v>0</v>
      </c>
      <c r="H47" s="378">
        <f>H44+H42+H40+H38+H36+H34</f>
        <v>0</v>
      </c>
      <c r="I47" s="242">
        <f t="shared" si="6"/>
        <v>24837258</v>
      </c>
      <c r="J47" s="378">
        <f>J44+J42+J40+J38+J36+J34+J46</f>
        <v>22630017</v>
      </c>
      <c r="K47" s="378">
        <f>K44+K42+K40+K38+K36+K34</f>
        <v>0</v>
      </c>
      <c r="L47" s="378">
        <f>L44+L42+L40+L38+L36+L34</f>
        <v>0</v>
      </c>
      <c r="M47" s="378">
        <f>M34+M36+M38+M40+M42+M44+M46</f>
        <v>22630017</v>
      </c>
      <c r="N47" s="146"/>
    </row>
    <row r="48" spans="1:14" ht="15.75">
      <c r="A48" s="55" t="s">
        <v>148</v>
      </c>
      <c r="B48" s="242">
        <f>B31+B47</f>
        <v>1789601426</v>
      </c>
      <c r="C48" s="242">
        <f>C31+C34</f>
        <v>254000</v>
      </c>
      <c r="D48" s="242">
        <f>D31+D34</f>
        <v>0</v>
      </c>
      <c r="E48" s="242">
        <f>E31+E34</f>
        <v>1789855426</v>
      </c>
      <c r="F48" s="242">
        <f>F31+F47</f>
        <v>1900280033</v>
      </c>
      <c r="G48" s="242">
        <f>G31+G34</f>
        <v>0</v>
      </c>
      <c r="H48" s="242">
        <f>H31+H34</f>
        <v>0</v>
      </c>
      <c r="I48" s="242">
        <f>I31+I47</f>
        <v>1900280033</v>
      </c>
      <c r="J48" s="242">
        <f>J31+J47</f>
        <v>397036192</v>
      </c>
      <c r="K48" s="242">
        <f>K31+K34+K44+K36</f>
        <v>0</v>
      </c>
      <c r="L48" s="242">
        <f>L31+L34+L44+L36</f>
        <v>0</v>
      </c>
      <c r="M48" s="242">
        <f>M31+M47</f>
        <v>397036192</v>
      </c>
      <c r="N48" s="146"/>
    </row>
    <row r="49" spans="2:14" ht="15.7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2:14" ht="15.75">
      <c r="B50" s="146"/>
      <c r="C50" s="146"/>
      <c r="D50" s="379"/>
      <c r="E50" s="380"/>
      <c r="F50" s="381"/>
      <c r="G50" s="381"/>
      <c r="H50" s="381"/>
      <c r="I50" s="380"/>
      <c r="J50" s="381"/>
      <c r="K50" s="379"/>
      <c r="L50" s="379"/>
      <c r="M50" s="380"/>
      <c r="N50" s="146"/>
    </row>
    <row r="51" spans="2:14" ht="15.75">
      <c r="B51" s="146"/>
      <c r="C51" s="146"/>
      <c r="D51" s="379"/>
      <c r="E51" s="380"/>
      <c r="F51" s="379"/>
      <c r="G51" s="379"/>
      <c r="H51" s="379"/>
      <c r="I51" s="380"/>
      <c r="J51" s="379"/>
      <c r="K51" s="379"/>
      <c r="L51" s="379"/>
      <c r="M51" s="380"/>
      <c r="N51" s="146"/>
    </row>
    <row r="52" spans="2:14" ht="15.75">
      <c r="B52" s="146"/>
      <c r="C52" s="146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146"/>
    </row>
    <row r="53" spans="2:14" ht="15.7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2:14" ht="15.75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</sheetData>
  <sheetProtection/>
  <mergeCells count="6">
    <mergeCell ref="F8:I8"/>
    <mergeCell ref="A5:M5"/>
    <mergeCell ref="A4:M4"/>
    <mergeCell ref="A1:M1"/>
    <mergeCell ref="B8:E8"/>
    <mergeCell ref="J8:M8"/>
  </mergeCells>
  <printOptions/>
  <pageMargins left="0.1968503937007874" right="0" top="0.984251968503937" bottom="0" header="0.5118110236220472" footer="0.5118110236220472"/>
  <pageSetup fitToHeight="0" horizontalDpi="600" verticalDpi="600" orientation="landscape" paperSize="9" scale="65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Cegléd Város Polgármesteri Hi</dc:creator>
  <cp:keywords/>
  <dc:description/>
  <cp:lastModifiedBy>Jáger Mária</cp:lastModifiedBy>
  <cp:lastPrinted>2020-06-26T07:27:19Z</cp:lastPrinted>
  <dcterms:created xsi:type="dcterms:W3CDTF">2007-02-02T11:56:00Z</dcterms:created>
  <dcterms:modified xsi:type="dcterms:W3CDTF">2020-06-26T07:32:24Z</dcterms:modified>
  <cp:category/>
  <cp:version/>
  <cp:contentType/>
  <cp:contentStatus/>
</cp:coreProperties>
</file>