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8" activeTab="3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8.1. sz. mell." sheetId="19" r:id="rId19"/>
    <sheet name="8.1.1. sz. mell." sheetId="20" r:id="rId20"/>
    <sheet name="8.1.2. sz. mell." sheetId="21" r:id="rId21"/>
    <sheet name="8.2. sz. mell." sheetId="22" r:id="rId22"/>
    <sheet name="8.3. sz. mell." sheetId="23" r:id="rId23"/>
    <sheet name="9. sz. mell" sheetId="24" r:id="rId24"/>
    <sheet name="1.tájékoztató" sheetId="25" r:id="rId25"/>
    <sheet name="2. tájékoztató tábla" sheetId="26" r:id="rId26"/>
    <sheet name="3. tájékoztató tábla" sheetId="27" r:id="rId27"/>
    <sheet name="4. tájékoztató tábla" sheetId="28" r:id="rId28"/>
    <sheet name="5. tájékoztató tábla" sheetId="29" r:id="rId29"/>
    <sheet name="6. tájékoztató tábla" sheetId="30" r:id="rId30"/>
    <sheet name="7.1. tájékoztató tábla" sheetId="31" r:id="rId31"/>
    <sheet name="7.2. tájékoztató tábla" sheetId="32" r:id="rId32"/>
    <sheet name="7.3. tájékoztató tábla" sheetId="33" r:id="rId33"/>
    <sheet name="7.4. tájékoztató tábla" sheetId="34" r:id="rId34"/>
    <sheet name="8. tájékoztató tábla" sheetId="35" r:id="rId35"/>
    <sheet name="9. tájékoztató tábla" sheetId="36" r:id="rId36"/>
    <sheet name="Munka1" sheetId="37" r:id="rId37"/>
  </sheets>
  <definedNames>
    <definedName name="_ftn1" localSheetId="32">'7.3. tájékoztató tábla'!$A$27</definedName>
    <definedName name="_ftnref1" localSheetId="32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0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'8.2. sz. mell.'!$1:$6</definedName>
    <definedName name="_xlnm.Print_Titles" localSheetId="22">'8.3.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24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<sst xmlns="http://schemas.openxmlformats.org/spreadsheetml/2006/main" count="4607" uniqueCount="789">
  <si>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</si>
  <si>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</si>
  <si>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</si>
  <si>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</si>
  <si>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</si>
  <si>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</si>
  <si>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</si>
  <si>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</si>
  <si>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</si>
  <si>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</si>
  <si>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</si>
  <si>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</si>
  <si>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</si>
  <si>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</si>
  <si>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</si>
  <si>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</si>
  <si>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</si>
  <si>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</si>
  <si>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</si>
  <si>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</si>
  <si>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</si>
  <si>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</si>
  <si>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</si>
  <si>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</si>
  <si>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</si>
  <si>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</si>
  <si>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</si>
  <si>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</si>
  <si>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</si>
  <si>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</si>
  <si>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</si>
  <si>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</si>
  <si>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</si>
  <si>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</si>
  <si>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</si>
  <si>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</si>
  <si>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</si>
  <si>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</si>
  <si>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</si>
  <si>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</si>
  <si>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</si>
  <si>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</si>
  <si>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</si>
  <si>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</si>
  <si>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</si>
  <si>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</si>
  <si>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</si>
  <si>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</si>
  <si>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</si>
  <si>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</si>
  <si>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</si>
  <si>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</si>
  <si>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</si>
  <si>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</si>
  <si>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</si>
  <si>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</si>
  <si>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</si>
  <si>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</si>
  <si>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</si>
  <si>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</si>
  <si>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</si>
  <si>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</si>
  <si>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</si>
  <si>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</si>
  <si>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</si>
  <si>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</si>
  <si>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</si>
  <si>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</si>
  <si>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</si>
  <si>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</si>
  <si>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</si>
  <si>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</si>
  <si>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</si>
  <si>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</si>
  <si>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</si>
  <si>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</si>
  <si>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</si>
  <si>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</si>
  <si>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</si>
  <si>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</si>
  <si>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</si>
  <si>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</si>
  <si>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</si>
  <si>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</si>
  <si>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</si>
  <si>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</si>
  <si>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</si>
  <si>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</si>
  <si>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</si>
  <si>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</si>
  <si>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</si>
  <si>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</si>
  <si>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</si>
  <si>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</si>
  <si>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</si>
  <si>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</si>
  <si>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</si>
  <si>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</si>
  <si>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</si>
  <si>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</si>
  <si>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</si>
  <si>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</si>
  <si>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</si>
  <si>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</si>
  <si>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</si>
  <si>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</si>
  <si>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</si>
  <si>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</si>
  <si>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</si>
  <si>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</si>
  <si>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</si>
  <si>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</si>
  <si>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</si>
  <si>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</si>
  <si>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</si>
  <si>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</si>
  <si>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</si>
  <si>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</si>
  <si>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</si>
  <si>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</si>
  <si>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</si>
  <si>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</si>
  <si>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</si>
  <si>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</si>
  <si>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</si>
  <si>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</si>
  <si>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</si>
  <si>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</si>
  <si>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</si>
  <si>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</si>
  <si>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</si>
  <si>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</si>
  <si>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</si>
  <si>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</si>
  <si>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</si>
  <si>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</si>
  <si>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</si>
  <si>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</si>
  <si>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</si>
  <si>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</si>
  <si>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</si>
  <si>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</si>
  <si>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</si>
  <si>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</si>
  <si>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</si>
  <si>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</si>
  <si>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</si>
  <si>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</si>
  <si>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</si>
  <si>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</si>
  <si>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</si>
  <si>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</si>
  <si>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</si>
  <si>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</si>
  <si>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</si>
  <si>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</si>
  <si>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</si>
  <si>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</si>
  <si>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</si>
  <si>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</si>
  <si>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</si>
  <si>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</si>
  <si>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</si>
  <si>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</si>
  <si>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</si>
  <si>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</si>
  <si>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</si>
  <si>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</si>
  <si>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</si>
  <si>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</si>
  <si>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</si>
  <si>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</si>
  <si>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</si>
  <si>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</si>
  <si>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</si>
  <si>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</si>
  <si>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</si>
  <si>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</si>
  <si>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</si>
  <si>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</si>
  <si>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</si>
  <si>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</si>
  <si>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</si>
  <si>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</si>
  <si>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</si>
  <si>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</si>
  <si>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</si>
  <si>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</si>
  <si>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</si>
  <si>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</si>
  <si>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</si>
  <si>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</si>
  <si>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</si>
  <si>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</si>
  <si>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</si>
  <si>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</si>
  <si>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</si>
  <si>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</si>
  <si>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</si>
  <si>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</si>
  <si>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</si>
  <si>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</si>
  <si>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</si>
  <si>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</si>
  <si>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</si>
  <si>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</si>
  <si>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</si>
  <si>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</si>
  <si>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</si>
  <si>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</si>
  <si>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</si>
  <si>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</si>
  <si>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</si>
  <si>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</si>
  <si>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</si>
  <si>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</si>
  <si>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</si>
  <si>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</si>
  <si>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</si>
  <si>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</si>
  <si>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</si>
  <si>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</si>
  <si>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</si>
  <si>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</si>
  <si>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</si>
  <si>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</si>
  <si>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</si>
  <si>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</si>
  <si>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</si>
  <si>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</si>
  <si>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</si>
  <si>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</si>
  <si>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</si>
  <si>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</si>
  <si>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</si>
  <si>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</si>
  <si>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</si>
  <si>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</si>
  <si>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</si>
  <si>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</si>
  <si>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</si>
  <si>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</si>
  <si>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</si>
  <si>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</si>
  <si>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</si>
  <si>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</si>
  <si>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</si>
  <si>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</si>
  <si>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</si>
  <si>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</si>
  <si>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</si>
  <si>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</si>
  <si>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</si>
  <si>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</si>
  <si>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</si>
  <si>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</si>
  <si>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</si>
  <si>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</si>
  <si>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</si>
  <si>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</si>
  <si>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</si>
  <si>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</si>
  <si>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</si>
  <si>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</si>
  <si>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</si>
  <si>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</si>
  <si>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</si>
  <si>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</si>
  <si>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</si>
  <si>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</si>
  <si>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</si>
  <si>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</si>
  <si>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</si>
  <si>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</si>
  <si>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</si>
  <si>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</si>
  <si>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</si>
  <si>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</si>
  <si>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</si>
  <si>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</si>
  <si>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</si>
  <si>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</si>
  <si>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</si>
  <si>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</si>
  <si>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</si>
  <si>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</si>
  <si>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</si>
  <si>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</si>
  <si>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</si>
  <si>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</si>
  <si>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</si>
  <si>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</si>
  <si>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</si>
  <si>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</si>
  <si>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</si>
  <si>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</si>
  <si>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</si>
  <si>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</si>
  <si>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</si>
  <si>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</si>
  <si>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</si>
  <si>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</si>
  <si>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</si>
  <si>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</si>
  <si>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</si>
  <si>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</si>
  <si>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</si>
  <si>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</si>
  <si>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</si>
  <si>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</si>
  <si>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</si>
  <si>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</si>
  <si>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</si>
  <si>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</si>
  <si>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</si>
  <si>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</si>
  <si>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</si>
  <si>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</si>
  <si>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</si>
  <si>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</si>
  <si>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</si>
  <si>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</si>
  <si>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</si>
  <si>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</si>
  <si>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</si>
  <si>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</si>
  <si>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</si>
  <si>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</si>
  <si>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</si>
  <si>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</si>
  <si>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</si>
  <si>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</si>
  <si>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</si>
  <si>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</si>
  <si>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</si>
  <si>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</si>
  <si>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</si>
  <si>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</si>
  <si>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</si>
  <si>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</si>
  <si>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</si>
  <si>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</si>
  <si>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</si>
  <si>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</si>
  <si>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</si>
  <si>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</si>
  <si>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</si>
  <si>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</si>
  <si>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</si>
  <si>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</si>
  <si>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</si>
  <si>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</si>
  <si>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</si>
  <si>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</si>
  <si>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</si>
  <si>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</si>
  <si>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</si>
  <si>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</si>
  <si>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</si>
  <si>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</si>
  <si>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</si>
  <si>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</si>
  <si>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</si>
  <si>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</si>
  <si>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</si>
  <si>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</si>
  <si>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</si>
  <si>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</si>
  <si>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</si>
  <si>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</si>
  <si>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</si>
  <si>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</si>
  <si>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</si>
  <si>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</si>
  <si>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</si>
  <si>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</si>
  <si>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</si>
  <si>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</si>
  <si>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</si>
  <si>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</si>
  <si>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</si>
  <si>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</si>
  <si>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</si>
  <si>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</si>
  <si>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</si>
  <si>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</si>
  <si>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</si>
  <si>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</si>
  <si>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</si>
  <si>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</si>
  <si>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</si>
  <si>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</si>
  <si>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</si>
  <si>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</si>
  <si>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</si>
  <si>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</si>
  <si>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</si>
  <si>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</si>
  <si>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</si>
  <si>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</si>
  <si>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</si>
  <si>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</si>
  <si>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</si>
  <si>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</si>
  <si>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</si>
  <si>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</si>
  <si>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</si>
  <si>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</si>
  <si>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</si>
  <si>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</si>
  <si>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</si>
  <si>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</si>
  <si>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</si>
  <si>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</si>
  <si>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</si>
  <si>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</si>
  <si>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</si>
  <si>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</si>
  <si>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</si>
  <si>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</si>
  <si>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</si>
  <si>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</si>
  <si>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</si>
  <si>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</si>
  <si>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</si>
  <si>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</si>
  <si>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</si>
  <si>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</si>
  <si>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</si>
  <si>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</si>
  <si>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</si>
  <si>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</si>
  <si>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</si>
  <si>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</si>
  <si>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</si>
  <si>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</si>
  <si>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</si>
  <si>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</si>
  <si>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</si>
  <si>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</si>
  <si>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</si>
  <si>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</si>
  <si>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</si>
  <si>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</si>
  <si>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</si>
  <si>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</si>
  <si>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</si>
  <si>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</si>
  <si>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</si>
  <si>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</si>
  <si>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</si>
  <si>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</si>
  <si>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</si>
  <si>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</si>
  <si>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</si>
  <si>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</si>
  <si>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</si>
  <si>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</si>
  <si>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</si>
  <si>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</si>
  <si>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</si>
  <si>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</si>
  <si>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</si>
  <si>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</si>
  <si>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</si>
  <si>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</si>
  <si>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</si>
  <si>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</si>
  <si>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</si>
  <si>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</si>
  <si>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</si>
  <si>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</si>
  <si>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</si>
  <si>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</si>
  <si>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</si>
  <si>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</si>
  <si>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</si>
  <si>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</si>
  <si>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</si>
  <si>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</si>
  <si>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</si>
  <si>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</si>
  <si>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</si>
  <si>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</si>
  <si>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</si>
  <si>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</si>
  <si>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</si>
  <si>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</si>
  <si>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</si>
  <si>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</si>
  <si>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</si>
  <si>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</si>
  <si>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</si>
  <si>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</si>
  <si>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</si>
  <si>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</si>
  <si>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</si>
  <si>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</si>
  <si>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</si>
  <si>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</si>
  <si>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</si>
  <si>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</si>
  <si>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</si>
  <si>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</si>
  <si>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</si>
  <si>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</si>
  <si>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</si>
  <si>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</si>
  <si>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</si>
  <si>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</si>
  <si>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</si>
  <si>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</si>
  <si>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</si>
  <si>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</si>
  <si>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</si>
  <si>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</si>
  <si>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</si>
  <si>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</si>
  <si>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</si>
  <si>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</si>
  <si>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</si>
  <si>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</si>
  <si>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</si>
  <si>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</si>
  <si>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</si>
  <si>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</si>
  <si>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</si>
  <si>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</si>
  <si>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</si>
  <si>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</si>
  <si>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</si>
  <si>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</si>
  <si>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</si>
  <si>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</si>
  <si>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</si>
  <si>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</si>
  <si>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</si>
  <si>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</si>
  <si>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</si>
  <si>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</si>
  <si>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</si>
  <si>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</si>
  <si>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</si>
  <si>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</si>
  <si>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</si>
  <si>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</si>
  <si>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</si>
  <si>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</si>
  <si>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</si>
  <si>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</si>
  <si>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</si>
  <si>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</si>
  <si>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</si>
  <si>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</si>
  <si>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</si>
  <si>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</si>
  <si>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</si>
  <si>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</si>
  <si>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</si>
  <si>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</si>
  <si>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</si>
  <si>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</si>
  <si>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</si>
  <si>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</si>
  <si>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</si>
  <si>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</si>
  <si>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</si>
  <si>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</si>
  <si>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</si>
  <si>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</si>
  <si>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</si>
  <si>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</si>
  <si>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</si>
  <si>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</si>
  <si>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</si>
  <si>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</si>
  <si>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</si>
  <si>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</si>
  <si>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</si>
  <si>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</si>
  <si>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</si>
  <si>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</si>
  <si>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</si>
  <si>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</si>
  <si>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</si>
  <si>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</si>
  <si>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</si>
  <si>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</si>
  <si>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</si>
  <si>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</si>
  <si>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</si>
  <si>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</si>
  <si>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</si>
  <si>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</si>
  <si>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</si>
  <si>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</si>
  <si>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</si>
  <si>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</si>
  <si>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</si>
  <si>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</si>
  <si>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</si>
  <si>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</si>
  <si>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</si>
  <si>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</si>
  <si>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</si>
  <si>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</si>
  <si>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</si>
  <si>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</si>
  <si>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</si>
  <si>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</si>
  <si>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</si>
  <si>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</si>
  <si>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</si>
  <si>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</si>
  <si>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</si>
  <si>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</si>
  <si>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</si>
  <si>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</si>
  <si>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</si>
  <si>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</si>
  <si>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</si>
  <si>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</si>
  <si>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</si>
  <si>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</si>
  <si>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</si>
  <si>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</si>
  <si>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</si>
  <si>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</si>
  <si>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</si>
  <si>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</si>
  <si>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</si>
  <si>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</si>
  <si>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</si>
  <si>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</si>
  <si>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</si>
  <si>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</si>
  <si>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</si>
  <si>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</si>
  <si>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</si>
  <si>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</si>
  <si>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</si>
  <si>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</si>
  <si>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</si>
  <si>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</si>
  <si>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</si>
  <si>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</si>
  <si>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</si>
  <si>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</si>
  <si>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</si>
  <si>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</si>
  <si>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</si>
  <si>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</si>
  <si>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</si>
  <si>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</si>
  <si>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</si>
  <si>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</si>
  <si>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</si>
  <si>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</si>
  <si>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</si>
  <si>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</si>
  <si>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</si>
  <si>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</si>
  <si>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</si>
  <si>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</si>
  <si>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</si>
  <si>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</si>
  <si>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</si>
  <si>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</si>
  <si>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</si>
  <si>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</si>
  <si>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</si>
  <si>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</si>
  <si>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</si>
  <si>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</si>
  <si>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</si>
  <si>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</si>
  <si>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</si>
  <si>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</si>
  <si>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</si>
  <si>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</si>
  <si>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</si>
  <si>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</si>
  <si>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</si>
  <si>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</si>
  <si>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</si>
  <si>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</si>
  <si>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</si>
  <si>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</si>
  <si>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</si>
  <si>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</si>
  <si>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</si>
  <si>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</si>
  <si>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</si>
  <si>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</si>
  <si>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</si>
  <si>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</si>
  <si>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</si>
  <si>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</si>
  <si>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</si>
  <si>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</si>
  <si>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</si>
  <si>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</si>
  <si>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</si>
  <si>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</si>
  <si>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</si>
  <si>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</si>
  <si>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</si>
  <si>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</si>
  <si>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</si>
  <si>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</si>
  <si>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</si>
  <si>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</si>
  <si>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</si>
  <si>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</si>
  <si>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</si>
  <si>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</si>
  <si>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</si>
  <si>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</si>
  <si>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</si>
  <si>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</si>
  <si>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</si>
  <si>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</si>
  <si>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</si>
  <si>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</si>
  <si>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</si>
  <si>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</si>
  <si>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</si>
  <si>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</si>
  <si>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</si>
  <si>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</si>
  <si>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</si>
  <si>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</si>
  <si>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</si>
  <si>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</si>
  <si>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</si>
  <si>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</si>
  <si>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</si>
  <si>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</si>
  <si>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</si>
  <si>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</si>
  <si>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</si>
  <si>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</si>
  <si>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</si>
  <si>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</si>
  <si>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</si>
  <si>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</si>
  <si>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Elszámolásból származó bevételek</t>
  </si>
  <si>
    <t>Telekadó</t>
  </si>
  <si>
    <t>Gépjárműadó</t>
  </si>
  <si>
    <t>Polgármesteri hivatal</t>
  </si>
  <si>
    <t>Egyesített Szociális Intézmény</t>
  </si>
  <si>
    <t>Polgármesteri  hivatal</t>
  </si>
  <si>
    <t>Tavirózsa Óvoda</t>
  </si>
  <si>
    <t>Tulipán Bölcsőde</t>
  </si>
  <si>
    <t>Vaja Város Önkormányzat</t>
  </si>
  <si>
    <t>Polgármesteri Hivatal</t>
  </si>
  <si>
    <t>Tulipán u. ingatlan</t>
  </si>
  <si>
    <t>Damjanich u.ingatlanvásárlás közfoglalkoztatásra</t>
  </si>
  <si>
    <t>Idősek Otthona építés</t>
  </si>
  <si>
    <t>2014-2015</t>
  </si>
  <si>
    <t>Vaja-Őr kerékpárút építés</t>
  </si>
  <si>
    <t>Vaja-41. főút közötti kerékpárút építés</t>
  </si>
  <si>
    <t>Molnár Mátyás Általános iskola statikai megerősítés</t>
  </si>
  <si>
    <t>Klíma beszerzés polg.hiv.</t>
  </si>
  <si>
    <t>Multifunkc.fénymásoló polg.hiv.</t>
  </si>
  <si>
    <t>Gáz-vízmérő kiépítés óvoda</t>
  </si>
  <si>
    <t>Gépek beszerzése közmunka programban</t>
  </si>
  <si>
    <t>Térfigyelő kamera</t>
  </si>
  <si>
    <t>Opel személygépkocsi vásárlás</t>
  </si>
  <si>
    <t>Fogászati gépbeszerzés</t>
  </si>
  <si>
    <t>Díszkivilágítás</t>
  </si>
  <si>
    <t>Idősek Otthona korszerűsítése TIOP-3.4.2-11/1-2012-0208</t>
  </si>
  <si>
    <t>Vaja-Őr települések közötti kerékpárút építés KÖZOP-3.5.0-09-11-2014-0032</t>
  </si>
  <si>
    <t>Vaja-41.sz.főút közötti kerékpárút építés KÖZOP-3.5.0-09-11-2014-0033</t>
  </si>
  <si>
    <t>Vajai Polgárőr Egyesület</t>
  </si>
  <si>
    <t>működési célú</t>
  </si>
  <si>
    <t>Sportegyesület</t>
  </si>
  <si>
    <t>Általános Iskola Alapítvány</t>
  </si>
  <si>
    <t>Váci Mihály Társaság</t>
  </si>
  <si>
    <t>Tárogató Egyesület</t>
  </si>
  <si>
    <t>Vay Ádám Gimnázium</t>
  </si>
  <si>
    <t>Baptista Gyülekezet</t>
  </si>
  <si>
    <t>Roma Nemzetiségi Önkorm.</t>
  </si>
  <si>
    <t>Vay Ádám Múzeum Baráti Kör</t>
  </si>
  <si>
    <t>Vajai Városüzemeltető Kft</t>
  </si>
  <si>
    <t>„0”-ra leírt eszközök   (számítógépek, nyomtatók)</t>
  </si>
  <si>
    <t>Diákotthon fűtés korszerűsítés</t>
  </si>
  <si>
    <t>Vízrendezési terv</t>
  </si>
  <si>
    <t>NINCS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</si>
</sst>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8" applyNumberFormat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7" borderId="0" applyNumberFormat="0" applyBorder="0" applyAlignment="0" applyProtection="0"/>
    <xf numFmtId="0" fontId="64" fillId="16" borderId="1" applyNumberFormat="0" applyAlignment="0" applyProtection="0"/>
    <xf numFmtId="9" fontId="0" fillId="0" borderId="0" applyFont="0" applyFill="0" applyBorder="0" applyAlignment="0" applyProtection="0"/>
  </cellStyleXfs>
  <cellXfs count="84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18" borderId="25" xfId="0" applyNumberFormat="1" applyFont="1" applyFill="1" applyBorder="1" applyAlignment="1">
      <alignment horizontal="left" vertical="center" wrapText="1" indent="2"/>
    </xf>
    <xf numFmtId="164" fontId="0" fillId="18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18" borderId="25" xfId="0" applyNumberFormat="1" applyFont="1" applyFill="1" applyBorder="1" applyAlignment="1">
      <alignment horizontal="right" vertical="center" wrapText="1" indent="2"/>
    </xf>
    <xf numFmtId="164" fontId="0" fillId="18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19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2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1" fillId="0" borderId="52" xfId="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74" fontId="12" fillId="0" borderId="15" xfId="61" applyNumberFormat="1" applyFont="1" applyFill="1" applyBorder="1" applyAlignment="1" applyProtection="1">
      <alignment/>
      <protection/>
    </xf>
    <xf numFmtId="3" fontId="17" fillId="0" borderId="63" xfId="62" applyNumberFormat="1" applyFont="1" applyFill="1" applyBorder="1" applyAlignment="1" applyProtection="1">
      <alignment horizontal="right"/>
      <protection locked="0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71" fontId="28" fillId="0" borderId="3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3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3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52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4">
      <selection activeCell="A4" sqref="A4"/>
    </sheetView>
  </sheetViews>
  <sheetFormatPr defaultColWidth="9.00390625" defaultRowHeight="12.75"/>
  <cols>
    <col min="1" max="1" width="46.375" style="315" customWidth="1"/>
    <col min="2" max="2" width="66.125" style="315" customWidth="1"/>
    <col min="3" max="16384" width="9.375" style="315" customWidth="1"/>
  </cols>
  <sheetData>
    <row r="1" ht="18.75">
      <c r="A1" s="502" t="s">
        <v>111</v>
      </c>
    </row>
    <row r="3" spans="1:2" ht="12.75">
      <c r="A3" s="503"/>
      <c r="B3" s="503"/>
    </row>
    <row r="4" spans="1:2" ht="15.75">
      <c r="A4" s="477" t="s">
        <v>733</v>
      </c>
      <c r="B4" s="504"/>
    </row>
    <row r="5" spans="1:2" s="505" customFormat="1" ht="12.75">
      <c r="A5" s="503"/>
      <c r="B5" s="503"/>
    </row>
    <row r="6" spans="1:2" ht="12.75">
      <c r="A6" s="503" t="s">
        <v>516</v>
      </c>
      <c r="B6" s="503" t="s">
        <v>517</v>
      </c>
    </row>
    <row r="7" spans="1:2" ht="12.75">
      <c r="A7" s="503" t="s">
        <v>518</v>
      </c>
      <c r="B7" s="503" t="s">
        <v>519</v>
      </c>
    </row>
    <row r="8" spans="1:2" ht="12.75">
      <c r="A8" s="503" t="s">
        <v>520</v>
      </c>
      <c r="B8" s="503" t="s">
        <v>521</v>
      </c>
    </row>
    <row r="9" spans="1:2" ht="12.75">
      <c r="A9" s="503"/>
      <c r="B9" s="503"/>
    </row>
    <row r="10" spans="1:2" ht="15.75">
      <c r="A10" s="477" t="str">
        <f>+CONCATENATE(LEFT(A4,4),". évi módosított előirányzat BEVÉTELEK")</f>
        <v>2015. évi módosított előirányzat BEVÉTELEK</v>
      </c>
      <c r="B10" s="504"/>
    </row>
    <row r="11" spans="1:2" ht="12.75">
      <c r="A11" s="503"/>
      <c r="B11" s="503"/>
    </row>
    <row r="12" spans="1:2" s="505" customFormat="1" ht="12.75">
      <c r="A12" s="503" t="s">
        <v>522</v>
      </c>
      <c r="B12" s="503" t="s">
        <v>528</v>
      </c>
    </row>
    <row r="13" spans="1:2" ht="12.75">
      <c r="A13" s="503" t="s">
        <v>523</v>
      </c>
      <c r="B13" s="503" t="s">
        <v>529</v>
      </c>
    </row>
    <row r="14" spans="1:2" ht="12.75">
      <c r="A14" s="503" t="s">
        <v>524</v>
      </c>
      <c r="B14" s="503" t="s">
        <v>530</v>
      </c>
    </row>
    <row r="15" spans="1:2" ht="12.75">
      <c r="A15" s="503"/>
      <c r="B15" s="503"/>
    </row>
    <row r="16" spans="1:2" ht="14.25">
      <c r="A16" s="506" t="str">
        <f>+CONCATENATE(LEFT(A4,4),". évi teljesítés BEVÉTELEK")</f>
        <v>2015. évi teljesítés BEVÉTELEK</v>
      </c>
      <c r="B16" s="504"/>
    </row>
    <row r="17" spans="1:2" ht="12.75">
      <c r="A17" s="503"/>
      <c r="B17" s="503"/>
    </row>
    <row r="18" spans="1:2" ht="12.75">
      <c r="A18" s="503" t="s">
        <v>525</v>
      </c>
      <c r="B18" s="503" t="s">
        <v>531</v>
      </c>
    </row>
    <row r="19" spans="1:2" ht="12.75">
      <c r="A19" s="503" t="s">
        <v>526</v>
      </c>
      <c r="B19" s="503" t="s">
        <v>532</v>
      </c>
    </row>
    <row r="20" spans="1:2" ht="12.75">
      <c r="A20" s="503" t="s">
        <v>527</v>
      </c>
      <c r="B20" s="503" t="s">
        <v>533</v>
      </c>
    </row>
    <row r="21" spans="1:2" ht="12.75">
      <c r="A21" s="503"/>
      <c r="B21" s="503"/>
    </row>
    <row r="22" spans="1:2" ht="15.75">
      <c r="A22" s="477" t="str">
        <f>+CONCATENATE(LEFT(A4,4),". évi eredeti előirányzat KIADÁSOK")</f>
        <v>2015. évi eredeti előirányzat KIADÁSOK</v>
      </c>
      <c r="B22" s="504"/>
    </row>
    <row r="23" spans="1:2" ht="12.75">
      <c r="A23" s="503"/>
      <c r="B23" s="503"/>
    </row>
    <row r="24" spans="1:2" ht="12.75">
      <c r="A24" s="503" t="s">
        <v>534</v>
      </c>
      <c r="B24" s="503" t="s">
        <v>540</v>
      </c>
    </row>
    <row r="25" spans="1:2" ht="12.75">
      <c r="A25" s="503" t="s">
        <v>513</v>
      </c>
      <c r="B25" s="503" t="s">
        <v>541</v>
      </c>
    </row>
    <row r="26" spans="1:2" ht="12.75">
      <c r="A26" s="503" t="s">
        <v>535</v>
      </c>
      <c r="B26" s="503" t="s">
        <v>542</v>
      </c>
    </row>
    <row r="27" spans="1:2" ht="12.75">
      <c r="A27" s="503"/>
      <c r="B27" s="503"/>
    </row>
    <row r="28" spans="1:2" ht="15.75">
      <c r="A28" s="477" t="str">
        <f>+CONCATENATE(LEFT(A4,4),". évi módosított előirányzat KIADÁSOK")</f>
        <v>2015. évi módosított előirányzat KIADÁSOK</v>
      </c>
      <c r="B28" s="504"/>
    </row>
    <row r="29" spans="1:2" ht="12.75">
      <c r="A29" s="503"/>
      <c r="B29" s="503"/>
    </row>
    <row r="30" spans="1:2" ht="12.75">
      <c r="A30" s="503" t="s">
        <v>536</v>
      </c>
      <c r="B30" s="503" t="s">
        <v>547</v>
      </c>
    </row>
    <row r="31" spans="1:2" ht="12.75">
      <c r="A31" s="503" t="s">
        <v>514</v>
      </c>
      <c r="B31" s="503" t="s">
        <v>544</v>
      </c>
    </row>
    <row r="32" spans="1:2" ht="12.75">
      <c r="A32" s="503" t="s">
        <v>537</v>
      </c>
      <c r="B32" s="503" t="s">
        <v>543</v>
      </c>
    </row>
    <row r="33" spans="1:2" ht="12.75">
      <c r="A33" s="503"/>
      <c r="B33" s="503"/>
    </row>
    <row r="34" spans="1:2" ht="15.75">
      <c r="A34" s="507" t="str">
        <f>+CONCATENATE(LEFT(A4,4),". évi teljesítés KIADÁSOK")</f>
        <v>2015. évi teljesítés KIADÁSOK</v>
      </c>
      <c r="B34" s="504"/>
    </row>
    <row r="35" spans="1:2" ht="12.75">
      <c r="A35" s="503"/>
      <c r="B35" s="503"/>
    </row>
    <row r="36" spans="1:2" ht="12.75">
      <c r="A36" s="503" t="s">
        <v>538</v>
      </c>
      <c r="B36" s="503" t="s">
        <v>548</v>
      </c>
    </row>
    <row r="37" spans="1:2" ht="12.75">
      <c r="A37" s="503" t="s">
        <v>515</v>
      </c>
      <c r="B37" s="503" t="s">
        <v>546</v>
      </c>
    </row>
    <row r="38" spans="1:2" ht="12.75">
      <c r="A38" s="503" t="s">
        <v>539</v>
      </c>
      <c r="B38" s="503" t="s">
        <v>545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4" t="s">
        <v>2</v>
      </c>
      <c r="B1" s="704"/>
      <c r="C1" s="704"/>
      <c r="D1" s="704"/>
      <c r="E1" s="704"/>
      <c r="F1" s="704"/>
      <c r="G1" s="704"/>
      <c r="H1" s="703" t="str">
        <f>+CONCATENATE("4. melléklet a 10/",LEFT(ÖSSZEFÜGGÉSEK!A4,4)+1,". (V.19.) önkormányzati rendelethez")</f>
        <v>4. melléklet a 10/2016. (V.19.) önkormányzati rendelethez</v>
      </c>
    </row>
    <row r="2" spans="1:8" ht="23.25" customHeight="1" thickBot="1">
      <c r="A2" s="25"/>
      <c r="B2" s="9"/>
      <c r="C2" s="9"/>
      <c r="D2" s="9"/>
      <c r="E2" s="9"/>
      <c r="F2" s="720" t="s">
        <v>52</v>
      </c>
      <c r="G2" s="720"/>
      <c r="H2" s="703"/>
    </row>
    <row r="3" spans="1:8" s="6" customFormat="1" ht="48.75" customHeight="1" thickBot="1">
      <c r="A3" s="26" t="s">
        <v>59</v>
      </c>
      <c r="B3" s="27" t="s">
        <v>57</v>
      </c>
      <c r="C3" s="27" t="s">
        <v>58</v>
      </c>
      <c r="D3" s="27" t="str">
        <f>+'3.sz.mell.'!D3</f>
        <v>Felhasználás 2014. XII.31-ig</v>
      </c>
      <c r="E3" s="27" t="str">
        <f>+'3.sz.mell.'!E3</f>
        <v>2015. évi módosított előirányzat</v>
      </c>
      <c r="F3" s="104" t="str">
        <f>+'3.sz.mell.'!F3</f>
        <v>2015. évi teljesítés</v>
      </c>
      <c r="G3" s="103" t="str">
        <f>+'3.sz.mell.'!G3</f>
        <v>Összes teljesítés 2015. dec. 31-ig</v>
      </c>
      <c r="H3" s="703"/>
    </row>
    <row r="4" spans="1:8" s="9" customFormat="1" ht="15" customHeight="1" thickBot="1">
      <c r="A4" s="470" t="s">
        <v>422</v>
      </c>
      <c r="B4" s="471" t="s">
        <v>423</v>
      </c>
      <c r="C4" s="471" t="s">
        <v>424</v>
      </c>
      <c r="D4" s="471" t="s">
        <v>425</v>
      </c>
      <c r="E4" s="471" t="s">
        <v>426</v>
      </c>
      <c r="F4" s="48" t="s">
        <v>503</v>
      </c>
      <c r="G4" s="472" t="s">
        <v>549</v>
      </c>
      <c r="H4" s="703"/>
    </row>
    <row r="5" spans="1:8" ht="34.5" customHeight="1">
      <c r="A5" s="693" t="s">
        <v>762</v>
      </c>
      <c r="B5" s="688">
        <v>7025</v>
      </c>
      <c r="C5" s="692" t="s">
        <v>759</v>
      </c>
      <c r="D5" s="2"/>
      <c r="E5" s="688">
        <v>7025</v>
      </c>
      <c r="F5" s="690">
        <v>7025</v>
      </c>
      <c r="G5" s="694">
        <f>+D5+F5</f>
        <v>7025</v>
      </c>
      <c r="H5" s="703"/>
    </row>
    <row r="6" spans="1:8" ht="15.75" customHeight="1">
      <c r="A6" s="16"/>
      <c r="B6" s="2"/>
      <c r="C6" s="339"/>
      <c r="D6" s="2"/>
      <c r="E6" s="2"/>
      <c r="F6" s="49"/>
      <c r="G6" s="50">
        <f aca="true" t="shared" si="0" ref="G6:G23">+D6+F6</f>
        <v>0</v>
      </c>
      <c r="H6" s="703"/>
    </row>
    <row r="7" spans="1:8" ht="15.75" customHeight="1">
      <c r="A7" s="16"/>
      <c r="B7" s="2"/>
      <c r="C7" s="339"/>
      <c r="D7" s="2"/>
      <c r="E7" s="2"/>
      <c r="F7" s="49"/>
      <c r="G7" s="50">
        <f t="shared" si="0"/>
        <v>0</v>
      </c>
      <c r="H7" s="703"/>
    </row>
    <row r="8" spans="1:8" ht="15.75" customHeight="1">
      <c r="A8" s="16"/>
      <c r="B8" s="2"/>
      <c r="C8" s="339"/>
      <c r="D8" s="2"/>
      <c r="E8" s="2"/>
      <c r="F8" s="49"/>
      <c r="G8" s="50">
        <f t="shared" si="0"/>
        <v>0</v>
      </c>
      <c r="H8" s="703"/>
    </row>
    <row r="9" spans="1:8" ht="15.75" customHeight="1">
      <c r="A9" s="16"/>
      <c r="B9" s="2"/>
      <c r="C9" s="339"/>
      <c r="D9" s="2"/>
      <c r="E9" s="2"/>
      <c r="F9" s="49"/>
      <c r="G9" s="50">
        <f t="shared" si="0"/>
        <v>0</v>
      </c>
      <c r="H9" s="703"/>
    </row>
    <row r="10" spans="1:8" ht="15.75" customHeight="1">
      <c r="A10" s="16"/>
      <c r="B10" s="2"/>
      <c r="C10" s="339"/>
      <c r="D10" s="2"/>
      <c r="E10" s="2"/>
      <c r="F10" s="49"/>
      <c r="G10" s="50">
        <f t="shared" si="0"/>
        <v>0</v>
      </c>
      <c r="H10" s="703"/>
    </row>
    <row r="11" spans="1:8" ht="15.75" customHeight="1">
      <c r="A11" s="16"/>
      <c r="B11" s="2"/>
      <c r="C11" s="339"/>
      <c r="D11" s="2"/>
      <c r="E11" s="2"/>
      <c r="F11" s="49"/>
      <c r="G11" s="50">
        <f t="shared" si="0"/>
        <v>0</v>
      </c>
      <c r="H11" s="703"/>
    </row>
    <row r="12" spans="1:8" ht="15.75" customHeight="1">
      <c r="A12" s="16"/>
      <c r="B12" s="2"/>
      <c r="C12" s="339"/>
      <c r="D12" s="2"/>
      <c r="E12" s="2"/>
      <c r="F12" s="49"/>
      <c r="G12" s="50">
        <f t="shared" si="0"/>
        <v>0</v>
      </c>
      <c r="H12" s="703"/>
    </row>
    <row r="13" spans="1:8" ht="15.75" customHeight="1">
      <c r="A13" s="16"/>
      <c r="B13" s="2"/>
      <c r="C13" s="339"/>
      <c r="D13" s="2"/>
      <c r="E13" s="2"/>
      <c r="F13" s="49"/>
      <c r="G13" s="50">
        <f t="shared" si="0"/>
        <v>0</v>
      </c>
      <c r="H13" s="703"/>
    </row>
    <row r="14" spans="1:8" ht="15.75" customHeight="1">
      <c r="A14" s="16"/>
      <c r="B14" s="2"/>
      <c r="C14" s="339"/>
      <c r="D14" s="2"/>
      <c r="E14" s="2"/>
      <c r="F14" s="49"/>
      <c r="G14" s="50">
        <f t="shared" si="0"/>
        <v>0</v>
      </c>
      <c r="H14" s="703"/>
    </row>
    <row r="15" spans="1:8" ht="15.75" customHeight="1">
      <c r="A15" s="16"/>
      <c r="B15" s="2"/>
      <c r="C15" s="339"/>
      <c r="D15" s="2"/>
      <c r="E15" s="2"/>
      <c r="F15" s="49"/>
      <c r="G15" s="50">
        <f t="shared" si="0"/>
        <v>0</v>
      </c>
      <c r="H15" s="703"/>
    </row>
    <row r="16" spans="1:8" ht="15.75" customHeight="1">
      <c r="A16" s="16"/>
      <c r="B16" s="2"/>
      <c r="C16" s="339"/>
      <c r="D16" s="2"/>
      <c r="E16" s="2"/>
      <c r="F16" s="49"/>
      <c r="G16" s="50">
        <f t="shared" si="0"/>
        <v>0</v>
      </c>
      <c r="H16" s="703"/>
    </row>
    <row r="17" spans="1:8" ht="15.75" customHeight="1">
      <c r="A17" s="16"/>
      <c r="B17" s="2"/>
      <c r="C17" s="339"/>
      <c r="D17" s="2"/>
      <c r="E17" s="2"/>
      <c r="F17" s="49"/>
      <c r="G17" s="50">
        <f t="shared" si="0"/>
        <v>0</v>
      </c>
      <c r="H17" s="703"/>
    </row>
    <row r="18" spans="1:8" ht="15.75" customHeight="1">
      <c r="A18" s="16"/>
      <c r="B18" s="2"/>
      <c r="C18" s="339"/>
      <c r="D18" s="2"/>
      <c r="E18" s="2"/>
      <c r="F18" s="49"/>
      <c r="G18" s="50">
        <f t="shared" si="0"/>
        <v>0</v>
      </c>
      <c r="H18" s="703"/>
    </row>
    <row r="19" spans="1:8" ht="15.75" customHeight="1">
      <c r="A19" s="16"/>
      <c r="B19" s="2"/>
      <c r="C19" s="339"/>
      <c r="D19" s="2"/>
      <c r="E19" s="2"/>
      <c r="F19" s="49"/>
      <c r="G19" s="50">
        <f t="shared" si="0"/>
        <v>0</v>
      </c>
      <c r="H19" s="703"/>
    </row>
    <row r="20" spans="1:8" ht="15.75" customHeight="1">
      <c r="A20" s="16"/>
      <c r="B20" s="2"/>
      <c r="C20" s="339"/>
      <c r="D20" s="2"/>
      <c r="E20" s="2"/>
      <c r="F20" s="49"/>
      <c r="G20" s="50">
        <f t="shared" si="0"/>
        <v>0</v>
      </c>
      <c r="H20" s="703"/>
    </row>
    <row r="21" spans="1:8" ht="15.75" customHeight="1">
      <c r="A21" s="16"/>
      <c r="B21" s="2"/>
      <c r="C21" s="339"/>
      <c r="D21" s="2"/>
      <c r="E21" s="2"/>
      <c r="F21" s="49"/>
      <c r="G21" s="50">
        <f t="shared" si="0"/>
        <v>0</v>
      </c>
      <c r="H21" s="703"/>
    </row>
    <row r="22" spans="1:8" ht="15.75" customHeight="1">
      <c r="A22" s="16"/>
      <c r="B22" s="2"/>
      <c r="C22" s="339"/>
      <c r="D22" s="2"/>
      <c r="E22" s="2"/>
      <c r="F22" s="49"/>
      <c r="G22" s="50">
        <f t="shared" si="0"/>
        <v>0</v>
      </c>
      <c r="H22" s="703"/>
    </row>
    <row r="23" spans="1:8" ht="15.75" customHeight="1" thickBot="1">
      <c r="A23" s="17"/>
      <c r="B23" s="3"/>
      <c r="C23" s="340"/>
      <c r="D23" s="3"/>
      <c r="E23" s="3"/>
      <c r="F23" s="51"/>
      <c r="G23" s="50">
        <f t="shared" si="0"/>
        <v>0</v>
      </c>
      <c r="H23" s="703"/>
    </row>
    <row r="24" spans="1:8" s="15" customFormat="1" ht="18" customHeight="1" thickBot="1">
      <c r="A24" s="28" t="s">
        <v>55</v>
      </c>
      <c r="B24" s="695">
        <f>SUM(B5:B23)</f>
        <v>7025</v>
      </c>
      <c r="C24" s="20"/>
      <c r="D24" s="13">
        <f>SUM(D5:D23)</f>
        <v>0</v>
      </c>
      <c r="E24" s="695">
        <f>SUM(E5:E23)</f>
        <v>7025</v>
      </c>
      <c r="F24" s="695">
        <f>SUM(F5:F23)</f>
        <v>7025</v>
      </c>
      <c r="G24" s="696">
        <f>SUM(G5:G23)</f>
        <v>7025</v>
      </c>
      <c r="H24" s="70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88"/>
  <sheetViews>
    <sheetView view="pageLayout" zoomScaleNormal="110" zoomScaleSheetLayoutView="100" workbookViewId="0" topLeftCell="B1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01" t="s">
        <v>0</v>
      </c>
      <c r="B1" s="701"/>
      <c r="C1" s="701"/>
      <c r="D1" s="721" t="s">
        <v>771</v>
      </c>
      <c r="E1" s="721"/>
      <c r="F1" s="721"/>
      <c r="G1" s="721"/>
      <c r="H1" s="721"/>
      <c r="I1" s="721"/>
      <c r="J1" s="721"/>
      <c r="K1" s="721"/>
      <c r="L1" s="721"/>
      <c r="M1" s="721"/>
      <c r="N1" s="731" t="str">
        <f>+CONCATENATE("5. melléklet a 10/",LEFT(ÖSSZEFÜGGÉSEK!A4,4)+1,". (V.19.) önkormányzati rendelethez    ")</f>
        <v>5. melléklet a 10/2016. (V.19.) önkormányzati rendelethez    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22" t="s">
        <v>52</v>
      </c>
      <c r="M2" s="722"/>
      <c r="N2" s="731"/>
    </row>
    <row r="3" spans="1:14" ht="13.5" thickBot="1">
      <c r="A3" s="723" t="s">
        <v>93</v>
      </c>
      <c r="B3" s="726" t="s">
        <v>184</v>
      </c>
      <c r="C3" s="726"/>
      <c r="D3" s="726"/>
      <c r="E3" s="726"/>
      <c r="F3" s="726"/>
      <c r="G3" s="726"/>
      <c r="H3" s="726"/>
      <c r="I3" s="726"/>
      <c r="J3" s="727" t="s">
        <v>186</v>
      </c>
      <c r="K3" s="727"/>
      <c r="L3" s="727"/>
      <c r="M3" s="727"/>
      <c r="N3" s="731"/>
    </row>
    <row r="4" spans="1:14" ht="15" customHeight="1" thickBot="1">
      <c r="A4" s="724"/>
      <c r="B4" s="700" t="s">
        <v>187</v>
      </c>
      <c r="C4" s="699" t="s">
        <v>188</v>
      </c>
      <c r="D4" s="729" t="s">
        <v>182</v>
      </c>
      <c r="E4" s="729"/>
      <c r="F4" s="729"/>
      <c r="G4" s="729"/>
      <c r="H4" s="729"/>
      <c r="I4" s="729"/>
      <c r="J4" s="728"/>
      <c r="K4" s="728"/>
      <c r="L4" s="728"/>
      <c r="M4" s="728"/>
      <c r="N4" s="731"/>
    </row>
    <row r="5" spans="1:14" ht="21.75" thickBot="1">
      <c r="A5" s="724"/>
      <c r="B5" s="700"/>
      <c r="C5" s="699"/>
      <c r="D5" s="53" t="s">
        <v>187</v>
      </c>
      <c r="E5" s="53" t="s">
        <v>188</v>
      </c>
      <c r="F5" s="53" t="s">
        <v>187</v>
      </c>
      <c r="G5" s="53" t="s">
        <v>188</v>
      </c>
      <c r="H5" s="53" t="s">
        <v>187</v>
      </c>
      <c r="I5" s="53" t="s">
        <v>188</v>
      </c>
      <c r="J5" s="728"/>
      <c r="K5" s="728"/>
      <c r="L5" s="728"/>
      <c r="M5" s="728"/>
      <c r="N5" s="731"/>
    </row>
    <row r="6" spans="1:14" ht="32.25" thickBot="1">
      <c r="A6" s="725"/>
      <c r="B6" s="699" t="s">
        <v>183</v>
      </c>
      <c r="C6" s="699"/>
      <c r="D6" s="699" t="str">
        <f>+CONCATENATE(LEFT(ÖSSZEFÜGGÉSEK!A4,4),". előtt")</f>
        <v>2015. előtt</v>
      </c>
      <c r="E6" s="699"/>
      <c r="F6" s="699" t="str">
        <f>+CONCATENATE(LEFT(ÖSSZEFÜGGÉSEK!A4,4),". évi")</f>
        <v>2015. évi</v>
      </c>
      <c r="G6" s="699"/>
      <c r="H6" s="700" t="str">
        <f>+CONCATENATE(LEFT(ÖSSZEFÜGGÉSEK!A4,4),". után")</f>
        <v>2015. után</v>
      </c>
      <c r="I6" s="700"/>
      <c r="J6" s="52" t="str">
        <f>+D6</f>
        <v>2015. előtt</v>
      </c>
      <c r="K6" s="53" t="str">
        <f>+F6</f>
        <v>2015. évi</v>
      </c>
      <c r="L6" s="52" t="s">
        <v>39</v>
      </c>
      <c r="M6" s="53" t="str">
        <f>+CONCATENATE("Teljesítés %-a ",LEFT(ÖSSZEFÜGGÉSEK!A4,4),". XII. 31-ig")</f>
        <v>Teljesítés %-a 2015. XII. 31-ig</v>
      </c>
      <c r="N6" s="731"/>
    </row>
    <row r="7" spans="1:14" ht="13.5" thickBot="1">
      <c r="A7" s="54" t="s">
        <v>422</v>
      </c>
      <c r="B7" s="52" t="s">
        <v>423</v>
      </c>
      <c r="C7" s="52" t="s">
        <v>424</v>
      </c>
      <c r="D7" s="55" t="s">
        <v>425</v>
      </c>
      <c r="E7" s="53" t="s">
        <v>426</v>
      </c>
      <c r="F7" s="53" t="s">
        <v>503</v>
      </c>
      <c r="G7" s="53" t="s">
        <v>504</v>
      </c>
      <c r="H7" s="52" t="s">
        <v>505</v>
      </c>
      <c r="I7" s="55" t="s">
        <v>506</v>
      </c>
      <c r="J7" s="55" t="s">
        <v>550</v>
      </c>
      <c r="K7" s="55" t="s">
        <v>551</v>
      </c>
      <c r="L7" s="55" t="s">
        <v>552</v>
      </c>
      <c r="M7" s="56" t="s">
        <v>553</v>
      </c>
      <c r="N7" s="731"/>
    </row>
    <row r="8" spans="1:14" ht="12.75">
      <c r="A8" s="57" t="s">
        <v>94</v>
      </c>
      <c r="B8" s="58">
        <v>38692</v>
      </c>
      <c r="C8" s="78">
        <v>38692</v>
      </c>
      <c r="D8" s="78"/>
      <c r="E8" s="89"/>
      <c r="F8" s="78">
        <v>38692</v>
      </c>
      <c r="G8" s="78">
        <v>38692</v>
      </c>
      <c r="H8" s="78"/>
      <c r="I8" s="78"/>
      <c r="J8" s="78"/>
      <c r="K8" s="78">
        <v>38692</v>
      </c>
      <c r="L8" s="59">
        <f aca="true" t="shared" si="0" ref="L8:L14">+J8+K8</f>
        <v>38692</v>
      </c>
      <c r="M8" s="93">
        <f>IF((C8&lt;&gt;0),ROUND((L8/C8)*100,1),"")</f>
        <v>100</v>
      </c>
      <c r="N8" s="731"/>
    </row>
    <row r="9" spans="1:14" ht="12.75">
      <c r="A9" s="60" t="s">
        <v>106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>
        <f t="shared" si="0"/>
        <v>0</v>
      </c>
      <c r="M9" s="94">
        <f aca="true" t="shared" si="1" ref="M9:M14">IF((C9&lt;&gt;0),ROUND((L9/C9)*100,1),"")</f>
      </c>
      <c r="N9" s="731"/>
    </row>
    <row r="10" spans="1:14" ht="12.75">
      <c r="A10" s="64" t="s">
        <v>95</v>
      </c>
      <c r="B10" s="65">
        <v>149093</v>
      </c>
      <c r="C10" s="81">
        <v>149093</v>
      </c>
      <c r="D10" s="81"/>
      <c r="E10" s="81"/>
      <c r="F10" s="81">
        <v>149093</v>
      </c>
      <c r="G10" s="81">
        <v>149093</v>
      </c>
      <c r="H10" s="81"/>
      <c r="I10" s="81"/>
      <c r="J10" s="81"/>
      <c r="K10" s="81">
        <v>149093</v>
      </c>
      <c r="L10" s="63">
        <f t="shared" si="0"/>
        <v>149093</v>
      </c>
      <c r="M10" s="94">
        <f t="shared" si="1"/>
        <v>100</v>
      </c>
      <c r="N10" s="731"/>
    </row>
    <row r="11" spans="1:14" ht="12.75">
      <c r="A11" s="64" t="s">
        <v>107</v>
      </c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63">
        <f t="shared" si="0"/>
        <v>0</v>
      </c>
      <c r="M11" s="94">
        <f t="shared" si="1"/>
      </c>
      <c r="N11" s="731"/>
    </row>
    <row r="12" spans="1:14" ht="12.75">
      <c r="A12" s="64" t="s">
        <v>96</v>
      </c>
      <c r="B12" s="65"/>
      <c r="C12" s="81"/>
      <c r="D12" s="81"/>
      <c r="E12" s="81"/>
      <c r="F12" s="81"/>
      <c r="G12" s="81"/>
      <c r="H12" s="81"/>
      <c r="I12" s="81"/>
      <c r="J12" s="81"/>
      <c r="K12" s="81"/>
      <c r="L12" s="63">
        <f t="shared" si="0"/>
        <v>0</v>
      </c>
      <c r="M12" s="94">
        <f t="shared" si="1"/>
      </c>
      <c r="N12" s="731"/>
    </row>
    <row r="13" spans="1:14" ht="12.75">
      <c r="A13" s="64" t="s">
        <v>97</v>
      </c>
      <c r="B13" s="65"/>
      <c r="C13" s="81"/>
      <c r="D13" s="81"/>
      <c r="E13" s="81"/>
      <c r="F13" s="81"/>
      <c r="G13" s="81"/>
      <c r="H13" s="81"/>
      <c r="I13" s="81"/>
      <c r="J13" s="81"/>
      <c r="K13" s="81"/>
      <c r="L13" s="63">
        <f t="shared" si="0"/>
        <v>0</v>
      </c>
      <c r="M13" s="94">
        <f t="shared" si="1"/>
      </c>
      <c r="N13" s="731"/>
    </row>
    <row r="14" spans="1:14" ht="15" customHeight="1" thickBot="1">
      <c r="A14" s="66"/>
      <c r="B14" s="67"/>
      <c r="C14" s="85"/>
      <c r="D14" s="85"/>
      <c r="E14" s="85"/>
      <c r="F14" s="85"/>
      <c r="G14" s="85"/>
      <c r="H14" s="85"/>
      <c r="I14" s="85"/>
      <c r="J14" s="85"/>
      <c r="K14" s="85"/>
      <c r="L14" s="63">
        <f t="shared" si="0"/>
        <v>0</v>
      </c>
      <c r="M14" s="95">
        <f t="shared" si="1"/>
      </c>
      <c r="N14" s="731"/>
    </row>
    <row r="15" spans="1:14" ht="13.5" thickBot="1">
      <c r="A15" s="68" t="s">
        <v>99</v>
      </c>
      <c r="B15" s="69">
        <f>B8+SUM(B10:B14)</f>
        <v>187785</v>
      </c>
      <c r="C15" s="69">
        <f aca="true" t="shared" si="2" ref="C15:L15">C8+SUM(C10:C14)</f>
        <v>187785</v>
      </c>
      <c r="D15" s="69">
        <f t="shared" si="2"/>
        <v>0</v>
      </c>
      <c r="E15" s="69">
        <f t="shared" si="2"/>
        <v>0</v>
      </c>
      <c r="F15" s="69">
        <f t="shared" si="2"/>
        <v>187785</v>
      </c>
      <c r="G15" s="69">
        <f t="shared" si="2"/>
        <v>187785</v>
      </c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187785</v>
      </c>
      <c r="L15" s="69">
        <f t="shared" si="2"/>
        <v>187785</v>
      </c>
      <c r="M15" s="70">
        <f>IF((C15&lt;&gt;0),ROUND((L15/C15)*100,1),"")</f>
        <v>100</v>
      </c>
      <c r="N15" s="731"/>
    </row>
    <row r="16" spans="1:14" ht="12.75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1"/>
    </row>
    <row r="17" spans="1:14" ht="13.5" thickBot="1">
      <c r="A17" s="74" t="s">
        <v>98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31"/>
    </row>
    <row r="18" spans="1:14" ht="12.75">
      <c r="A18" s="77" t="s">
        <v>102</v>
      </c>
      <c r="B18" s="58">
        <v>4163</v>
      </c>
      <c r="C18" s="78">
        <v>4163</v>
      </c>
      <c r="D18" s="78"/>
      <c r="E18" s="89"/>
      <c r="F18" s="78">
        <v>4163</v>
      </c>
      <c r="G18" s="78">
        <v>4163</v>
      </c>
      <c r="H18" s="78"/>
      <c r="I18" s="78"/>
      <c r="J18" s="78"/>
      <c r="K18" s="78">
        <v>4163</v>
      </c>
      <c r="L18" s="79">
        <f aca="true" t="shared" si="3" ref="L18:L23">+J18+K18</f>
        <v>4163</v>
      </c>
      <c r="M18" s="93">
        <f aca="true" t="shared" si="4" ref="M18:M24">IF((C18&lt;&gt;0),ROUND((L18/C18)*100,1),"")</f>
        <v>100</v>
      </c>
      <c r="N18" s="731"/>
    </row>
    <row r="19" spans="1:14" ht="12.75">
      <c r="A19" s="80" t="s">
        <v>103</v>
      </c>
      <c r="B19" s="61">
        <v>162716</v>
      </c>
      <c r="C19" s="81">
        <v>162716</v>
      </c>
      <c r="D19" s="81"/>
      <c r="E19" s="81"/>
      <c r="F19" s="81">
        <v>162716</v>
      </c>
      <c r="G19" s="81">
        <v>162716</v>
      </c>
      <c r="H19" s="81"/>
      <c r="I19" s="81"/>
      <c r="J19" s="81"/>
      <c r="K19" s="81">
        <v>162716</v>
      </c>
      <c r="L19" s="82">
        <f t="shared" si="3"/>
        <v>162716</v>
      </c>
      <c r="M19" s="94">
        <f t="shared" si="4"/>
        <v>100</v>
      </c>
      <c r="N19" s="731"/>
    </row>
    <row r="20" spans="1:14" ht="12.75">
      <c r="A20" s="80" t="s">
        <v>104</v>
      </c>
      <c r="B20" s="65">
        <v>20906</v>
      </c>
      <c r="C20" s="81">
        <v>20906</v>
      </c>
      <c r="D20" s="81"/>
      <c r="E20" s="81"/>
      <c r="F20" s="81">
        <v>20906</v>
      </c>
      <c r="G20" s="81">
        <v>20906</v>
      </c>
      <c r="H20" s="81"/>
      <c r="I20" s="81"/>
      <c r="J20" s="81"/>
      <c r="K20" s="81">
        <v>20906</v>
      </c>
      <c r="L20" s="82">
        <f t="shared" si="3"/>
        <v>20906</v>
      </c>
      <c r="M20" s="94">
        <f t="shared" si="4"/>
        <v>100</v>
      </c>
      <c r="N20" s="731"/>
    </row>
    <row r="21" spans="1:14" ht="12.75">
      <c r="A21" s="80" t="s">
        <v>105</v>
      </c>
      <c r="B21" s="65"/>
      <c r="C21" s="81"/>
      <c r="D21" s="81"/>
      <c r="E21" s="81"/>
      <c r="F21" s="81"/>
      <c r="G21" s="81"/>
      <c r="H21" s="81"/>
      <c r="I21" s="81"/>
      <c r="J21" s="81"/>
      <c r="K21" s="81"/>
      <c r="L21" s="82">
        <f t="shared" si="3"/>
        <v>0</v>
      </c>
      <c r="M21" s="94">
        <f t="shared" si="4"/>
      </c>
      <c r="N21" s="731"/>
    </row>
    <row r="22" spans="1:14" ht="12.75">
      <c r="A22" s="83"/>
      <c r="B22" s="65"/>
      <c r="C22" s="81"/>
      <c r="D22" s="81"/>
      <c r="E22" s="81"/>
      <c r="F22" s="81"/>
      <c r="G22" s="81"/>
      <c r="H22" s="81"/>
      <c r="I22" s="81"/>
      <c r="J22" s="81"/>
      <c r="K22" s="81"/>
      <c r="L22" s="82">
        <f t="shared" si="3"/>
        <v>0</v>
      </c>
      <c r="M22" s="94">
        <f t="shared" si="4"/>
      </c>
      <c r="N22" s="731"/>
    </row>
    <row r="23" spans="1:14" ht="13.5" thickBot="1">
      <c r="A23" s="84"/>
      <c r="B23" s="67"/>
      <c r="C23" s="85"/>
      <c r="D23" s="85"/>
      <c r="E23" s="85"/>
      <c r="F23" s="85"/>
      <c r="G23" s="85"/>
      <c r="H23" s="85"/>
      <c r="I23" s="85"/>
      <c r="J23" s="85"/>
      <c r="K23" s="85"/>
      <c r="L23" s="82">
        <f t="shared" si="3"/>
        <v>0</v>
      </c>
      <c r="M23" s="95">
        <f t="shared" si="4"/>
      </c>
      <c r="N23" s="731"/>
    </row>
    <row r="24" spans="1:14" ht="13.5" thickBot="1">
      <c r="A24" s="86" t="s">
        <v>83</v>
      </c>
      <c r="B24" s="69">
        <f aca="true" t="shared" si="5" ref="B24:L24">SUM(B18:B23)</f>
        <v>187785</v>
      </c>
      <c r="C24" s="69">
        <f t="shared" si="5"/>
        <v>187785</v>
      </c>
      <c r="D24" s="69">
        <f t="shared" si="5"/>
        <v>0</v>
      </c>
      <c r="E24" s="69">
        <f t="shared" si="5"/>
        <v>0</v>
      </c>
      <c r="F24" s="69">
        <f t="shared" si="5"/>
        <v>187785</v>
      </c>
      <c r="G24" s="69">
        <f t="shared" si="5"/>
        <v>187785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187785</v>
      </c>
      <c r="L24" s="69">
        <f t="shared" si="5"/>
        <v>187785</v>
      </c>
      <c r="M24" s="70">
        <f t="shared" si="4"/>
        <v>100</v>
      </c>
      <c r="N24" s="731"/>
    </row>
    <row r="25" spans="1:14" ht="12.75">
      <c r="A25" s="730" t="s">
        <v>181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1"/>
    </row>
    <row r="26" spans="1:14" ht="5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31"/>
    </row>
    <row r="27" spans="1:14" ht="15.75">
      <c r="A27" s="740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3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2" t="s">
        <v>52</v>
      </c>
      <c r="M28" s="722"/>
      <c r="N28" s="731"/>
    </row>
    <row r="29" spans="1:14" ht="21.75" thickBot="1">
      <c r="A29" s="736" t="s">
        <v>100</v>
      </c>
      <c r="B29" s="737"/>
      <c r="C29" s="737"/>
      <c r="D29" s="737"/>
      <c r="E29" s="737"/>
      <c r="F29" s="737"/>
      <c r="G29" s="737"/>
      <c r="H29" s="737"/>
      <c r="I29" s="737"/>
      <c r="J29" s="737"/>
      <c r="K29" s="88" t="s">
        <v>675</v>
      </c>
      <c r="L29" s="88" t="s">
        <v>674</v>
      </c>
      <c r="M29" s="88" t="s">
        <v>186</v>
      </c>
      <c r="N29" s="731"/>
    </row>
    <row r="30" spans="1:14" ht="12.75">
      <c r="A30" s="732"/>
      <c r="B30" s="733"/>
      <c r="C30" s="733"/>
      <c r="D30" s="733"/>
      <c r="E30" s="733"/>
      <c r="F30" s="733"/>
      <c r="G30" s="733"/>
      <c r="H30" s="733"/>
      <c r="I30" s="733"/>
      <c r="J30" s="733"/>
      <c r="K30" s="89"/>
      <c r="L30" s="90"/>
      <c r="M30" s="90"/>
      <c r="N30" s="731"/>
    </row>
    <row r="31" spans="1:14" ht="13.5" thickBot="1">
      <c r="A31" s="734"/>
      <c r="B31" s="735"/>
      <c r="C31" s="735"/>
      <c r="D31" s="735"/>
      <c r="E31" s="735"/>
      <c r="F31" s="735"/>
      <c r="G31" s="735"/>
      <c r="H31" s="735"/>
      <c r="I31" s="735"/>
      <c r="J31" s="735"/>
      <c r="K31" s="91"/>
      <c r="L31" s="85"/>
      <c r="M31" s="85"/>
      <c r="N31" s="731"/>
    </row>
    <row r="32" spans="1:14" ht="13.5" thickBot="1">
      <c r="A32" s="738" t="s">
        <v>40</v>
      </c>
      <c r="B32" s="739"/>
      <c r="C32" s="739"/>
      <c r="D32" s="739"/>
      <c r="E32" s="739"/>
      <c r="F32" s="739"/>
      <c r="G32" s="739"/>
      <c r="H32" s="739"/>
      <c r="I32" s="739"/>
      <c r="J32" s="739"/>
      <c r="K32" s="92">
        <f>SUM(K30:K31)</f>
        <v>0</v>
      </c>
      <c r="L32" s="92">
        <f>SUM(L30:L31)</f>
        <v>0</v>
      </c>
      <c r="M32" s="92">
        <f>SUM(M30:M31)</f>
        <v>0</v>
      </c>
      <c r="N32" s="731"/>
    </row>
    <row r="33" ht="12.75">
      <c r="N33" s="731"/>
    </row>
    <row r="34" spans="1:13" ht="15.75">
      <c r="A34" s="701" t="s">
        <v>0</v>
      </c>
      <c r="B34" s="701"/>
      <c r="C34" s="701"/>
      <c r="D34" s="721" t="s">
        <v>772</v>
      </c>
      <c r="E34" s="721"/>
      <c r="F34" s="721"/>
      <c r="G34" s="721"/>
      <c r="H34" s="721"/>
      <c r="I34" s="721"/>
      <c r="J34" s="721"/>
      <c r="K34" s="721"/>
      <c r="L34" s="721"/>
      <c r="M34" s="721"/>
    </row>
    <row r="35" spans="1:13" ht="15.75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722" t="s">
        <v>52</v>
      </c>
      <c r="M35" s="722"/>
    </row>
    <row r="36" spans="1:13" ht="13.5" thickBot="1">
      <c r="A36" s="723" t="s">
        <v>93</v>
      </c>
      <c r="B36" s="726" t="s">
        <v>184</v>
      </c>
      <c r="C36" s="726"/>
      <c r="D36" s="726"/>
      <c r="E36" s="726"/>
      <c r="F36" s="726"/>
      <c r="G36" s="726"/>
      <c r="H36" s="726"/>
      <c r="I36" s="726"/>
      <c r="J36" s="727" t="s">
        <v>186</v>
      </c>
      <c r="K36" s="727"/>
      <c r="L36" s="727"/>
      <c r="M36" s="727"/>
    </row>
    <row r="37" spans="1:13" ht="13.5" thickBot="1">
      <c r="A37" s="724"/>
      <c r="B37" s="700" t="s">
        <v>187</v>
      </c>
      <c r="C37" s="699" t="s">
        <v>188</v>
      </c>
      <c r="D37" s="729" t="s">
        <v>182</v>
      </c>
      <c r="E37" s="729"/>
      <c r="F37" s="729"/>
      <c r="G37" s="729"/>
      <c r="H37" s="729"/>
      <c r="I37" s="729"/>
      <c r="J37" s="728"/>
      <c r="K37" s="728"/>
      <c r="L37" s="728"/>
      <c r="M37" s="728"/>
    </row>
    <row r="38" spans="1:13" ht="21.75" thickBot="1">
      <c r="A38" s="724"/>
      <c r="B38" s="700"/>
      <c r="C38" s="699"/>
      <c r="D38" s="53" t="s">
        <v>187</v>
      </c>
      <c r="E38" s="53" t="s">
        <v>188</v>
      </c>
      <c r="F38" s="53" t="s">
        <v>187</v>
      </c>
      <c r="G38" s="53" t="s">
        <v>188</v>
      </c>
      <c r="H38" s="53" t="s">
        <v>187</v>
      </c>
      <c r="I38" s="53" t="s">
        <v>188</v>
      </c>
      <c r="J38" s="728"/>
      <c r="K38" s="728"/>
      <c r="L38" s="728"/>
      <c r="M38" s="728"/>
    </row>
    <row r="39" spans="1:13" ht="32.25" thickBot="1">
      <c r="A39" s="725"/>
      <c r="B39" s="699" t="s">
        <v>183</v>
      </c>
      <c r="C39" s="699"/>
      <c r="D39" s="699" t="str">
        <f>+CONCATENATE(LEFT(ÖSSZEFÜGGÉSEK!A37,4),". előtt")</f>
        <v>1. s. előtt</v>
      </c>
      <c r="E39" s="699"/>
      <c r="F39" s="699" t="str">
        <f>+CONCATENATE(LEFT(ÖSSZEFÜGGÉSEK!A37,4),". évi")</f>
        <v>1. s. évi</v>
      </c>
      <c r="G39" s="699"/>
      <c r="H39" s="700" t="str">
        <f>+CONCATENATE(LEFT(ÖSSZEFÜGGÉSEK!A37,4),". után")</f>
        <v>1. s. után</v>
      </c>
      <c r="I39" s="700"/>
      <c r="J39" s="52" t="str">
        <f>+D39</f>
        <v>1. s. előtt</v>
      </c>
      <c r="K39" s="53" t="str">
        <f>+F39</f>
        <v>1. s. évi</v>
      </c>
      <c r="L39" s="52" t="s">
        <v>39</v>
      </c>
      <c r="M39" s="53" t="str">
        <f>+CONCATENATE("Teljesítés %-a ",LEFT(ÖSSZEFÜGGÉSEK!A37,4),". XII. 31-ig")</f>
        <v>Teljesítés %-a 1. s. XII. 31-ig</v>
      </c>
    </row>
    <row r="40" spans="1:13" ht="13.5" thickBot="1">
      <c r="A40" s="54" t="s">
        <v>422</v>
      </c>
      <c r="B40" s="52" t="s">
        <v>423</v>
      </c>
      <c r="C40" s="52" t="s">
        <v>424</v>
      </c>
      <c r="D40" s="55" t="s">
        <v>425</v>
      </c>
      <c r="E40" s="53" t="s">
        <v>426</v>
      </c>
      <c r="F40" s="53" t="s">
        <v>503</v>
      </c>
      <c r="G40" s="53" t="s">
        <v>504</v>
      </c>
      <c r="H40" s="52" t="s">
        <v>505</v>
      </c>
      <c r="I40" s="55" t="s">
        <v>506</v>
      </c>
      <c r="J40" s="55" t="s">
        <v>550</v>
      </c>
      <c r="K40" s="55" t="s">
        <v>551</v>
      </c>
      <c r="L40" s="55" t="s">
        <v>552</v>
      </c>
      <c r="M40" s="56" t="s">
        <v>553</v>
      </c>
    </row>
    <row r="41" spans="1:13" ht="12.75">
      <c r="A41" s="57" t="s">
        <v>94</v>
      </c>
      <c r="B41" s="58"/>
      <c r="C41" s="78"/>
      <c r="D41" s="78"/>
      <c r="E41" s="89"/>
      <c r="F41" s="78"/>
      <c r="G41" s="78"/>
      <c r="H41" s="78"/>
      <c r="I41" s="78"/>
      <c r="J41" s="78"/>
      <c r="K41" s="78"/>
      <c r="L41" s="59">
        <f aca="true" t="shared" si="6" ref="L41:L47">+J41+K41</f>
        <v>0</v>
      </c>
      <c r="M41" s="93">
        <f>IF((C41&lt;&gt;0),ROUND((L41/C41)*100,1),"")</f>
      </c>
    </row>
    <row r="42" spans="1:13" ht="12.75">
      <c r="A42" s="60" t="s">
        <v>106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3">
        <f t="shared" si="6"/>
        <v>0</v>
      </c>
      <c r="M42" s="94">
        <f aca="true" t="shared" si="7" ref="M42:M47">IF((C42&lt;&gt;0),ROUND((L42/C42)*100,1),"")</f>
      </c>
    </row>
    <row r="43" spans="1:13" ht="12.75">
      <c r="A43" s="64" t="s">
        <v>95</v>
      </c>
      <c r="B43" s="65">
        <v>112500</v>
      </c>
      <c r="C43" s="81">
        <v>111866</v>
      </c>
      <c r="D43" s="81"/>
      <c r="E43" s="81"/>
      <c r="F43" s="81">
        <v>112500</v>
      </c>
      <c r="G43" s="81">
        <v>111866</v>
      </c>
      <c r="H43" s="81"/>
      <c r="I43" s="81"/>
      <c r="J43" s="81"/>
      <c r="K43" s="81">
        <v>111866</v>
      </c>
      <c r="L43" s="63">
        <f t="shared" si="6"/>
        <v>111866</v>
      </c>
      <c r="M43" s="94">
        <f t="shared" si="7"/>
        <v>100</v>
      </c>
    </row>
    <row r="44" spans="1:13" ht="12.75">
      <c r="A44" s="64" t="s">
        <v>107</v>
      </c>
      <c r="B44" s="65"/>
      <c r="C44" s="81"/>
      <c r="D44" s="81"/>
      <c r="E44" s="81"/>
      <c r="F44" s="81"/>
      <c r="G44" s="81"/>
      <c r="H44" s="81"/>
      <c r="I44" s="81"/>
      <c r="J44" s="81"/>
      <c r="K44" s="81"/>
      <c r="L44" s="63">
        <f t="shared" si="6"/>
        <v>0</v>
      </c>
      <c r="M44" s="94">
        <f t="shared" si="7"/>
      </c>
    </row>
    <row r="45" spans="1:13" ht="12.75">
      <c r="A45" s="64" t="s">
        <v>96</v>
      </c>
      <c r="B45" s="65"/>
      <c r="C45" s="81"/>
      <c r="D45" s="81"/>
      <c r="E45" s="81"/>
      <c r="F45" s="81"/>
      <c r="G45" s="81"/>
      <c r="H45" s="81"/>
      <c r="I45" s="81"/>
      <c r="J45" s="81"/>
      <c r="K45" s="81"/>
      <c r="L45" s="63">
        <f t="shared" si="6"/>
        <v>0</v>
      </c>
      <c r="M45" s="94">
        <f t="shared" si="7"/>
      </c>
    </row>
    <row r="46" spans="1:13" ht="12.75">
      <c r="A46" s="64" t="s">
        <v>97</v>
      </c>
      <c r="B46" s="65"/>
      <c r="C46" s="81"/>
      <c r="D46" s="81"/>
      <c r="E46" s="81"/>
      <c r="F46" s="81"/>
      <c r="G46" s="81"/>
      <c r="H46" s="81"/>
      <c r="I46" s="81"/>
      <c r="J46" s="81"/>
      <c r="K46" s="81"/>
      <c r="L46" s="63">
        <f t="shared" si="6"/>
        <v>0</v>
      </c>
      <c r="M46" s="94">
        <f t="shared" si="7"/>
      </c>
    </row>
    <row r="47" spans="1:13" ht="13.5" thickBot="1">
      <c r="A47" s="66"/>
      <c r="B47" s="67"/>
      <c r="C47" s="85"/>
      <c r="D47" s="85"/>
      <c r="E47" s="85"/>
      <c r="F47" s="85"/>
      <c r="G47" s="85"/>
      <c r="H47" s="85"/>
      <c r="I47" s="85"/>
      <c r="J47" s="85"/>
      <c r="K47" s="85"/>
      <c r="L47" s="63">
        <f t="shared" si="6"/>
        <v>0</v>
      </c>
      <c r="M47" s="95">
        <f t="shared" si="7"/>
      </c>
    </row>
    <row r="48" spans="1:13" ht="13.5" thickBot="1">
      <c r="A48" s="68" t="s">
        <v>99</v>
      </c>
      <c r="B48" s="69">
        <f>B41+SUM(B43:B47)</f>
        <v>112500</v>
      </c>
      <c r="C48" s="69">
        <f aca="true" t="shared" si="8" ref="C48:L48">C41+SUM(C43:C47)</f>
        <v>111866</v>
      </c>
      <c r="D48" s="69">
        <f t="shared" si="8"/>
        <v>0</v>
      </c>
      <c r="E48" s="69">
        <f t="shared" si="8"/>
        <v>0</v>
      </c>
      <c r="F48" s="69">
        <f t="shared" si="8"/>
        <v>112500</v>
      </c>
      <c r="G48" s="69">
        <f t="shared" si="8"/>
        <v>111866</v>
      </c>
      <c r="H48" s="69">
        <f t="shared" si="8"/>
        <v>0</v>
      </c>
      <c r="I48" s="69">
        <f t="shared" si="8"/>
        <v>0</v>
      </c>
      <c r="J48" s="69">
        <f t="shared" si="8"/>
        <v>0</v>
      </c>
      <c r="K48" s="69">
        <f t="shared" si="8"/>
        <v>111866</v>
      </c>
      <c r="L48" s="69">
        <f t="shared" si="8"/>
        <v>111866</v>
      </c>
      <c r="M48" s="70">
        <f>IF((C48&lt;&gt;0),ROUND((L48/C48)*100,1),"")</f>
        <v>100</v>
      </c>
    </row>
    <row r="49" spans="1:13" ht="12.75">
      <c r="A49" s="71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3.5" thickBot="1">
      <c r="A50" s="74" t="s">
        <v>98</v>
      </c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77" t="s">
        <v>102</v>
      </c>
      <c r="B51" s="58"/>
      <c r="C51" s="78"/>
      <c r="D51" s="78"/>
      <c r="E51" s="89"/>
      <c r="F51" s="78"/>
      <c r="G51" s="78"/>
      <c r="H51" s="78"/>
      <c r="I51" s="78"/>
      <c r="J51" s="78"/>
      <c r="K51" s="78"/>
      <c r="L51" s="79">
        <f aca="true" t="shared" si="9" ref="L51:L56">+J51+K51</f>
        <v>0</v>
      </c>
      <c r="M51" s="93">
        <f aca="true" t="shared" si="10" ref="M51:M57">IF((C51&lt;&gt;0),ROUND((L51/C51)*100,1),"")</f>
      </c>
    </row>
    <row r="52" spans="1:13" ht="12.75">
      <c r="A52" s="80" t="s">
        <v>103</v>
      </c>
      <c r="B52" s="61">
        <v>100003</v>
      </c>
      <c r="C52" s="81">
        <v>99369</v>
      </c>
      <c r="D52" s="81"/>
      <c r="E52" s="81"/>
      <c r="F52" s="81">
        <v>100003</v>
      </c>
      <c r="G52" s="81">
        <v>99369</v>
      </c>
      <c r="H52" s="81"/>
      <c r="I52" s="81"/>
      <c r="J52" s="81"/>
      <c r="K52" s="81">
        <v>99369</v>
      </c>
      <c r="L52" s="82">
        <f t="shared" si="9"/>
        <v>99369</v>
      </c>
      <c r="M52" s="94">
        <f t="shared" si="10"/>
        <v>100</v>
      </c>
    </row>
    <row r="53" spans="1:13" ht="12.75">
      <c r="A53" s="80" t="s">
        <v>104</v>
      </c>
      <c r="B53" s="65">
        <v>12497</v>
      </c>
      <c r="C53" s="81">
        <v>12497</v>
      </c>
      <c r="D53" s="81"/>
      <c r="E53" s="81"/>
      <c r="F53" s="81">
        <v>12497</v>
      </c>
      <c r="G53" s="81">
        <v>12497</v>
      </c>
      <c r="H53" s="81"/>
      <c r="I53" s="81"/>
      <c r="J53" s="81"/>
      <c r="K53" s="81">
        <v>12497</v>
      </c>
      <c r="L53" s="82">
        <f t="shared" si="9"/>
        <v>12497</v>
      </c>
      <c r="M53" s="94">
        <f t="shared" si="10"/>
        <v>100</v>
      </c>
    </row>
    <row r="54" spans="1:13" ht="12.75">
      <c r="A54" s="80" t="s">
        <v>105</v>
      </c>
      <c r="B54" s="65"/>
      <c r="C54" s="81"/>
      <c r="D54" s="81"/>
      <c r="E54" s="81"/>
      <c r="F54" s="81"/>
      <c r="G54" s="81"/>
      <c r="H54" s="81"/>
      <c r="I54" s="81"/>
      <c r="J54" s="81"/>
      <c r="K54" s="81"/>
      <c r="L54" s="82">
        <f t="shared" si="9"/>
        <v>0</v>
      </c>
      <c r="M54" s="94">
        <f t="shared" si="10"/>
      </c>
    </row>
    <row r="55" spans="1:13" ht="12.75">
      <c r="A55" s="83"/>
      <c r="B55" s="65"/>
      <c r="C55" s="81"/>
      <c r="D55" s="81"/>
      <c r="E55" s="81"/>
      <c r="F55" s="81"/>
      <c r="G55" s="81"/>
      <c r="H55" s="81"/>
      <c r="I55" s="81"/>
      <c r="J55" s="81"/>
      <c r="K55" s="81"/>
      <c r="L55" s="82">
        <f t="shared" si="9"/>
        <v>0</v>
      </c>
      <c r="M55" s="94">
        <f t="shared" si="10"/>
      </c>
    </row>
    <row r="56" spans="1:13" ht="13.5" thickBot="1">
      <c r="A56" s="84"/>
      <c r="B56" s="67"/>
      <c r="C56" s="85"/>
      <c r="D56" s="85"/>
      <c r="E56" s="85"/>
      <c r="F56" s="85"/>
      <c r="G56" s="85"/>
      <c r="H56" s="85"/>
      <c r="I56" s="85"/>
      <c r="J56" s="85"/>
      <c r="K56" s="85"/>
      <c r="L56" s="82">
        <f t="shared" si="9"/>
        <v>0</v>
      </c>
      <c r="M56" s="95">
        <f t="shared" si="10"/>
      </c>
    </row>
    <row r="57" spans="1:13" ht="13.5" thickBot="1">
      <c r="A57" s="86" t="s">
        <v>83</v>
      </c>
      <c r="B57" s="69">
        <f aca="true" t="shared" si="11" ref="B57:L57">SUM(B51:B56)</f>
        <v>112500</v>
      </c>
      <c r="C57" s="69">
        <f t="shared" si="11"/>
        <v>111866</v>
      </c>
      <c r="D57" s="69">
        <f t="shared" si="11"/>
        <v>0</v>
      </c>
      <c r="E57" s="69">
        <f t="shared" si="11"/>
        <v>0</v>
      </c>
      <c r="F57" s="69">
        <f t="shared" si="11"/>
        <v>112500</v>
      </c>
      <c r="G57" s="69">
        <f t="shared" si="11"/>
        <v>111866</v>
      </c>
      <c r="H57" s="69">
        <f t="shared" si="11"/>
        <v>0</v>
      </c>
      <c r="I57" s="69">
        <f t="shared" si="11"/>
        <v>0</v>
      </c>
      <c r="J57" s="69">
        <f t="shared" si="11"/>
        <v>0</v>
      </c>
      <c r="K57" s="69">
        <f t="shared" si="11"/>
        <v>111866</v>
      </c>
      <c r="L57" s="69">
        <f t="shared" si="11"/>
        <v>111866</v>
      </c>
      <c r="M57" s="70">
        <f t="shared" si="10"/>
        <v>100</v>
      </c>
    </row>
    <row r="64" ht="54.75" customHeight="1"/>
    <row r="65" spans="1:13" ht="15.75">
      <c r="A65" s="701" t="s">
        <v>0</v>
      </c>
      <c r="B65" s="701"/>
      <c r="C65" s="701"/>
      <c r="D65" s="721" t="s">
        <v>773</v>
      </c>
      <c r="E65" s="721"/>
      <c r="F65" s="721"/>
      <c r="G65" s="721"/>
      <c r="H65" s="721"/>
      <c r="I65" s="721"/>
      <c r="J65" s="721"/>
      <c r="K65" s="721"/>
      <c r="L65" s="721"/>
      <c r="M65" s="721"/>
    </row>
    <row r="66" spans="1:13" ht="15.75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722" t="s">
        <v>52</v>
      </c>
      <c r="M66" s="722"/>
    </row>
    <row r="67" spans="1:13" ht="13.5" thickBot="1">
      <c r="A67" s="723" t="s">
        <v>93</v>
      </c>
      <c r="B67" s="726" t="s">
        <v>184</v>
      </c>
      <c r="C67" s="726"/>
      <c r="D67" s="726"/>
      <c r="E67" s="726"/>
      <c r="F67" s="726"/>
      <c r="G67" s="726"/>
      <c r="H67" s="726"/>
      <c r="I67" s="726"/>
      <c r="J67" s="727" t="s">
        <v>186</v>
      </c>
      <c r="K67" s="727"/>
      <c r="L67" s="727"/>
      <c r="M67" s="727"/>
    </row>
    <row r="68" spans="1:13" ht="13.5" thickBot="1">
      <c r="A68" s="724"/>
      <c r="B68" s="700" t="s">
        <v>187</v>
      </c>
      <c r="C68" s="699" t="s">
        <v>188</v>
      </c>
      <c r="D68" s="729" t="s">
        <v>182</v>
      </c>
      <c r="E68" s="729"/>
      <c r="F68" s="729"/>
      <c r="G68" s="729"/>
      <c r="H68" s="729"/>
      <c r="I68" s="729"/>
      <c r="J68" s="728"/>
      <c r="K68" s="728"/>
      <c r="L68" s="728"/>
      <c r="M68" s="728"/>
    </row>
    <row r="69" spans="1:13" ht="21.75" thickBot="1">
      <c r="A69" s="724"/>
      <c r="B69" s="700"/>
      <c r="C69" s="699"/>
      <c r="D69" s="53" t="s">
        <v>187</v>
      </c>
      <c r="E69" s="53" t="s">
        <v>188</v>
      </c>
      <c r="F69" s="53" t="s">
        <v>187</v>
      </c>
      <c r="G69" s="53" t="s">
        <v>188</v>
      </c>
      <c r="H69" s="53" t="s">
        <v>187</v>
      </c>
      <c r="I69" s="53" t="s">
        <v>188</v>
      </c>
      <c r="J69" s="728"/>
      <c r="K69" s="728"/>
      <c r="L69" s="728"/>
      <c r="M69" s="728"/>
    </row>
    <row r="70" spans="1:13" ht="32.25" thickBot="1">
      <c r="A70" s="725"/>
      <c r="B70" s="699" t="s">
        <v>183</v>
      </c>
      <c r="C70" s="699"/>
      <c r="D70" s="699" t="str">
        <f>+CONCATENATE(LEFT(N770,4),". előtt")</f>
        <v>. előtt</v>
      </c>
      <c r="E70" s="699"/>
      <c r="F70" s="699" t="str">
        <f>+CONCATENATE(LEFT(ÖSSZEFÜGGÉSEK!A68,4),". évi")</f>
        <v>. évi</v>
      </c>
      <c r="G70" s="699"/>
      <c r="H70" s="700" t="str">
        <f>+CONCATENATE(LEFT(ÖSSZEFÜGGÉSEK!A68,4),". után")</f>
        <v>. után</v>
      </c>
      <c r="I70" s="700"/>
      <c r="J70" s="52" t="str">
        <f>+D70</f>
        <v>. előtt</v>
      </c>
      <c r="K70" s="53" t="str">
        <f>+F70</f>
        <v>. évi</v>
      </c>
      <c r="L70" s="52" t="s">
        <v>39</v>
      </c>
      <c r="M70" s="53" t="str">
        <f>+CONCATENATE("Teljesítés %-a ",LEFT(ÖSSZEFÜGGÉSEK!A68,4),". XII. 31-ig")</f>
        <v>Teljesítés %-a . XII. 31-ig</v>
      </c>
    </row>
    <row r="71" spans="1:13" ht="13.5" thickBot="1">
      <c r="A71" s="54" t="s">
        <v>422</v>
      </c>
      <c r="B71" s="52" t="s">
        <v>423</v>
      </c>
      <c r="C71" s="52" t="s">
        <v>424</v>
      </c>
      <c r="D71" s="55" t="s">
        <v>425</v>
      </c>
      <c r="E71" s="53" t="s">
        <v>426</v>
      </c>
      <c r="F71" s="53" t="s">
        <v>503</v>
      </c>
      <c r="G71" s="53" t="s">
        <v>504</v>
      </c>
      <c r="H71" s="52" t="s">
        <v>505</v>
      </c>
      <c r="I71" s="55" t="s">
        <v>506</v>
      </c>
      <c r="J71" s="55" t="s">
        <v>550</v>
      </c>
      <c r="K71" s="55" t="s">
        <v>551</v>
      </c>
      <c r="L71" s="55" t="s">
        <v>552</v>
      </c>
      <c r="M71" s="56" t="s">
        <v>553</v>
      </c>
    </row>
    <row r="72" spans="1:13" ht="12.75">
      <c r="A72" s="57" t="s">
        <v>94</v>
      </c>
      <c r="B72" s="58"/>
      <c r="C72" s="78"/>
      <c r="D72" s="78"/>
      <c r="E72" s="89"/>
      <c r="F72" s="78"/>
      <c r="G72" s="78"/>
      <c r="H72" s="78"/>
      <c r="I72" s="78"/>
      <c r="J72" s="78"/>
      <c r="K72" s="78"/>
      <c r="L72" s="59">
        <f aca="true" t="shared" si="12" ref="L72:L78">+J72+K72</f>
        <v>0</v>
      </c>
      <c r="M72" s="93">
        <f>IF((C72&lt;&gt;0),ROUND((L72/C72)*100,1),"")</f>
      </c>
    </row>
    <row r="73" spans="1:13" ht="12.75">
      <c r="A73" s="60" t="s">
        <v>106</v>
      </c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3">
        <f t="shared" si="12"/>
        <v>0</v>
      </c>
      <c r="M73" s="94">
        <f aca="true" t="shared" si="13" ref="M73:M78">IF((C73&lt;&gt;0),ROUND((L73/C73)*100,1),"")</f>
      </c>
    </row>
    <row r="74" spans="1:13" ht="12.75">
      <c r="A74" s="64" t="s">
        <v>95</v>
      </c>
      <c r="B74" s="65">
        <v>194331</v>
      </c>
      <c r="C74" s="81">
        <v>193825</v>
      </c>
      <c r="D74" s="81"/>
      <c r="E74" s="81"/>
      <c r="F74" s="81">
        <v>194331</v>
      </c>
      <c r="G74" s="81">
        <v>193825</v>
      </c>
      <c r="H74" s="81"/>
      <c r="I74" s="81"/>
      <c r="J74" s="81"/>
      <c r="K74" s="81">
        <v>193825</v>
      </c>
      <c r="L74" s="63">
        <f t="shared" si="12"/>
        <v>193825</v>
      </c>
      <c r="M74" s="94">
        <f t="shared" si="13"/>
        <v>100</v>
      </c>
    </row>
    <row r="75" spans="1:13" ht="12.75">
      <c r="A75" s="64" t="s">
        <v>107</v>
      </c>
      <c r="B75" s="65"/>
      <c r="C75" s="81"/>
      <c r="D75" s="81"/>
      <c r="E75" s="81"/>
      <c r="F75" s="81"/>
      <c r="G75" s="81"/>
      <c r="H75" s="81"/>
      <c r="I75" s="81"/>
      <c r="J75" s="81"/>
      <c r="K75" s="81"/>
      <c r="L75" s="63">
        <f t="shared" si="12"/>
        <v>0</v>
      </c>
      <c r="M75" s="94">
        <f t="shared" si="13"/>
      </c>
    </row>
    <row r="76" spans="1:13" ht="12.75">
      <c r="A76" s="64" t="s">
        <v>96</v>
      </c>
      <c r="B76" s="65"/>
      <c r="C76" s="81"/>
      <c r="D76" s="81"/>
      <c r="E76" s="81"/>
      <c r="F76" s="81"/>
      <c r="G76" s="81"/>
      <c r="H76" s="81"/>
      <c r="I76" s="81"/>
      <c r="J76" s="81"/>
      <c r="K76" s="81"/>
      <c r="L76" s="63">
        <f t="shared" si="12"/>
        <v>0</v>
      </c>
      <c r="M76" s="94">
        <f t="shared" si="13"/>
      </c>
    </row>
    <row r="77" spans="1:13" ht="12.75">
      <c r="A77" s="64" t="s">
        <v>97</v>
      </c>
      <c r="B77" s="65"/>
      <c r="C77" s="81"/>
      <c r="D77" s="81"/>
      <c r="E77" s="81"/>
      <c r="F77" s="81"/>
      <c r="G77" s="81"/>
      <c r="H77" s="81"/>
      <c r="I77" s="81"/>
      <c r="J77" s="81"/>
      <c r="K77" s="81"/>
      <c r="L77" s="63">
        <f t="shared" si="12"/>
        <v>0</v>
      </c>
      <c r="M77" s="94">
        <f t="shared" si="13"/>
      </c>
    </row>
    <row r="78" spans="1:13" ht="13.5" thickBot="1">
      <c r="A78" s="66"/>
      <c r="B78" s="67"/>
      <c r="C78" s="85"/>
      <c r="D78" s="85"/>
      <c r="E78" s="85"/>
      <c r="F78" s="85"/>
      <c r="G78" s="85"/>
      <c r="H78" s="85"/>
      <c r="I78" s="85"/>
      <c r="J78" s="85"/>
      <c r="K78" s="85"/>
      <c r="L78" s="63">
        <f t="shared" si="12"/>
        <v>0</v>
      </c>
      <c r="M78" s="95">
        <f t="shared" si="13"/>
      </c>
    </row>
    <row r="79" spans="1:13" ht="13.5" thickBot="1">
      <c r="A79" s="68" t="s">
        <v>99</v>
      </c>
      <c r="B79" s="69">
        <f>B72+SUM(B74:B78)</f>
        <v>194331</v>
      </c>
      <c r="C79" s="69">
        <f aca="true" t="shared" si="14" ref="C79:L79">C72+SUM(C74:C78)</f>
        <v>193825</v>
      </c>
      <c r="D79" s="69">
        <f t="shared" si="14"/>
        <v>0</v>
      </c>
      <c r="E79" s="69">
        <f t="shared" si="14"/>
        <v>0</v>
      </c>
      <c r="F79" s="69">
        <f t="shared" si="14"/>
        <v>194331</v>
      </c>
      <c r="G79" s="69">
        <f t="shared" si="14"/>
        <v>193825</v>
      </c>
      <c r="H79" s="69">
        <f t="shared" si="14"/>
        <v>0</v>
      </c>
      <c r="I79" s="69">
        <f t="shared" si="14"/>
        <v>0</v>
      </c>
      <c r="J79" s="69">
        <f t="shared" si="14"/>
        <v>0</v>
      </c>
      <c r="K79" s="69">
        <f t="shared" si="14"/>
        <v>193825</v>
      </c>
      <c r="L79" s="69">
        <f t="shared" si="14"/>
        <v>193825</v>
      </c>
      <c r="M79" s="70">
        <f>IF((C79&lt;&gt;0),ROUND((L79/C79)*100,1),"")</f>
        <v>100</v>
      </c>
    </row>
    <row r="80" spans="1:13" ht="12.75">
      <c r="A80" s="71"/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13.5" thickBot="1">
      <c r="A81" s="74" t="s">
        <v>98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77" t="s">
        <v>102</v>
      </c>
      <c r="B82" s="58"/>
      <c r="C82" s="78"/>
      <c r="D82" s="78"/>
      <c r="E82" s="89"/>
      <c r="F82" s="78"/>
      <c r="G82" s="78"/>
      <c r="H82" s="78"/>
      <c r="I82" s="78"/>
      <c r="J82" s="78"/>
      <c r="K82" s="78"/>
      <c r="L82" s="79">
        <f aca="true" t="shared" si="15" ref="L82:L87">+J82+K82</f>
        <v>0</v>
      </c>
      <c r="M82" s="93">
        <f aca="true" t="shared" si="16" ref="M82:M88">IF((C82&lt;&gt;0),ROUND((L82/C82)*100,1),"")</f>
      </c>
    </row>
    <row r="83" spans="1:13" ht="12.75">
      <c r="A83" s="80" t="s">
        <v>103</v>
      </c>
      <c r="B83" s="61">
        <v>164816</v>
      </c>
      <c r="C83" s="81">
        <v>164310</v>
      </c>
      <c r="D83" s="81"/>
      <c r="E83" s="81"/>
      <c r="F83" s="81">
        <v>164816</v>
      </c>
      <c r="G83" s="81">
        <v>164310</v>
      </c>
      <c r="H83" s="81"/>
      <c r="I83" s="81"/>
      <c r="J83" s="81"/>
      <c r="K83" s="81">
        <v>164310</v>
      </c>
      <c r="L83" s="82">
        <f t="shared" si="15"/>
        <v>164310</v>
      </c>
      <c r="M83" s="94">
        <f t="shared" si="16"/>
        <v>100</v>
      </c>
    </row>
    <row r="84" spans="1:13" ht="12.75">
      <c r="A84" s="80" t="s">
        <v>104</v>
      </c>
      <c r="B84" s="65">
        <v>29515</v>
      </c>
      <c r="C84" s="81">
        <v>29515</v>
      </c>
      <c r="D84" s="81"/>
      <c r="E84" s="81"/>
      <c r="F84" s="81">
        <v>29515</v>
      </c>
      <c r="G84" s="81">
        <v>29515</v>
      </c>
      <c r="H84" s="81"/>
      <c r="I84" s="81"/>
      <c r="J84" s="81"/>
      <c r="K84" s="81">
        <v>29515</v>
      </c>
      <c r="L84" s="82">
        <f t="shared" si="15"/>
        <v>29515</v>
      </c>
      <c r="M84" s="94">
        <f t="shared" si="16"/>
        <v>100</v>
      </c>
    </row>
    <row r="85" spans="1:13" ht="12.75">
      <c r="A85" s="80" t="s">
        <v>105</v>
      </c>
      <c r="B85" s="65"/>
      <c r="C85" s="81"/>
      <c r="D85" s="81"/>
      <c r="E85" s="81"/>
      <c r="F85" s="81"/>
      <c r="G85" s="81"/>
      <c r="H85" s="81"/>
      <c r="I85" s="81"/>
      <c r="J85" s="81"/>
      <c r="K85" s="81"/>
      <c r="L85" s="82">
        <f t="shared" si="15"/>
        <v>0</v>
      </c>
      <c r="M85" s="94">
        <f t="shared" si="16"/>
      </c>
    </row>
    <row r="86" spans="1:13" ht="12.75">
      <c r="A86" s="83"/>
      <c r="B86" s="65"/>
      <c r="C86" s="81"/>
      <c r="D86" s="81"/>
      <c r="E86" s="81"/>
      <c r="F86" s="81"/>
      <c r="G86" s="81"/>
      <c r="H86" s="81"/>
      <c r="I86" s="81"/>
      <c r="J86" s="81"/>
      <c r="K86" s="81"/>
      <c r="L86" s="82">
        <f t="shared" si="15"/>
        <v>0</v>
      </c>
      <c r="M86" s="94">
        <f t="shared" si="16"/>
      </c>
    </row>
    <row r="87" spans="1:13" ht="13.5" thickBot="1">
      <c r="A87" s="84"/>
      <c r="B87" s="67"/>
      <c r="C87" s="85"/>
      <c r="D87" s="85"/>
      <c r="E87" s="85"/>
      <c r="F87" s="85"/>
      <c r="G87" s="85"/>
      <c r="H87" s="85"/>
      <c r="I87" s="85"/>
      <c r="J87" s="85"/>
      <c r="K87" s="85"/>
      <c r="L87" s="82">
        <f t="shared" si="15"/>
        <v>0</v>
      </c>
      <c r="M87" s="95">
        <f t="shared" si="16"/>
      </c>
    </row>
    <row r="88" spans="1:13" ht="13.5" thickBot="1">
      <c r="A88" s="86" t="s">
        <v>83</v>
      </c>
      <c r="B88" s="69">
        <f aca="true" t="shared" si="17" ref="B88:L88">SUM(B82:B87)</f>
        <v>194331</v>
      </c>
      <c r="C88" s="69">
        <f t="shared" si="17"/>
        <v>193825</v>
      </c>
      <c r="D88" s="69">
        <f t="shared" si="17"/>
        <v>0</v>
      </c>
      <c r="E88" s="69">
        <f t="shared" si="17"/>
        <v>0</v>
      </c>
      <c r="F88" s="69">
        <f t="shared" si="17"/>
        <v>194331</v>
      </c>
      <c r="G88" s="69">
        <f t="shared" si="17"/>
        <v>193825</v>
      </c>
      <c r="H88" s="69">
        <f t="shared" si="17"/>
        <v>0</v>
      </c>
      <c r="I88" s="69">
        <f t="shared" si="17"/>
        <v>0</v>
      </c>
      <c r="J88" s="69">
        <f t="shared" si="17"/>
        <v>0</v>
      </c>
      <c r="K88" s="69">
        <f t="shared" si="17"/>
        <v>193825</v>
      </c>
      <c r="L88" s="69">
        <f t="shared" si="17"/>
        <v>193825</v>
      </c>
      <c r="M88" s="70">
        <f t="shared" si="16"/>
        <v>100</v>
      </c>
    </row>
  </sheetData>
  <sheetProtection/>
  <mergeCells count="47">
    <mergeCell ref="A34:C34"/>
    <mergeCell ref="D34:M34"/>
    <mergeCell ref="L35:M35"/>
    <mergeCell ref="A36:A39"/>
    <mergeCell ref="B36:I36"/>
    <mergeCell ref="B39:C39"/>
    <mergeCell ref="D39:E39"/>
    <mergeCell ref="F39:G39"/>
    <mergeCell ref="H39:I39"/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L28:M28"/>
    <mergeCell ref="F6:G6"/>
    <mergeCell ref="C4:C5"/>
    <mergeCell ref="D6:E6"/>
    <mergeCell ref="A25:M25"/>
    <mergeCell ref="D4:I4"/>
    <mergeCell ref="B6:C6"/>
    <mergeCell ref="B4:B5"/>
    <mergeCell ref="C68:C69"/>
    <mergeCell ref="D68:I68"/>
    <mergeCell ref="B70:C70"/>
    <mergeCell ref="A1:C1"/>
    <mergeCell ref="D1:M1"/>
    <mergeCell ref="J36:M38"/>
    <mergeCell ref="B37:B38"/>
    <mergeCell ref="C37:C38"/>
    <mergeCell ref="D37:I37"/>
    <mergeCell ref="B3:I3"/>
    <mergeCell ref="D70:E70"/>
    <mergeCell ref="F70:G70"/>
    <mergeCell ref="H70:I70"/>
    <mergeCell ref="A65:C65"/>
    <mergeCell ref="D65:M65"/>
    <mergeCell ref="L66:M66"/>
    <mergeCell ref="A67:A70"/>
    <mergeCell ref="B67:I67"/>
    <mergeCell ref="J67:M69"/>
    <mergeCell ref="B68:B69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&amp;L
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14.875" style="542" customWidth="1"/>
    <col min="2" max="2" width="65.375" style="543" customWidth="1"/>
    <col min="3" max="5" width="17.00390625" style="544" customWidth="1"/>
    <col min="6" max="16384" width="9.375" style="31" customWidth="1"/>
  </cols>
  <sheetData>
    <row r="1" spans="1:5" s="518" customFormat="1" ht="16.5" customHeight="1" thickBot="1">
      <c r="A1" s="517"/>
      <c r="B1" s="519"/>
      <c r="C1" s="564"/>
      <c r="D1" s="529"/>
      <c r="E1" s="564" t="str">
        <f>+CONCATENATE("6.1. melléklet a 10/",LEFT(ÖSSZEFÜGGÉSEK!A4,4)+1,". (V.19.) önkormányzati rendelethez")</f>
        <v>6.1. melléklet a 10/2016. (V.19.) önkormányzati rendelethez</v>
      </c>
    </row>
    <row r="2" spans="1:5" s="565" customFormat="1" ht="15.75" customHeight="1">
      <c r="A2" s="545" t="s">
        <v>53</v>
      </c>
      <c r="B2" s="744" t="s">
        <v>154</v>
      </c>
      <c r="C2" s="745"/>
      <c r="D2" s="746"/>
      <c r="E2" s="538" t="s">
        <v>41</v>
      </c>
    </row>
    <row r="3" spans="1:5" s="565" customFormat="1" ht="24.75" thickBot="1">
      <c r="A3" s="563" t="s">
        <v>555</v>
      </c>
      <c r="B3" s="747" t="s">
        <v>554</v>
      </c>
      <c r="C3" s="748"/>
      <c r="D3" s="749"/>
      <c r="E3" s="513" t="s">
        <v>41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67" customFormat="1" ht="12" customHeight="1" thickBot="1">
      <c r="A8" s="384" t="s">
        <v>7</v>
      </c>
      <c r="B8" s="380" t="s">
        <v>314</v>
      </c>
      <c r="C8" s="411">
        <f>SUM(C9:C14)</f>
        <v>314317</v>
      </c>
      <c r="D8" s="411">
        <f>SUM(D9:D14)</f>
        <v>413693</v>
      </c>
      <c r="E8" s="394">
        <f>SUM(E9:E14)</f>
        <v>415018</v>
      </c>
    </row>
    <row r="9" spans="1:5" s="541" customFormat="1" ht="12" customHeight="1">
      <c r="A9" s="551" t="s">
        <v>72</v>
      </c>
      <c r="B9" s="422" t="s">
        <v>315</v>
      </c>
      <c r="C9" s="413">
        <v>90233</v>
      </c>
      <c r="D9" s="413">
        <v>90607</v>
      </c>
      <c r="E9" s="396">
        <v>90607</v>
      </c>
    </row>
    <row r="10" spans="1:5" s="568" customFormat="1" ht="12" customHeight="1">
      <c r="A10" s="552" t="s">
        <v>73</v>
      </c>
      <c r="B10" s="423" t="s">
        <v>316</v>
      </c>
      <c r="C10" s="412">
        <v>70238</v>
      </c>
      <c r="D10" s="412">
        <v>73411</v>
      </c>
      <c r="E10" s="395">
        <v>73411</v>
      </c>
    </row>
    <row r="11" spans="1:5" s="568" customFormat="1" ht="12" customHeight="1">
      <c r="A11" s="552" t="s">
        <v>74</v>
      </c>
      <c r="B11" s="423" t="s">
        <v>317</v>
      </c>
      <c r="C11" s="412">
        <v>149603</v>
      </c>
      <c r="D11" s="412">
        <v>185807</v>
      </c>
      <c r="E11" s="395">
        <v>186693</v>
      </c>
    </row>
    <row r="12" spans="1:5" s="568" customFormat="1" ht="12" customHeight="1">
      <c r="A12" s="552" t="s">
        <v>75</v>
      </c>
      <c r="B12" s="423" t="s">
        <v>318</v>
      </c>
      <c r="C12" s="412">
        <v>4243</v>
      </c>
      <c r="D12" s="412">
        <v>4404</v>
      </c>
      <c r="E12" s="395">
        <v>4404</v>
      </c>
    </row>
    <row r="13" spans="1:5" s="568" customFormat="1" ht="12" customHeight="1">
      <c r="A13" s="552" t="s">
        <v>108</v>
      </c>
      <c r="B13" s="423" t="s">
        <v>746</v>
      </c>
      <c r="C13" s="412"/>
      <c r="D13" s="412">
        <v>1981</v>
      </c>
      <c r="E13" s="395">
        <v>1981</v>
      </c>
    </row>
    <row r="14" spans="1:5" s="541" customFormat="1" ht="12" customHeight="1" thickBot="1">
      <c r="A14" s="553" t="s">
        <v>76</v>
      </c>
      <c r="B14" s="403" t="s">
        <v>320</v>
      </c>
      <c r="C14" s="414"/>
      <c r="D14" s="414">
        <v>57483</v>
      </c>
      <c r="E14" s="397">
        <v>57922</v>
      </c>
    </row>
    <row r="15" spans="1:5" s="541" customFormat="1" ht="12" customHeight="1" thickBot="1">
      <c r="A15" s="384" t="s">
        <v>8</v>
      </c>
      <c r="B15" s="401" t="s">
        <v>321</v>
      </c>
      <c r="C15" s="411">
        <f>SUM(C16:C20)</f>
        <v>264709</v>
      </c>
      <c r="D15" s="411">
        <f>SUM(D16:D20)</f>
        <v>471959</v>
      </c>
      <c r="E15" s="394">
        <f>SUM(E16:E20)</f>
        <v>339688</v>
      </c>
    </row>
    <row r="16" spans="1:5" s="541" customFormat="1" ht="12" customHeight="1">
      <c r="A16" s="551" t="s">
        <v>78</v>
      </c>
      <c r="B16" s="422" t="s">
        <v>322</v>
      </c>
      <c r="C16" s="413"/>
      <c r="D16" s="413"/>
      <c r="E16" s="396"/>
    </row>
    <row r="17" spans="1:5" s="541" customFormat="1" ht="12" customHeight="1">
      <c r="A17" s="552" t="s">
        <v>79</v>
      </c>
      <c r="B17" s="423" t="s">
        <v>323</v>
      </c>
      <c r="C17" s="412"/>
      <c r="D17" s="412"/>
      <c r="E17" s="395"/>
    </row>
    <row r="18" spans="1:5" s="541" customFormat="1" ht="12" customHeight="1">
      <c r="A18" s="552" t="s">
        <v>80</v>
      </c>
      <c r="B18" s="423" t="s">
        <v>324</v>
      </c>
      <c r="C18" s="412"/>
      <c r="D18" s="412"/>
      <c r="E18" s="395"/>
    </row>
    <row r="19" spans="1:5" s="541" customFormat="1" ht="12" customHeight="1">
      <c r="A19" s="552" t="s">
        <v>81</v>
      </c>
      <c r="B19" s="423" t="s">
        <v>325</v>
      </c>
      <c r="C19" s="412"/>
      <c r="D19" s="412"/>
      <c r="E19" s="395"/>
    </row>
    <row r="20" spans="1:5" s="541" customFormat="1" ht="12" customHeight="1">
      <c r="A20" s="552" t="s">
        <v>82</v>
      </c>
      <c r="B20" s="423" t="s">
        <v>326</v>
      </c>
      <c r="C20" s="412">
        <v>264709</v>
      </c>
      <c r="D20" s="412">
        <v>471959</v>
      </c>
      <c r="E20" s="395">
        <v>339688</v>
      </c>
    </row>
    <row r="21" spans="1:5" s="568" customFormat="1" ht="12" customHeight="1" thickBot="1">
      <c r="A21" s="553" t="s">
        <v>89</v>
      </c>
      <c r="B21" s="403" t="s">
        <v>327</v>
      </c>
      <c r="C21" s="414"/>
      <c r="D21" s="414"/>
      <c r="E21" s="397"/>
    </row>
    <row r="22" spans="1:5" s="568" customFormat="1" ht="12" customHeight="1" thickBot="1">
      <c r="A22" s="384" t="s">
        <v>9</v>
      </c>
      <c r="B22" s="380" t="s">
        <v>328</v>
      </c>
      <c r="C22" s="411">
        <f>SUM(C23:C27)</f>
        <v>436604</v>
      </c>
      <c r="D22" s="411">
        <f>SUM(D23:D27)</f>
        <v>461691</v>
      </c>
      <c r="E22" s="394">
        <f>SUM(E23:E27)</f>
        <v>462269</v>
      </c>
    </row>
    <row r="23" spans="1:5" s="568" customFormat="1" ht="12" customHeight="1">
      <c r="A23" s="551" t="s">
        <v>61</v>
      </c>
      <c r="B23" s="422" t="s">
        <v>329</v>
      </c>
      <c r="C23" s="413"/>
      <c r="D23" s="413"/>
      <c r="E23" s="396">
        <v>19175</v>
      </c>
    </row>
    <row r="24" spans="1:5" s="541" customFormat="1" ht="12" customHeight="1">
      <c r="A24" s="552" t="s">
        <v>62</v>
      </c>
      <c r="B24" s="423" t="s">
        <v>330</v>
      </c>
      <c r="C24" s="412"/>
      <c r="D24" s="412"/>
      <c r="E24" s="395"/>
    </row>
    <row r="25" spans="1:5" s="568" customFormat="1" ht="12" customHeight="1">
      <c r="A25" s="552" t="s">
        <v>63</v>
      </c>
      <c r="B25" s="423" t="s">
        <v>331</v>
      </c>
      <c r="C25" s="412"/>
      <c r="D25" s="412"/>
      <c r="E25" s="395"/>
    </row>
    <row r="26" spans="1:5" s="568" customFormat="1" ht="12" customHeight="1">
      <c r="A26" s="552" t="s">
        <v>64</v>
      </c>
      <c r="B26" s="423" t="s">
        <v>332</v>
      </c>
      <c r="C26" s="412"/>
      <c r="D26" s="412"/>
      <c r="E26" s="395"/>
    </row>
    <row r="27" spans="1:5" s="568" customFormat="1" ht="12" customHeight="1">
      <c r="A27" s="552" t="s">
        <v>122</v>
      </c>
      <c r="B27" s="423" t="s">
        <v>333</v>
      </c>
      <c r="C27" s="412">
        <v>436604</v>
      </c>
      <c r="D27" s="412">
        <v>461691</v>
      </c>
      <c r="E27" s="395">
        <v>443094</v>
      </c>
    </row>
    <row r="28" spans="1:5" s="568" customFormat="1" ht="12" customHeight="1" thickBot="1">
      <c r="A28" s="553" t="s">
        <v>123</v>
      </c>
      <c r="B28" s="424" t="s">
        <v>334</v>
      </c>
      <c r="C28" s="414"/>
      <c r="D28" s="414"/>
      <c r="E28" s="397"/>
    </row>
    <row r="29" spans="1:5" s="568" customFormat="1" ht="12" customHeight="1" thickBot="1">
      <c r="A29" s="384" t="s">
        <v>124</v>
      </c>
      <c r="B29" s="380" t="s">
        <v>734</v>
      </c>
      <c r="C29" s="417">
        <f>SUM(C30:C35)</f>
        <v>144700</v>
      </c>
      <c r="D29" s="417">
        <f>SUM(D30:D35)</f>
        <v>170838</v>
      </c>
      <c r="E29" s="430">
        <f>SUM(E30:E35)</f>
        <v>170553</v>
      </c>
    </row>
    <row r="30" spans="1:5" s="568" customFormat="1" ht="12" customHeight="1">
      <c r="A30" s="551" t="s">
        <v>335</v>
      </c>
      <c r="B30" s="422" t="s">
        <v>738</v>
      </c>
      <c r="C30" s="413">
        <v>17700</v>
      </c>
      <c r="D30" s="413">
        <v>20053</v>
      </c>
      <c r="E30" s="396">
        <v>17352</v>
      </c>
    </row>
    <row r="31" spans="1:5" s="568" customFormat="1" ht="12" customHeight="1">
      <c r="A31" s="552" t="s">
        <v>336</v>
      </c>
      <c r="B31" s="423" t="s">
        <v>747</v>
      </c>
      <c r="C31" s="412"/>
      <c r="D31" s="412"/>
      <c r="E31" s="395">
        <v>2553</v>
      </c>
    </row>
    <row r="32" spans="1:5" s="568" customFormat="1" ht="12" customHeight="1">
      <c r="A32" s="552" t="s">
        <v>337</v>
      </c>
      <c r="B32" s="423" t="s">
        <v>740</v>
      </c>
      <c r="C32" s="412">
        <v>119000</v>
      </c>
      <c r="D32" s="412">
        <v>142100</v>
      </c>
      <c r="E32" s="395">
        <v>142056</v>
      </c>
    </row>
    <row r="33" spans="1:5" s="568" customFormat="1" ht="12" customHeight="1">
      <c r="A33" s="552" t="s">
        <v>735</v>
      </c>
      <c r="B33" s="423" t="s">
        <v>741</v>
      </c>
      <c r="C33" s="412">
        <v>1700</v>
      </c>
      <c r="D33" s="412">
        <v>2335</v>
      </c>
      <c r="E33" s="395">
        <v>2335</v>
      </c>
    </row>
    <row r="34" spans="1:5" s="568" customFormat="1" ht="12" customHeight="1">
      <c r="A34" s="552" t="s">
        <v>736</v>
      </c>
      <c r="B34" s="423" t="s">
        <v>748</v>
      </c>
      <c r="C34" s="412">
        <v>6000</v>
      </c>
      <c r="D34" s="412">
        <v>6000</v>
      </c>
      <c r="E34" s="395">
        <v>5808</v>
      </c>
    </row>
    <row r="35" spans="1:5" s="568" customFormat="1" ht="12" customHeight="1" thickBot="1">
      <c r="A35" s="553" t="s">
        <v>737</v>
      </c>
      <c r="B35" s="403" t="s">
        <v>339</v>
      </c>
      <c r="C35" s="414">
        <v>300</v>
      </c>
      <c r="D35" s="414">
        <v>350</v>
      </c>
      <c r="E35" s="397">
        <v>449</v>
      </c>
    </row>
    <row r="36" spans="1:5" s="568" customFormat="1" ht="12" customHeight="1" thickBot="1">
      <c r="A36" s="384" t="s">
        <v>11</v>
      </c>
      <c r="B36" s="380" t="s">
        <v>340</v>
      </c>
      <c r="C36" s="411">
        <f>SUM(C37:C46)</f>
        <v>5267</v>
      </c>
      <c r="D36" s="411">
        <f>SUM(D37:D46)</f>
        <v>10696</v>
      </c>
      <c r="E36" s="394">
        <f>SUM(E37:E46)</f>
        <v>17481</v>
      </c>
    </row>
    <row r="37" spans="1:5" s="568" customFormat="1" ht="12" customHeight="1">
      <c r="A37" s="551" t="s">
        <v>65</v>
      </c>
      <c r="B37" s="422" t="s">
        <v>341</v>
      </c>
      <c r="C37" s="413"/>
      <c r="D37" s="413">
        <v>876</v>
      </c>
      <c r="E37" s="396">
        <v>824</v>
      </c>
    </row>
    <row r="38" spans="1:5" s="568" customFormat="1" ht="12" customHeight="1">
      <c r="A38" s="552" t="s">
        <v>66</v>
      </c>
      <c r="B38" s="423" t="s">
        <v>342</v>
      </c>
      <c r="C38" s="412">
        <v>800</v>
      </c>
      <c r="D38" s="412">
        <v>840</v>
      </c>
      <c r="E38" s="395">
        <v>851</v>
      </c>
    </row>
    <row r="39" spans="1:5" s="568" customFormat="1" ht="12" customHeight="1">
      <c r="A39" s="552" t="s">
        <v>67</v>
      </c>
      <c r="B39" s="423" t="s">
        <v>343</v>
      </c>
      <c r="C39" s="412"/>
      <c r="D39" s="412"/>
      <c r="E39" s="395"/>
    </row>
    <row r="40" spans="1:5" s="568" customFormat="1" ht="12" customHeight="1">
      <c r="A40" s="552" t="s">
        <v>126</v>
      </c>
      <c r="B40" s="423" t="s">
        <v>344</v>
      </c>
      <c r="C40" s="412">
        <v>1378</v>
      </c>
      <c r="D40" s="412">
        <v>2653</v>
      </c>
      <c r="E40" s="395">
        <v>4825</v>
      </c>
    </row>
    <row r="41" spans="1:5" s="568" customFormat="1" ht="12" customHeight="1">
      <c r="A41" s="552" t="s">
        <v>127</v>
      </c>
      <c r="B41" s="423" t="s">
        <v>345</v>
      </c>
      <c r="C41" s="412">
        <v>1900</v>
      </c>
      <c r="D41" s="412">
        <v>2070</v>
      </c>
      <c r="E41" s="395">
        <v>2066</v>
      </c>
    </row>
    <row r="42" spans="1:5" s="568" customFormat="1" ht="12" customHeight="1">
      <c r="A42" s="552" t="s">
        <v>128</v>
      </c>
      <c r="B42" s="423" t="s">
        <v>346</v>
      </c>
      <c r="C42" s="412">
        <v>689</v>
      </c>
      <c r="D42" s="412">
        <v>4197</v>
      </c>
      <c r="E42" s="395">
        <v>1889</v>
      </c>
    </row>
    <row r="43" spans="1:5" s="568" customFormat="1" ht="12" customHeight="1">
      <c r="A43" s="552" t="s">
        <v>129</v>
      </c>
      <c r="B43" s="423" t="s">
        <v>347</v>
      </c>
      <c r="C43" s="412"/>
      <c r="D43" s="412"/>
      <c r="E43" s="395">
        <v>6968</v>
      </c>
    </row>
    <row r="44" spans="1:5" s="568" customFormat="1" ht="12" customHeight="1">
      <c r="A44" s="552" t="s">
        <v>130</v>
      </c>
      <c r="B44" s="423" t="s">
        <v>348</v>
      </c>
      <c r="C44" s="412">
        <v>500</v>
      </c>
      <c r="D44" s="412">
        <v>60</v>
      </c>
      <c r="E44" s="395">
        <v>58</v>
      </c>
    </row>
    <row r="45" spans="1:5" s="568" customFormat="1" ht="12" customHeight="1">
      <c r="A45" s="552" t="s">
        <v>349</v>
      </c>
      <c r="B45" s="423" t="s">
        <v>350</v>
      </c>
      <c r="C45" s="415"/>
      <c r="D45" s="415"/>
      <c r="E45" s="398"/>
    </row>
    <row r="46" spans="1:5" s="541" customFormat="1" ht="12" customHeight="1" thickBot="1">
      <c r="A46" s="553" t="s">
        <v>351</v>
      </c>
      <c r="B46" s="424" t="s">
        <v>352</v>
      </c>
      <c r="C46" s="416"/>
      <c r="D46" s="416"/>
      <c r="E46" s="399"/>
    </row>
    <row r="47" spans="1:5" s="568" customFormat="1" ht="12" customHeight="1" thickBot="1">
      <c r="A47" s="384" t="s">
        <v>12</v>
      </c>
      <c r="B47" s="380" t="s">
        <v>353</v>
      </c>
      <c r="C47" s="411">
        <f>SUM(C48:C52)</f>
        <v>0</v>
      </c>
      <c r="D47" s="411">
        <f>SUM(D48:D52)</f>
        <v>2400</v>
      </c>
      <c r="E47" s="394">
        <f>SUM(E48:E52)</f>
        <v>2400</v>
      </c>
    </row>
    <row r="48" spans="1:5" s="568" customFormat="1" ht="12" customHeight="1">
      <c r="A48" s="551" t="s">
        <v>68</v>
      </c>
      <c r="B48" s="422" t="s">
        <v>354</v>
      </c>
      <c r="C48" s="432"/>
      <c r="D48" s="432"/>
      <c r="E48" s="400"/>
    </row>
    <row r="49" spans="1:5" s="568" customFormat="1" ht="12" customHeight="1">
      <c r="A49" s="552" t="s">
        <v>69</v>
      </c>
      <c r="B49" s="423" t="s">
        <v>355</v>
      </c>
      <c r="C49" s="415"/>
      <c r="D49" s="415"/>
      <c r="E49" s="398"/>
    </row>
    <row r="50" spans="1:5" s="568" customFormat="1" ht="12" customHeight="1">
      <c r="A50" s="552" t="s">
        <v>356</v>
      </c>
      <c r="B50" s="423" t="s">
        <v>357</v>
      </c>
      <c r="C50" s="415"/>
      <c r="D50" s="415">
        <v>2400</v>
      </c>
      <c r="E50" s="398">
        <v>2400</v>
      </c>
    </row>
    <row r="51" spans="1:5" s="568" customFormat="1" ht="12" customHeight="1">
      <c r="A51" s="552" t="s">
        <v>358</v>
      </c>
      <c r="B51" s="423" t="s">
        <v>359</v>
      </c>
      <c r="C51" s="415"/>
      <c r="D51" s="415"/>
      <c r="E51" s="398"/>
    </row>
    <row r="52" spans="1:5" s="568" customFormat="1" ht="12" customHeight="1" thickBot="1">
      <c r="A52" s="553" t="s">
        <v>360</v>
      </c>
      <c r="B52" s="424" t="s">
        <v>361</v>
      </c>
      <c r="C52" s="416"/>
      <c r="D52" s="416"/>
      <c r="E52" s="399"/>
    </row>
    <row r="53" spans="1:5" s="568" customFormat="1" ht="12" customHeight="1" thickBot="1">
      <c r="A53" s="384" t="s">
        <v>131</v>
      </c>
      <c r="B53" s="380" t="s">
        <v>362</v>
      </c>
      <c r="C53" s="411">
        <f>SUM(C54:C56)</f>
        <v>0</v>
      </c>
      <c r="D53" s="411">
        <f>SUM(D54:D56)</f>
        <v>0</v>
      </c>
      <c r="E53" s="394">
        <f>SUM(E54:E56)</f>
        <v>0</v>
      </c>
    </row>
    <row r="54" spans="1:5" s="541" customFormat="1" ht="12" customHeight="1">
      <c r="A54" s="551" t="s">
        <v>70</v>
      </c>
      <c r="B54" s="422" t="s">
        <v>363</v>
      </c>
      <c r="C54" s="413"/>
      <c r="D54" s="413"/>
      <c r="E54" s="396"/>
    </row>
    <row r="55" spans="1:5" s="541" customFormat="1" ht="12" customHeight="1">
      <c r="A55" s="552" t="s">
        <v>71</v>
      </c>
      <c r="B55" s="423" t="s">
        <v>364</v>
      </c>
      <c r="C55" s="412"/>
      <c r="D55" s="412"/>
      <c r="E55" s="395"/>
    </row>
    <row r="56" spans="1:5" s="541" customFormat="1" ht="12" customHeight="1">
      <c r="A56" s="552" t="s">
        <v>365</v>
      </c>
      <c r="B56" s="423" t="s">
        <v>366</v>
      </c>
      <c r="C56" s="412"/>
      <c r="D56" s="412"/>
      <c r="E56" s="395"/>
    </row>
    <row r="57" spans="1:5" s="541" customFormat="1" ht="12" customHeight="1" thickBot="1">
      <c r="A57" s="553" t="s">
        <v>367</v>
      </c>
      <c r="B57" s="424" t="s">
        <v>368</v>
      </c>
      <c r="C57" s="414"/>
      <c r="D57" s="414"/>
      <c r="E57" s="397"/>
    </row>
    <row r="58" spans="1:5" s="568" customFormat="1" ht="12" customHeight="1" thickBot="1">
      <c r="A58" s="384" t="s">
        <v>14</v>
      </c>
      <c r="B58" s="401" t="s">
        <v>369</v>
      </c>
      <c r="C58" s="411">
        <f>SUM(C59:C61)</f>
        <v>0</v>
      </c>
      <c r="D58" s="411">
        <f>SUM(D59:D61)</f>
        <v>6100</v>
      </c>
      <c r="E58" s="394">
        <f>SUM(E59:E61)</f>
        <v>6050</v>
      </c>
    </row>
    <row r="59" spans="1:5" s="568" customFormat="1" ht="12" customHeight="1">
      <c r="A59" s="551" t="s">
        <v>132</v>
      </c>
      <c r="B59" s="422" t="s">
        <v>370</v>
      </c>
      <c r="C59" s="415"/>
      <c r="D59" s="415"/>
      <c r="E59" s="398"/>
    </row>
    <row r="60" spans="1:5" s="568" customFormat="1" ht="12" customHeight="1">
      <c r="A60" s="552" t="s">
        <v>133</v>
      </c>
      <c r="B60" s="423" t="s">
        <v>558</v>
      </c>
      <c r="C60" s="415"/>
      <c r="D60" s="415"/>
      <c r="E60" s="398"/>
    </row>
    <row r="61" spans="1:5" s="568" customFormat="1" ht="12" customHeight="1">
      <c r="A61" s="552" t="s">
        <v>159</v>
      </c>
      <c r="B61" s="423" t="s">
        <v>372</v>
      </c>
      <c r="C61" s="415"/>
      <c r="D61" s="415">
        <v>6100</v>
      </c>
      <c r="E61" s="398">
        <v>6050</v>
      </c>
    </row>
    <row r="62" spans="1:5" s="568" customFormat="1" ht="12" customHeight="1" thickBot="1">
      <c r="A62" s="553" t="s">
        <v>373</v>
      </c>
      <c r="B62" s="424" t="s">
        <v>374</v>
      </c>
      <c r="C62" s="415"/>
      <c r="D62" s="415"/>
      <c r="E62" s="398"/>
    </row>
    <row r="63" spans="1:5" s="568" customFormat="1" ht="12" customHeight="1" thickBot="1">
      <c r="A63" s="384" t="s">
        <v>15</v>
      </c>
      <c r="B63" s="380" t="s">
        <v>375</v>
      </c>
      <c r="C63" s="417">
        <f>+C8+C15+C22+C29+C36+C47+C53+C58</f>
        <v>1165597</v>
      </c>
      <c r="D63" s="417">
        <f>+D8+D15+D22+D29+D36+D47+D53+D58</f>
        <v>1537377</v>
      </c>
      <c r="E63" s="430">
        <f>+E8+E15+E22+E29+E36+E47+E53+E58</f>
        <v>1413459</v>
      </c>
    </row>
    <row r="64" spans="1:5" s="568" customFormat="1" ht="12" customHeight="1" thickBot="1">
      <c r="A64" s="554" t="s">
        <v>556</v>
      </c>
      <c r="B64" s="401" t="s">
        <v>377</v>
      </c>
      <c r="C64" s="411">
        <f>SUM(C65:C67)</f>
        <v>0</v>
      </c>
      <c r="D64" s="411">
        <f>SUM(D65:D67)</f>
        <v>0</v>
      </c>
      <c r="E64" s="394">
        <f>SUM(E65:E67)</f>
        <v>0</v>
      </c>
    </row>
    <row r="65" spans="1:5" s="568" customFormat="1" ht="12" customHeight="1">
      <c r="A65" s="551" t="s">
        <v>378</v>
      </c>
      <c r="B65" s="422" t="s">
        <v>379</v>
      </c>
      <c r="C65" s="415"/>
      <c r="D65" s="415"/>
      <c r="E65" s="398"/>
    </row>
    <row r="66" spans="1:5" s="568" customFormat="1" ht="12" customHeight="1">
      <c r="A66" s="552" t="s">
        <v>380</v>
      </c>
      <c r="B66" s="423" t="s">
        <v>381</v>
      </c>
      <c r="C66" s="415"/>
      <c r="D66" s="415"/>
      <c r="E66" s="398"/>
    </row>
    <row r="67" spans="1:5" s="568" customFormat="1" ht="12" customHeight="1" thickBot="1">
      <c r="A67" s="553" t="s">
        <v>382</v>
      </c>
      <c r="B67" s="547" t="s">
        <v>383</v>
      </c>
      <c r="C67" s="415"/>
      <c r="D67" s="415"/>
      <c r="E67" s="398"/>
    </row>
    <row r="68" spans="1:5" s="568" customFormat="1" ht="12" customHeight="1" thickBot="1">
      <c r="A68" s="554" t="s">
        <v>384</v>
      </c>
      <c r="B68" s="401" t="s">
        <v>385</v>
      </c>
      <c r="C68" s="411">
        <f>SUM(C69:C72)</f>
        <v>0</v>
      </c>
      <c r="D68" s="411">
        <f>SUM(D69:D72)</f>
        <v>0</v>
      </c>
      <c r="E68" s="394">
        <f>SUM(E69:E72)</f>
        <v>0</v>
      </c>
    </row>
    <row r="69" spans="1:5" s="568" customFormat="1" ht="12" customHeight="1">
      <c r="A69" s="551" t="s">
        <v>109</v>
      </c>
      <c r="B69" s="422" t="s">
        <v>386</v>
      </c>
      <c r="C69" s="415"/>
      <c r="D69" s="415"/>
      <c r="E69" s="398"/>
    </row>
    <row r="70" spans="1:5" s="568" customFormat="1" ht="12" customHeight="1">
      <c r="A70" s="552" t="s">
        <v>110</v>
      </c>
      <c r="B70" s="423" t="s">
        <v>387</v>
      </c>
      <c r="C70" s="415"/>
      <c r="D70" s="415"/>
      <c r="E70" s="398"/>
    </row>
    <row r="71" spans="1:5" s="568" customFormat="1" ht="12" customHeight="1">
      <c r="A71" s="552" t="s">
        <v>388</v>
      </c>
      <c r="B71" s="423" t="s">
        <v>389</v>
      </c>
      <c r="C71" s="415"/>
      <c r="D71" s="415"/>
      <c r="E71" s="398"/>
    </row>
    <row r="72" spans="1:5" s="568" customFormat="1" ht="12" customHeight="1" thickBot="1">
      <c r="A72" s="553" t="s">
        <v>390</v>
      </c>
      <c r="B72" s="424" t="s">
        <v>391</v>
      </c>
      <c r="C72" s="415"/>
      <c r="D72" s="415"/>
      <c r="E72" s="398"/>
    </row>
    <row r="73" spans="1:5" s="568" customFormat="1" ht="12" customHeight="1" thickBot="1">
      <c r="A73" s="554" t="s">
        <v>392</v>
      </c>
      <c r="B73" s="401" t="s">
        <v>393</v>
      </c>
      <c r="C73" s="411">
        <f>SUM(C74:C75)</f>
        <v>0</v>
      </c>
      <c r="D73" s="411">
        <f>SUM(D74:D75)</f>
        <v>11738</v>
      </c>
      <c r="E73" s="394">
        <f>SUM(E74:E75)</f>
        <v>11738</v>
      </c>
    </row>
    <row r="74" spans="1:5" s="568" customFormat="1" ht="12" customHeight="1">
      <c r="A74" s="551" t="s">
        <v>394</v>
      </c>
      <c r="B74" s="422" t="s">
        <v>395</v>
      </c>
      <c r="C74" s="415"/>
      <c r="D74" s="415">
        <v>11738</v>
      </c>
      <c r="E74" s="398">
        <v>11738</v>
      </c>
    </row>
    <row r="75" spans="1:5" s="568" customFormat="1" ht="12" customHeight="1" thickBot="1">
      <c r="A75" s="553" t="s">
        <v>396</v>
      </c>
      <c r="B75" s="424" t="s">
        <v>397</v>
      </c>
      <c r="C75" s="415"/>
      <c r="D75" s="415"/>
      <c r="E75" s="398"/>
    </row>
    <row r="76" spans="1:5" s="568" customFormat="1" ht="12" customHeight="1" thickBot="1">
      <c r="A76" s="554" t="s">
        <v>398</v>
      </c>
      <c r="B76" s="401" t="s">
        <v>399</v>
      </c>
      <c r="C76" s="411">
        <f>SUM(C77:C79)</f>
        <v>0</v>
      </c>
      <c r="D76" s="411">
        <f>SUM(D77:D79)</f>
        <v>10106</v>
      </c>
      <c r="E76" s="394">
        <f>SUM(E77:E79)</f>
        <v>10106</v>
      </c>
    </row>
    <row r="77" spans="1:5" s="568" customFormat="1" ht="12" customHeight="1">
      <c r="A77" s="551" t="s">
        <v>400</v>
      </c>
      <c r="B77" s="422" t="s">
        <v>401</v>
      </c>
      <c r="C77" s="415"/>
      <c r="D77" s="415">
        <v>10106</v>
      </c>
      <c r="E77" s="398">
        <v>10106</v>
      </c>
    </row>
    <row r="78" spans="1:5" s="568" customFormat="1" ht="12" customHeight="1">
      <c r="A78" s="552" t="s">
        <v>402</v>
      </c>
      <c r="B78" s="423" t="s">
        <v>403</v>
      </c>
      <c r="C78" s="415"/>
      <c r="D78" s="415"/>
      <c r="E78" s="398"/>
    </row>
    <row r="79" spans="1:5" s="568" customFormat="1" ht="12" customHeight="1" thickBot="1">
      <c r="A79" s="553" t="s">
        <v>404</v>
      </c>
      <c r="B79" s="424" t="s">
        <v>405</v>
      </c>
      <c r="C79" s="415"/>
      <c r="D79" s="415"/>
      <c r="E79" s="398"/>
    </row>
    <row r="80" spans="1:5" s="568" customFormat="1" ht="12" customHeight="1" thickBot="1">
      <c r="A80" s="554" t="s">
        <v>406</v>
      </c>
      <c r="B80" s="401" t="s">
        <v>407</v>
      </c>
      <c r="C80" s="411">
        <f>SUM(C81:C84)</f>
        <v>0</v>
      </c>
      <c r="D80" s="411">
        <f>SUM(D81:D84)</f>
        <v>0</v>
      </c>
      <c r="E80" s="394">
        <f>SUM(E81:E84)</f>
        <v>0</v>
      </c>
    </row>
    <row r="81" spans="1:5" s="568" customFormat="1" ht="12" customHeight="1">
      <c r="A81" s="555" t="s">
        <v>408</v>
      </c>
      <c r="B81" s="422" t="s">
        <v>409</v>
      </c>
      <c r="C81" s="415"/>
      <c r="D81" s="415"/>
      <c r="E81" s="398"/>
    </row>
    <row r="82" spans="1:5" s="568" customFormat="1" ht="12" customHeight="1">
      <c r="A82" s="556" t="s">
        <v>410</v>
      </c>
      <c r="B82" s="423" t="s">
        <v>411</v>
      </c>
      <c r="C82" s="415"/>
      <c r="D82" s="415"/>
      <c r="E82" s="398"/>
    </row>
    <row r="83" spans="1:5" s="568" customFormat="1" ht="12" customHeight="1">
      <c r="A83" s="556" t="s">
        <v>412</v>
      </c>
      <c r="B83" s="423" t="s">
        <v>413</v>
      </c>
      <c r="C83" s="415"/>
      <c r="D83" s="415"/>
      <c r="E83" s="398"/>
    </row>
    <row r="84" spans="1:5" s="568" customFormat="1" ht="12" customHeight="1" thickBot="1">
      <c r="A84" s="557" t="s">
        <v>414</v>
      </c>
      <c r="B84" s="424" t="s">
        <v>415</v>
      </c>
      <c r="C84" s="415"/>
      <c r="D84" s="415"/>
      <c r="E84" s="398"/>
    </row>
    <row r="85" spans="1:5" s="568" customFormat="1" ht="12" customHeight="1" thickBot="1">
      <c r="A85" s="554" t="s">
        <v>416</v>
      </c>
      <c r="B85" s="401" t="s">
        <v>417</v>
      </c>
      <c r="C85" s="436"/>
      <c r="D85" s="436"/>
      <c r="E85" s="437"/>
    </row>
    <row r="86" spans="1:5" s="568" customFormat="1" ht="12" customHeight="1" thickBot="1">
      <c r="A86" s="554" t="s">
        <v>418</v>
      </c>
      <c r="B86" s="548" t="s">
        <v>419</v>
      </c>
      <c r="C86" s="417">
        <f>+C64+C68+C73+C76+C80+C85</f>
        <v>0</v>
      </c>
      <c r="D86" s="417">
        <f>+D64+D68+D73+D76+D80+D85</f>
        <v>21844</v>
      </c>
      <c r="E86" s="430">
        <f>+E64+E68+E73+E76+E80+E85</f>
        <v>21844</v>
      </c>
    </row>
    <row r="87" spans="1:5" s="568" customFormat="1" ht="12" customHeight="1" thickBot="1">
      <c r="A87" s="558" t="s">
        <v>420</v>
      </c>
      <c r="B87" s="549" t="s">
        <v>557</v>
      </c>
      <c r="C87" s="417">
        <f>+C63+C86</f>
        <v>1165597</v>
      </c>
      <c r="D87" s="417">
        <f>+D63+D86</f>
        <v>1559221</v>
      </c>
      <c r="E87" s="430">
        <f>+E63+E86</f>
        <v>1435303</v>
      </c>
    </row>
    <row r="88" spans="1:5" s="568" customFormat="1" ht="15" customHeight="1">
      <c r="A88" s="523"/>
      <c r="B88" s="524"/>
      <c r="C88" s="539"/>
      <c r="D88" s="539"/>
      <c r="E88" s="539"/>
    </row>
    <row r="89" spans="1:5" ht="13.5" thickBot="1">
      <c r="A89" s="525"/>
      <c r="B89" s="526"/>
      <c r="C89" s="540"/>
      <c r="D89" s="540"/>
      <c r="E89" s="540"/>
    </row>
    <row r="90" spans="1:5" s="567" customFormat="1" ht="16.5" customHeight="1" thickBot="1">
      <c r="A90" s="741" t="s">
        <v>44</v>
      </c>
      <c r="B90" s="742"/>
      <c r="C90" s="742"/>
      <c r="D90" s="742"/>
      <c r="E90" s="743"/>
    </row>
    <row r="91" spans="1:5" s="343" customFormat="1" ht="12" customHeight="1" thickBot="1">
      <c r="A91" s="546" t="s">
        <v>7</v>
      </c>
      <c r="B91" s="383" t="s">
        <v>428</v>
      </c>
      <c r="C91" s="530">
        <f>SUM(C92:C96)</f>
        <v>394888</v>
      </c>
      <c r="D91" s="530">
        <f>SUM(D92:D96)</f>
        <v>770797</v>
      </c>
      <c r="E91" s="530">
        <f>SUM(E92:E96)</f>
        <v>720518</v>
      </c>
    </row>
    <row r="92" spans="1:5" ht="12" customHeight="1">
      <c r="A92" s="559" t="s">
        <v>72</v>
      </c>
      <c r="B92" s="369" t="s">
        <v>37</v>
      </c>
      <c r="C92" s="531">
        <v>218851</v>
      </c>
      <c r="D92" s="531">
        <v>281491</v>
      </c>
      <c r="E92" s="531">
        <v>280743</v>
      </c>
    </row>
    <row r="93" spans="1:5" ht="12" customHeight="1">
      <c r="A93" s="552" t="s">
        <v>73</v>
      </c>
      <c r="B93" s="367" t="s">
        <v>134</v>
      </c>
      <c r="C93" s="532">
        <v>36539</v>
      </c>
      <c r="D93" s="532">
        <v>46690</v>
      </c>
      <c r="E93" s="532">
        <v>46600</v>
      </c>
    </row>
    <row r="94" spans="1:5" ht="12" customHeight="1">
      <c r="A94" s="552" t="s">
        <v>74</v>
      </c>
      <c r="B94" s="367" t="s">
        <v>101</v>
      </c>
      <c r="C94" s="534">
        <v>123798</v>
      </c>
      <c r="D94" s="534">
        <v>425271</v>
      </c>
      <c r="E94" s="534">
        <v>376419</v>
      </c>
    </row>
    <row r="95" spans="1:5" ht="12" customHeight="1">
      <c r="A95" s="552" t="s">
        <v>75</v>
      </c>
      <c r="B95" s="370" t="s">
        <v>135</v>
      </c>
      <c r="C95" s="534">
        <v>8200</v>
      </c>
      <c r="D95" s="534">
        <v>10745</v>
      </c>
      <c r="E95" s="534">
        <v>10506</v>
      </c>
    </row>
    <row r="96" spans="1:5" ht="12" customHeight="1">
      <c r="A96" s="552" t="s">
        <v>84</v>
      </c>
      <c r="B96" s="378" t="s">
        <v>136</v>
      </c>
      <c r="C96" s="534">
        <v>7500</v>
      </c>
      <c r="D96" s="534">
        <v>6600</v>
      </c>
      <c r="E96" s="534">
        <v>6250</v>
      </c>
    </row>
    <row r="97" spans="1:5" ht="12" customHeight="1">
      <c r="A97" s="552" t="s">
        <v>76</v>
      </c>
      <c r="B97" s="367" t="s">
        <v>429</v>
      </c>
      <c r="C97" s="534"/>
      <c r="D97" s="534"/>
      <c r="E97" s="534"/>
    </row>
    <row r="98" spans="1:5" ht="12" customHeight="1">
      <c r="A98" s="552" t="s">
        <v>77</v>
      </c>
      <c r="B98" s="390" t="s">
        <v>430</v>
      </c>
      <c r="C98" s="534"/>
      <c r="D98" s="534"/>
      <c r="E98" s="534"/>
    </row>
    <row r="99" spans="1:5" ht="12" customHeight="1">
      <c r="A99" s="552" t="s">
        <v>85</v>
      </c>
      <c r="B99" s="391" t="s">
        <v>431</v>
      </c>
      <c r="C99" s="534"/>
      <c r="D99" s="534"/>
      <c r="E99" s="534"/>
    </row>
    <row r="100" spans="1:5" ht="12" customHeight="1">
      <c r="A100" s="552" t="s">
        <v>86</v>
      </c>
      <c r="B100" s="391" t="s">
        <v>432</v>
      </c>
      <c r="C100" s="534"/>
      <c r="D100" s="534"/>
      <c r="E100" s="534"/>
    </row>
    <row r="101" spans="1:5" ht="12" customHeight="1">
      <c r="A101" s="552" t="s">
        <v>87</v>
      </c>
      <c r="B101" s="390" t="s">
        <v>433</v>
      </c>
      <c r="C101" s="534"/>
      <c r="D101" s="534"/>
      <c r="E101" s="534"/>
    </row>
    <row r="102" spans="1:5" ht="12" customHeight="1">
      <c r="A102" s="552" t="s">
        <v>88</v>
      </c>
      <c r="B102" s="390" t="s">
        <v>434</v>
      </c>
      <c r="C102" s="534"/>
      <c r="D102" s="534"/>
      <c r="E102" s="534"/>
    </row>
    <row r="103" spans="1:5" ht="12" customHeight="1">
      <c r="A103" s="552" t="s">
        <v>90</v>
      </c>
      <c r="B103" s="391" t="s">
        <v>435</v>
      </c>
      <c r="C103" s="534"/>
      <c r="D103" s="534"/>
      <c r="E103" s="534"/>
    </row>
    <row r="104" spans="1:5" ht="12" customHeight="1">
      <c r="A104" s="560" t="s">
        <v>137</v>
      </c>
      <c r="B104" s="392" t="s">
        <v>436</v>
      </c>
      <c r="C104" s="534"/>
      <c r="D104" s="534"/>
      <c r="E104" s="534"/>
    </row>
    <row r="105" spans="1:5" ht="12" customHeight="1">
      <c r="A105" s="552" t="s">
        <v>437</v>
      </c>
      <c r="B105" s="392" t="s">
        <v>438</v>
      </c>
      <c r="C105" s="534"/>
      <c r="D105" s="534"/>
      <c r="E105" s="534"/>
    </row>
    <row r="106" spans="1:5" s="343" customFormat="1" ht="12" customHeight="1" thickBot="1">
      <c r="A106" s="561" t="s">
        <v>439</v>
      </c>
      <c r="B106" s="393" t="s">
        <v>440</v>
      </c>
      <c r="C106" s="536">
        <v>7500</v>
      </c>
      <c r="D106" s="536">
        <v>6600</v>
      </c>
      <c r="E106" s="536">
        <v>6250</v>
      </c>
    </row>
    <row r="107" spans="1:5" ht="12" customHeight="1" thickBot="1">
      <c r="A107" s="384" t="s">
        <v>8</v>
      </c>
      <c r="B107" s="382" t="s">
        <v>441</v>
      </c>
      <c r="C107" s="405">
        <f>+C108+C110+C112</f>
        <v>477604</v>
      </c>
      <c r="D107" s="405">
        <f>+D108+D110+D112</f>
        <v>435929</v>
      </c>
      <c r="E107" s="405">
        <f>+E108+E110+E112</f>
        <v>367353</v>
      </c>
    </row>
    <row r="108" spans="1:5" ht="12" customHeight="1">
      <c r="A108" s="551" t="s">
        <v>78</v>
      </c>
      <c r="B108" s="367" t="s">
        <v>157</v>
      </c>
      <c r="C108" s="533">
        <v>343207</v>
      </c>
      <c r="D108" s="533">
        <v>356070</v>
      </c>
      <c r="E108" s="533">
        <v>347878</v>
      </c>
    </row>
    <row r="109" spans="1:5" ht="12" customHeight="1">
      <c r="A109" s="551" t="s">
        <v>79</v>
      </c>
      <c r="B109" s="371" t="s">
        <v>442</v>
      </c>
      <c r="C109" s="533"/>
      <c r="D109" s="533"/>
      <c r="E109" s="533"/>
    </row>
    <row r="110" spans="1:5" ht="12" customHeight="1">
      <c r="A110" s="551" t="s">
        <v>80</v>
      </c>
      <c r="B110" s="371" t="s">
        <v>138</v>
      </c>
      <c r="C110" s="532">
        <v>134397</v>
      </c>
      <c r="D110" s="532">
        <v>67409</v>
      </c>
      <c r="E110" s="532">
        <v>7025</v>
      </c>
    </row>
    <row r="111" spans="1:5" ht="12" customHeight="1">
      <c r="A111" s="551" t="s">
        <v>81</v>
      </c>
      <c r="B111" s="371" t="s">
        <v>443</v>
      </c>
      <c r="C111" s="395"/>
      <c r="D111" s="395"/>
      <c r="E111" s="395"/>
    </row>
    <row r="112" spans="1:5" ht="12" customHeight="1">
      <c r="A112" s="551" t="s">
        <v>82</v>
      </c>
      <c r="B112" s="403" t="s">
        <v>160</v>
      </c>
      <c r="C112" s="395"/>
      <c r="D112" s="395">
        <v>12450</v>
      </c>
      <c r="E112" s="395">
        <v>12450</v>
      </c>
    </row>
    <row r="113" spans="1:5" ht="12" customHeight="1">
      <c r="A113" s="551" t="s">
        <v>89</v>
      </c>
      <c r="B113" s="402" t="s">
        <v>444</v>
      </c>
      <c r="C113" s="395"/>
      <c r="D113" s="395"/>
      <c r="E113" s="395"/>
    </row>
    <row r="114" spans="1:5" ht="12" customHeight="1">
      <c r="A114" s="551" t="s">
        <v>91</v>
      </c>
      <c r="B114" s="418" t="s">
        <v>445</v>
      </c>
      <c r="C114" s="395"/>
      <c r="D114" s="395"/>
      <c r="E114" s="395"/>
    </row>
    <row r="115" spans="1:5" ht="12" customHeight="1">
      <c r="A115" s="551" t="s">
        <v>139</v>
      </c>
      <c r="B115" s="391" t="s">
        <v>432</v>
      </c>
      <c r="C115" s="395"/>
      <c r="D115" s="395"/>
      <c r="E115" s="395"/>
    </row>
    <row r="116" spans="1:5" ht="12" customHeight="1">
      <c r="A116" s="551" t="s">
        <v>140</v>
      </c>
      <c r="B116" s="391" t="s">
        <v>446</v>
      </c>
      <c r="C116" s="395"/>
      <c r="D116" s="395"/>
      <c r="E116" s="395"/>
    </row>
    <row r="117" spans="1:5" ht="12" customHeight="1">
      <c r="A117" s="551" t="s">
        <v>141</v>
      </c>
      <c r="B117" s="391" t="s">
        <v>447</v>
      </c>
      <c r="C117" s="395"/>
      <c r="D117" s="395"/>
      <c r="E117" s="395"/>
    </row>
    <row r="118" spans="1:5" ht="12" customHeight="1">
      <c r="A118" s="551" t="s">
        <v>448</v>
      </c>
      <c r="B118" s="391" t="s">
        <v>435</v>
      </c>
      <c r="C118" s="395"/>
      <c r="D118" s="395"/>
      <c r="E118" s="395"/>
    </row>
    <row r="119" spans="1:5" ht="12" customHeight="1">
      <c r="A119" s="551" t="s">
        <v>449</v>
      </c>
      <c r="B119" s="391" t="s">
        <v>450</v>
      </c>
      <c r="C119" s="395"/>
      <c r="D119" s="395"/>
      <c r="E119" s="395"/>
    </row>
    <row r="120" spans="1:5" ht="12" customHeight="1" thickBot="1">
      <c r="A120" s="560" t="s">
        <v>451</v>
      </c>
      <c r="B120" s="391" t="s">
        <v>452</v>
      </c>
      <c r="C120" s="397"/>
      <c r="D120" s="397"/>
      <c r="E120" s="397"/>
    </row>
    <row r="121" spans="1:5" ht="12" customHeight="1" thickBot="1">
      <c r="A121" s="384" t="s">
        <v>9</v>
      </c>
      <c r="B121" s="387" t="s">
        <v>453</v>
      </c>
      <c r="C121" s="405">
        <f>+C122+C123</f>
        <v>0</v>
      </c>
      <c r="D121" s="405">
        <f>+D122+D123</f>
        <v>0</v>
      </c>
      <c r="E121" s="405">
        <f>+E122+E123</f>
        <v>0</v>
      </c>
    </row>
    <row r="122" spans="1:5" ht="12" customHeight="1">
      <c r="A122" s="551" t="s">
        <v>61</v>
      </c>
      <c r="B122" s="368" t="s">
        <v>46</v>
      </c>
      <c r="C122" s="533"/>
      <c r="D122" s="533"/>
      <c r="E122" s="533"/>
    </row>
    <row r="123" spans="1:5" ht="12" customHeight="1" thickBot="1">
      <c r="A123" s="553" t="s">
        <v>62</v>
      </c>
      <c r="B123" s="371" t="s">
        <v>47</v>
      </c>
      <c r="C123" s="534"/>
      <c r="D123" s="534"/>
      <c r="E123" s="534"/>
    </row>
    <row r="124" spans="1:5" ht="12" customHeight="1" thickBot="1">
      <c r="A124" s="384" t="s">
        <v>10</v>
      </c>
      <c r="B124" s="387" t="s">
        <v>454</v>
      </c>
      <c r="C124" s="405">
        <f>+C91+C107+C121</f>
        <v>872492</v>
      </c>
      <c r="D124" s="405">
        <f>+D91+D107+D121</f>
        <v>1206726</v>
      </c>
      <c r="E124" s="405">
        <f>+E91+E107+E121</f>
        <v>1087871</v>
      </c>
    </row>
    <row r="125" spans="1:5" ht="12" customHeight="1" thickBot="1">
      <c r="A125" s="384" t="s">
        <v>11</v>
      </c>
      <c r="B125" s="387" t="s">
        <v>559</v>
      </c>
      <c r="C125" s="405">
        <f>+C126+C127+C128</f>
        <v>0</v>
      </c>
      <c r="D125" s="405">
        <f>+D126+D127+D128</f>
        <v>0</v>
      </c>
      <c r="E125" s="405">
        <f>+E126+E127+E128</f>
        <v>0</v>
      </c>
    </row>
    <row r="126" spans="1:5" ht="12" customHeight="1">
      <c r="A126" s="551" t="s">
        <v>65</v>
      </c>
      <c r="B126" s="368" t="s">
        <v>456</v>
      </c>
      <c r="C126" s="395"/>
      <c r="D126" s="395"/>
      <c r="E126" s="395"/>
    </row>
    <row r="127" spans="1:5" ht="12" customHeight="1">
      <c r="A127" s="551" t="s">
        <v>66</v>
      </c>
      <c r="B127" s="368" t="s">
        <v>457</v>
      </c>
      <c r="C127" s="395"/>
      <c r="D127" s="395"/>
      <c r="E127" s="395"/>
    </row>
    <row r="128" spans="1:5" ht="12" customHeight="1" thickBot="1">
      <c r="A128" s="560" t="s">
        <v>67</v>
      </c>
      <c r="B128" s="366" t="s">
        <v>458</v>
      </c>
      <c r="C128" s="395"/>
      <c r="D128" s="395"/>
      <c r="E128" s="395"/>
    </row>
    <row r="129" spans="1:5" ht="12" customHeight="1" thickBot="1">
      <c r="A129" s="384" t="s">
        <v>12</v>
      </c>
      <c r="B129" s="387" t="s">
        <v>459</v>
      </c>
      <c r="C129" s="405">
        <f>+C130+C131+C132+C133</f>
        <v>0</v>
      </c>
      <c r="D129" s="405">
        <f>+D130+D131+D132+D133</f>
        <v>0</v>
      </c>
      <c r="E129" s="405">
        <f>+E130+E131+E132+E133</f>
        <v>0</v>
      </c>
    </row>
    <row r="130" spans="1:5" ht="12" customHeight="1">
      <c r="A130" s="551" t="s">
        <v>68</v>
      </c>
      <c r="B130" s="368" t="s">
        <v>460</v>
      </c>
      <c r="C130" s="395"/>
      <c r="D130" s="395"/>
      <c r="E130" s="395"/>
    </row>
    <row r="131" spans="1:5" ht="12" customHeight="1">
      <c r="A131" s="551" t="s">
        <v>69</v>
      </c>
      <c r="B131" s="368" t="s">
        <v>461</v>
      </c>
      <c r="C131" s="395"/>
      <c r="D131" s="395"/>
      <c r="E131" s="395"/>
    </row>
    <row r="132" spans="1:5" ht="12" customHeight="1">
      <c r="A132" s="551" t="s">
        <v>356</v>
      </c>
      <c r="B132" s="368" t="s">
        <v>462</v>
      </c>
      <c r="C132" s="395"/>
      <c r="D132" s="395"/>
      <c r="E132" s="395"/>
    </row>
    <row r="133" spans="1:5" s="343" customFormat="1" ht="12" customHeight="1" thickBot="1">
      <c r="A133" s="560" t="s">
        <v>358</v>
      </c>
      <c r="B133" s="366" t="s">
        <v>463</v>
      </c>
      <c r="C133" s="395"/>
      <c r="D133" s="395"/>
      <c r="E133" s="395"/>
    </row>
    <row r="134" spans="1:11" ht="13.5" thickBot="1">
      <c r="A134" s="384" t="s">
        <v>13</v>
      </c>
      <c r="B134" s="387" t="s">
        <v>678</v>
      </c>
      <c r="C134" s="535">
        <f>+C135+C136+C137+C139+C138</f>
        <v>293105</v>
      </c>
      <c r="D134" s="535">
        <f>+D135+D136+D137+D139+D138</f>
        <v>352495</v>
      </c>
      <c r="E134" s="535">
        <f>+E135+E136+E137+E139+E138</f>
        <v>340269</v>
      </c>
      <c r="K134" s="514"/>
    </row>
    <row r="135" spans="1:5" ht="12.75">
      <c r="A135" s="551" t="s">
        <v>70</v>
      </c>
      <c r="B135" s="368" t="s">
        <v>465</v>
      </c>
      <c r="C135" s="395"/>
      <c r="D135" s="395"/>
      <c r="E135" s="395"/>
    </row>
    <row r="136" spans="1:5" ht="12" customHeight="1">
      <c r="A136" s="551" t="s">
        <v>71</v>
      </c>
      <c r="B136" s="368" t="s">
        <v>466</v>
      </c>
      <c r="C136" s="395"/>
      <c r="D136" s="395">
        <v>10306</v>
      </c>
      <c r="E136" s="395">
        <v>10306</v>
      </c>
    </row>
    <row r="137" spans="1:5" s="343" customFormat="1" ht="12" customHeight="1">
      <c r="A137" s="551" t="s">
        <v>365</v>
      </c>
      <c r="B137" s="368" t="s">
        <v>677</v>
      </c>
      <c r="C137" s="395">
        <v>293105</v>
      </c>
      <c r="D137" s="395">
        <v>342189</v>
      </c>
      <c r="E137" s="395">
        <v>329963</v>
      </c>
    </row>
    <row r="138" spans="1:5" s="343" customFormat="1" ht="12" customHeight="1">
      <c r="A138" s="551" t="s">
        <v>367</v>
      </c>
      <c r="B138" s="368" t="s">
        <v>467</v>
      </c>
      <c r="C138" s="395"/>
      <c r="D138" s="395"/>
      <c r="E138" s="395"/>
    </row>
    <row r="139" spans="1:5" s="343" customFormat="1" ht="12" customHeight="1" thickBot="1">
      <c r="A139" s="560" t="s">
        <v>676</v>
      </c>
      <c r="B139" s="366" t="s">
        <v>468</v>
      </c>
      <c r="C139" s="395"/>
      <c r="D139" s="395"/>
      <c r="E139" s="395"/>
    </row>
    <row r="140" spans="1:5" s="343" customFormat="1" ht="12" customHeight="1" thickBot="1">
      <c r="A140" s="384" t="s">
        <v>14</v>
      </c>
      <c r="B140" s="387" t="s">
        <v>560</v>
      </c>
      <c r="C140" s="537">
        <f>+C141+C142+C143+C144</f>
        <v>0</v>
      </c>
      <c r="D140" s="537">
        <f>+D141+D142+D143+D144</f>
        <v>0</v>
      </c>
      <c r="E140" s="537">
        <f>+E141+E142+E143+E144</f>
        <v>0</v>
      </c>
    </row>
    <row r="141" spans="1:5" s="343" customFormat="1" ht="12" customHeight="1">
      <c r="A141" s="551" t="s">
        <v>132</v>
      </c>
      <c r="B141" s="368" t="s">
        <v>470</v>
      </c>
      <c r="C141" s="395"/>
      <c r="D141" s="395"/>
      <c r="E141" s="395"/>
    </row>
    <row r="142" spans="1:5" s="343" customFormat="1" ht="12" customHeight="1">
      <c r="A142" s="551" t="s">
        <v>133</v>
      </c>
      <c r="B142" s="368" t="s">
        <v>471</v>
      </c>
      <c r="C142" s="395"/>
      <c r="D142" s="395"/>
      <c r="E142" s="395"/>
    </row>
    <row r="143" spans="1:5" s="343" customFormat="1" ht="12" customHeight="1">
      <c r="A143" s="551" t="s">
        <v>159</v>
      </c>
      <c r="B143" s="368" t="s">
        <v>472</v>
      </c>
      <c r="C143" s="395"/>
      <c r="D143" s="395"/>
      <c r="E143" s="395"/>
    </row>
    <row r="144" spans="1:5" ht="12.75" customHeight="1" thickBot="1">
      <c r="A144" s="551" t="s">
        <v>373</v>
      </c>
      <c r="B144" s="368" t="s">
        <v>473</v>
      </c>
      <c r="C144" s="395"/>
      <c r="D144" s="395"/>
      <c r="E144" s="395"/>
    </row>
    <row r="145" spans="1:5" ht="12" customHeight="1" thickBot="1">
      <c r="A145" s="384" t="s">
        <v>15</v>
      </c>
      <c r="B145" s="387" t="s">
        <v>474</v>
      </c>
      <c r="C145" s="550">
        <f>+C125+C129+C134+C140</f>
        <v>293105</v>
      </c>
      <c r="D145" s="550">
        <f>+D125+D129+D134+D140</f>
        <v>352495</v>
      </c>
      <c r="E145" s="550">
        <f>+E125+E129+E134+E140</f>
        <v>340269</v>
      </c>
    </row>
    <row r="146" spans="1:5" ht="15" customHeight="1" thickBot="1">
      <c r="A146" s="562" t="s">
        <v>16</v>
      </c>
      <c r="B146" s="407" t="s">
        <v>475</v>
      </c>
      <c r="C146" s="550">
        <f>+C124+C145</f>
        <v>1165597</v>
      </c>
      <c r="D146" s="550">
        <f>+D124+D145</f>
        <v>1559221</v>
      </c>
      <c r="E146" s="550">
        <f>+E124+E145</f>
        <v>1428140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7" t="s">
        <v>745</v>
      </c>
      <c r="B148" s="528"/>
      <c r="C148" s="112">
        <v>259</v>
      </c>
      <c r="D148" s="113">
        <v>287</v>
      </c>
      <c r="E148" s="110">
        <v>287</v>
      </c>
    </row>
    <row r="149" spans="1:5" ht="14.25" customHeight="1" thickBot="1">
      <c r="A149" s="527" t="s">
        <v>744</v>
      </c>
      <c r="B149" s="528"/>
      <c r="C149" s="112">
        <v>233</v>
      </c>
      <c r="D149" s="113">
        <v>259</v>
      </c>
      <c r="E149" s="110">
        <v>259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2" customWidth="1"/>
    <col min="2" max="2" width="64.625" style="543" customWidth="1"/>
    <col min="3" max="5" width="17.00390625" style="544" customWidth="1"/>
    <col min="6" max="16384" width="9.375" style="31" customWidth="1"/>
  </cols>
  <sheetData>
    <row r="1" spans="1:5" s="518" customFormat="1" ht="16.5" customHeight="1" thickBot="1">
      <c r="A1" s="517"/>
      <c r="B1" s="519"/>
      <c r="C1" s="564"/>
      <c r="D1" s="529"/>
      <c r="E1" s="662" t="str">
        <f>+CONCATENATE("6.2. melléklet a 10/",LEFT(ÖSSZEFÜGGÉSEK!A4,4)+1,". (V.19.) önkormányzati rendelethez")</f>
        <v>6.2. melléklet a 10/2016. (V.19.) önkormányzati rendelethez</v>
      </c>
    </row>
    <row r="2" spans="1:5" s="565" customFormat="1" ht="15.75" customHeight="1">
      <c r="A2" s="545" t="s">
        <v>53</v>
      </c>
      <c r="B2" s="744" t="s">
        <v>154</v>
      </c>
      <c r="C2" s="745"/>
      <c r="D2" s="746"/>
      <c r="E2" s="538" t="s">
        <v>41</v>
      </c>
    </row>
    <row r="3" spans="1:5" s="565" customFormat="1" ht="24.75" thickBot="1">
      <c r="A3" s="563" t="s">
        <v>555</v>
      </c>
      <c r="B3" s="747" t="s">
        <v>679</v>
      </c>
      <c r="C3" s="748"/>
      <c r="D3" s="749"/>
      <c r="E3" s="513" t="s">
        <v>48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67" customFormat="1" ht="12" customHeight="1" thickBot="1">
      <c r="A8" s="384" t="s">
        <v>7</v>
      </c>
      <c r="B8" s="380" t="s">
        <v>314</v>
      </c>
      <c r="C8" s="411">
        <f>SUM(C9:C14)</f>
        <v>314317</v>
      </c>
      <c r="D8" s="411">
        <f>SUM(D9:D14)</f>
        <v>413693</v>
      </c>
      <c r="E8" s="394">
        <f>SUM(E9:E14)</f>
        <v>415018</v>
      </c>
    </row>
    <row r="9" spans="1:5" s="541" customFormat="1" ht="12" customHeight="1">
      <c r="A9" s="551" t="s">
        <v>72</v>
      </c>
      <c r="B9" s="422" t="s">
        <v>315</v>
      </c>
      <c r="C9" s="413">
        <v>90233</v>
      </c>
      <c r="D9" s="413">
        <v>90607</v>
      </c>
      <c r="E9" s="396">
        <v>90607</v>
      </c>
    </row>
    <row r="10" spans="1:5" s="568" customFormat="1" ht="12" customHeight="1">
      <c r="A10" s="552" t="s">
        <v>73</v>
      </c>
      <c r="B10" s="423" t="s">
        <v>316</v>
      </c>
      <c r="C10" s="412">
        <v>70238</v>
      </c>
      <c r="D10" s="412">
        <v>73411</v>
      </c>
      <c r="E10" s="395">
        <v>73411</v>
      </c>
    </row>
    <row r="11" spans="1:5" s="568" customFormat="1" ht="12" customHeight="1">
      <c r="A11" s="552" t="s">
        <v>74</v>
      </c>
      <c r="B11" s="423" t="s">
        <v>317</v>
      </c>
      <c r="C11" s="412">
        <v>149603</v>
      </c>
      <c r="D11" s="412">
        <v>185807</v>
      </c>
      <c r="E11" s="395">
        <v>186693</v>
      </c>
    </row>
    <row r="12" spans="1:5" s="568" customFormat="1" ht="12" customHeight="1">
      <c r="A12" s="552" t="s">
        <v>75</v>
      </c>
      <c r="B12" s="423" t="s">
        <v>318</v>
      </c>
      <c r="C12" s="412">
        <v>4243</v>
      </c>
      <c r="D12" s="412">
        <v>4404</v>
      </c>
      <c r="E12" s="395">
        <v>4404</v>
      </c>
    </row>
    <row r="13" spans="1:5" s="568" customFormat="1" ht="12" customHeight="1">
      <c r="A13" s="552" t="s">
        <v>108</v>
      </c>
      <c r="B13" s="423" t="s">
        <v>319</v>
      </c>
      <c r="C13" s="412"/>
      <c r="D13" s="412">
        <v>1981</v>
      </c>
      <c r="E13" s="395">
        <v>1981</v>
      </c>
    </row>
    <row r="14" spans="1:5" s="541" customFormat="1" ht="12" customHeight="1" thickBot="1">
      <c r="A14" s="553" t="s">
        <v>76</v>
      </c>
      <c r="B14" s="424" t="s">
        <v>320</v>
      </c>
      <c r="C14" s="414"/>
      <c r="D14" s="414">
        <v>57483</v>
      </c>
      <c r="E14" s="397">
        <v>57922</v>
      </c>
    </row>
    <row r="15" spans="1:5" s="541" customFormat="1" ht="12" customHeight="1" thickBot="1">
      <c r="A15" s="384" t="s">
        <v>8</v>
      </c>
      <c r="B15" s="401" t="s">
        <v>321</v>
      </c>
      <c r="C15" s="411">
        <f>SUM(C16:C20)</f>
        <v>264709</v>
      </c>
      <c r="D15" s="411">
        <f>SUM(D16:D20)</f>
        <v>471959</v>
      </c>
      <c r="E15" s="394">
        <f>SUM(E16:E20)</f>
        <v>339688</v>
      </c>
    </row>
    <row r="16" spans="1:5" s="541" customFormat="1" ht="12" customHeight="1">
      <c r="A16" s="551" t="s">
        <v>78</v>
      </c>
      <c r="B16" s="422" t="s">
        <v>322</v>
      </c>
      <c r="C16" s="413"/>
      <c r="D16" s="413"/>
      <c r="E16" s="396"/>
    </row>
    <row r="17" spans="1:5" s="541" customFormat="1" ht="12" customHeight="1">
      <c r="A17" s="552" t="s">
        <v>79</v>
      </c>
      <c r="B17" s="423" t="s">
        <v>323</v>
      </c>
      <c r="C17" s="412"/>
      <c r="D17" s="412"/>
      <c r="E17" s="395"/>
    </row>
    <row r="18" spans="1:5" s="541" customFormat="1" ht="12" customHeight="1">
      <c r="A18" s="552" t="s">
        <v>80</v>
      </c>
      <c r="B18" s="423" t="s">
        <v>324</v>
      </c>
      <c r="C18" s="412"/>
      <c r="D18" s="412"/>
      <c r="E18" s="395"/>
    </row>
    <row r="19" spans="1:5" s="541" customFormat="1" ht="12" customHeight="1">
      <c r="A19" s="552" t="s">
        <v>81</v>
      </c>
      <c r="B19" s="423" t="s">
        <v>325</v>
      </c>
      <c r="C19" s="412"/>
      <c r="D19" s="412"/>
      <c r="E19" s="395"/>
    </row>
    <row r="20" spans="1:5" s="541" customFormat="1" ht="12" customHeight="1">
      <c r="A20" s="552" t="s">
        <v>82</v>
      </c>
      <c r="B20" s="423" t="s">
        <v>326</v>
      </c>
      <c r="C20" s="412">
        <v>264709</v>
      </c>
      <c r="D20" s="412">
        <v>471959</v>
      </c>
      <c r="E20" s="395">
        <v>339688</v>
      </c>
    </row>
    <row r="21" spans="1:5" s="568" customFormat="1" ht="12" customHeight="1" thickBot="1">
      <c r="A21" s="553" t="s">
        <v>89</v>
      </c>
      <c r="B21" s="424" t="s">
        <v>327</v>
      </c>
      <c r="C21" s="414"/>
      <c r="D21" s="414"/>
      <c r="E21" s="397"/>
    </row>
    <row r="22" spans="1:5" s="568" customFormat="1" ht="12" customHeight="1" thickBot="1">
      <c r="A22" s="384" t="s">
        <v>9</v>
      </c>
      <c r="B22" s="380" t="s">
        <v>328</v>
      </c>
      <c r="C22" s="411">
        <f>SUM(C23:C27)</f>
        <v>436604</v>
      </c>
      <c r="D22" s="411">
        <f>SUM(D23:D27)</f>
        <v>461691</v>
      </c>
      <c r="E22" s="394">
        <f>SUM(E23:E27)</f>
        <v>443094</v>
      </c>
    </row>
    <row r="23" spans="1:5" s="568" customFormat="1" ht="12" customHeight="1">
      <c r="A23" s="551" t="s">
        <v>61</v>
      </c>
      <c r="B23" s="422" t="s">
        <v>329</v>
      </c>
      <c r="C23" s="413"/>
      <c r="D23" s="413"/>
      <c r="E23" s="396"/>
    </row>
    <row r="24" spans="1:5" s="541" customFormat="1" ht="12" customHeight="1">
      <c r="A24" s="552" t="s">
        <v>62</v>
      </c>
      <c r="B24" s="423" t="s">
        <v>330</v>
      </c>
      <c r="C24" s="412"/>
      <c r="D24" s="412"/>
      <c r="E24" s="395"/>
    </row>
    <row r="25" spans="1:5" s="568" customFormat="1" ht="12" customHeight="1">
      <c r="A25" s="552" t="s">
        <v>63</v>
      </c>
      <c r="B25" s="423" t="s">
        <v>331</v>
      </c>
      <c r="C25" s="412"/>
      <c r="D25" s="412"/>
      <c r="E25" s="395"/>
    </row>
    <row r="26" spans="1:5" s="568" customFormat="1" ht="12" customHeight="1">
      <c r="A26" s="552" t="s">
        <v>64</v>
      </c>
      <c r="B26" s="423" t="s">
        <v>332</v>
      </c>
      <c r="C26" s="412"/>
      <c r="D26" s="412"/>
      <c r="E26" s="395"/>
    </row>
    <row r="27" spans="1:5" s="568" customFormat="1" ht="12" customHeight="1">
      <c r="A27" s="552" t="s">
        <v>122</v>
      </c>
      <c r="B27" s="423" t="s">
        <v>333</v>
      </c>
      <c r="C27" s="412">
        <v>436604</v>
      </c>
      <c r="D27" s="412">
        <v>461691</v>
      </c>
      <c r="E27" s="395">
        <v>443094</v>
      </c>
    </row>
    <row r="28" spans="1:5" s="568" customFormat="1" ht="12" customHeight="1" thickBot="1">
      <c r="A28" s="553" t="s">
        <v>123</v>
      </c>
      <c r="B28" s="424" t="s">
        <v>334</v>
      </c>
      <c r="C28" s="414"/>
      <c r="D28" s="414"/>
      <c r="E28" s="397"/>
    </row>
    <row r="29" spans="1:5" s="568" customFormat="1" ht="12" customHeight="1" thickBot="1">
      <c r="A29" s="384" t="s">
        <v>124</v>
      </c>
      <c r="B29" s="380" t="s">
        <v>734</v>
      </c>
      <c r="C29" s="417">
        <f>SUM(C30:C35)</f>
        <v>144700</v>
      </c>
      <c r="D29" s="417">
        <f>SUM(D30:D35)</f>
        <v>170838</v>
      </c>
      <c r="E29" s="430">
        <f>SUM(E30:E35)</f>
        <v>170553</v>
      </c>
    </row>
    <row r="30" spans="1:5" s="568" customFormat="1" ht="12" customHeight="1">
      <c r="A30" s="551" t="s">
        <v>335</v>
      </c>
      <c r="B30" s="422" t="s">
        <v>738</v>
      </c>
      <c r="C30" s="413">
        <v>17700</v>
      </c>
      <c r="D30" s="413">
        <v>20053</v>
      </c>
      <c r="E30" s="396">
        <v>17352</v>
      </c>
    </row>
    <row r="31" spans="1:5" s="568" customFormat="1" ht="12" customHeight="1">
      <c r="A31" s="552" t="s">
        <v>336</v>
      </c>
      <c r="B31" s="423" t="s">
        <v>739</v>
      </c>
      <c r="C31" s="412"/>
      <c r="D31" s="412"/>
      <c r="E31" s="395">
        <v>2553</v>
      </c>
    </row>
    <row r="32" spans="1:5" s="568" customFormat="1" ht="12" customHeight="1">
      <c r="A32" s="552" t="s">
        <v>337</v>
      </c>
      <c r="B32" s="423" t="s">
        <v>740</v>
      </c>
      <c r="C32" s="412">
        <v>119000</v>
      </c>
      <c r="D32" s="412">
        <v>142100</v>
      </c>
      <c r="E32" s="395">
        <v>142056</v>
      </c>
    </row>
    <row r="33" spans="1:5" s="568" customFormat="1" ht="12" customHeight="1">
      <c r="A33" s="552" t="s">
        <v>735</v>
      </c>
      <c r="B33" s="423" t="s">
        <v>741</v>
      </c>
      <c r="C33" s="412">
        <v>1700</v>
      </c>
      <c r="D33" s="412">
        <v>2335</v>
      </c>
      <c r="E33" s="395">
        <v>2335</v>
      </c>
    </row>
    <row r="34" spans="1:5" s="568" customFormat="1" ht="12" customHeight="1">
      <c r="A34" s="552" t="s">
        <v>736</v>
      </c>
      <c r="B34" s="423" t="s">
        <v>338</v>
      </c>
      <c r="C34" s="412">
        <v>6000</v>
      </c>
      <c r="D34" s="412">
        <v>6000</v>
      </c>
      <c r="E34" s="395">
        <v>5808</v>
      </c>
    </row>
    <row r="35" spans="1:5" s="568" customFormat="1" ht="12" customHeight="1" thickBot="1">
      <c r="A35" s="553" t="s">
        <v>737</v>
      </c>
      <c r="B35" s="403" t="s">
        <v>339</v>
      </c>
      <c r="C35" s="414">
        <v>300</v>
      </c>
      <c r="D35" s="414">
        <v>350</v>
      </c>
      <c r="E35" s="397">
        <v>449</v>
      </c>
    </row>
    <row r="36" spans="1:5" s="568" customFormat="1" ht="12" customHeight="1" thickBot="1">
      <c r="A36" s="384" t="s">
        <v>11</v>
      </c>
      <c r="B36" s="380" t="s">
        <v>340</v>
      </c>
      <c r="C36" s="411">
        <f>SUM(C37:C46)</f>
        <v>5267</v>
      </c>
      <c r="D36" s="411">
        <f>SUM(D37:D46)</f>
        <v>10696</v>
      </c>
      <c r="E36" s="394">
        <f>SUM(E37:E46)</f>
        <v>17481</v>
      </c>
    </row>
    <row r="37" spans="1:5" s="568" customFormat="1" ht="12" customHeight="1">
      <c r="A37" s="551" t="s">
        <v>65</v>
      </c>
      <c r="B37" s="422" t="s">
        <v>341</v>
      </c>
      <c r="C37" s="413"/>
      <c r="D37" s="413">
        <v>876</v>
      </c>
      <c r="E37" s="396">
        <v>824</v>
      </c>
    </row>
    <row r="38" spans="1:5" s="568" customFormat="1" ht="12" customHeight="1">
      <c r="A38" s="552" t="s">
        <v>66</v>
      </c>
      <c r="B38" s="423" t="s">
        <v>342</v>
      </c>
      <c r="C38" s="412">
        <v>800</v>
      </c>
      <c r="D38" s="412">
        <v>840</v>
      </c>
      <c r="E38" s="395">
        <v>851</v>
      </c>
    </row>
    <row r="39" spans="1:5" s="568" customFormat="1" ht="12" customHeight="1">
      <c r="A39" s="552" t="s">
        <v>67</v>
      </c>
      <c r="B39" s="423" t="s">
        <v>343</v>
      </c>
      <c r="C39" s="412"/>
      <c r="D39" s="412"/>
      <c r="E39" s="395"/>
    </row>
    <row r="40" spans="1:5" s="568" customFormat="1" ht="12" customHeight="1">
      <c r="A40" s="552" t="s">
        <v>126</v>
      </c>
      <c r="B40" s="423" t="s">
        <v>344</v>
      </c>
      <c r="C40" s="412">
        <v>1378</v>
      </c>
      <c r="D40" s="412">
        <v>2653</v>
      </c>
      <c r="E40" s="395">
        <v>4825</v>
      </c>
    </row>
    <row r="41" spans="1:5" s="568" customFormat="1" ht="12" customHeight="1">
      <c r="A41" s="552" t="s">
        <v>127</v>
      </c>
      <c r="B41" s="423" t="s">
        <v>345</v>
      </c>
      <c r="C41" s="412">
        <v>1900</v>
      </c>
      <c r="D41" s="412">
        <v>2070</v>
      </c>
      <c r="E41" s="395">
        <v>2066</v>
      </c>
    </row>
    <row r="42" spans="1:5" s="568" customFormat="1" ht="12" customHeight="1">
      <c r="A42" s="552" t="s">
        <v>128</v>
      </c>
      <c r="B42" s="423" t="s">
        <v>346</v>
      </c>
      <c r="C42" s="412">
        <v>689</v>
      </c>
      <c r="D42" s="412">
        <v>4197</v>
      </c>
      <c r="E42" s="395">
        <v>1889</v>
      </c>
    </row>
    <row r="43" spans="1:5" s="568" customFormat="1" ht="12" customHeight="1">
      <c r="A43" s="552" t="s">
        <v>129</v>
      </c>
      <c r="B43" s="423" t="s">
        <v>347</v>
      </c>
      <c r="C43" s="412"/>
      <c r="D43" s="412"/>
      <c r="E43" s="395">
        <v>6968</v>
      </c>
    </row>
    <row r="44" spans="1:5" s="568" customFormat="1" ht="12" customHeight="1">
      <c r="A44" s="552" t="s">
        <v>130</v>
      </c>
      <c r="B44" s="423" t="s">
        <v>348</v>
      </c>
      <c r="C44" s="412">
        <v>500</v>
      </c>
      <c r="D44" s="412">
        <v>60</v>
      </c>
      <c r="E44" s="395">
        <v>58</v>
      </c>
    </row>
    <row r="45" spans="1:5" s="568" customFormat="1" ht="12" customHeight="1">
      <c r="A45" s="552" t="s">
        <v>349</v>
      </c>
      <c r="B45" s="423" t="s">
        <v>350</v>
      </c>
      <c r="C45" s="415"/>
      <c r="D45" s="415"/>
      <c r="E45" s="398"/>
    </row>
    <row r="46" spans="1:5" s="541" customFormat="1" ht="12" customHeight="1" thickBot="1">
      <c r="A46" s="553" t="s">
        <v>351</v>
      </c>
      <c r="B46" s="424" t="s">
        <v>352</v>
      </c>
      <c r="C46" s="416"/>
      <c r="D46" s="416"/>
      <c r="E46" s="399"/>
    </row>
    <row r="47" spans="1:5" s="568" customFormat="1" ht="12" customHeight="1" thickBot="1">
      <c r="A47" s="384" t="s">
        <v>12</v>
      </c>
      <c r="B47" s="380" t="s">
        <v>353</v>
      </c>
      <c r="C47" s="411">
        <f>SUM(C48:C52)</f>
        <v>0</v>
      </c>
      <c r="D47" s="411">
        <f>SUM(D48:D52)</f>
        <v>2400</v>
      </c>
      <c r="E47" s="394">
        <f>SUM(E48:E52)</f>
        <v>2400</v>
      </c>
    </row>
    <row r="48" spans="1:5" s="568" customFormat="1" ht="12" customHeight="1">
      <c r="A48" s="551" t="s">
        <v>68</v>
      </c>
      <c r="B48" s="422" t="s">
        <v>354</v>
      </c>
      <c r="C48" s="432"/>
      <c r="D48" s="432"/>
      <c r="E48" s="400"/>
    </row>
    <row r="49" spans="1:5" s="568" customFormat="1" ht="12" customHeight="1">
      <c r="A49" s="552" t="s">
        <v>69</v>
      </c>
      <c r="B49" s="423" t="s">
        <v>355</v>
      </c>
      <c r="C49" s="415"/>
      <c r="D49" s="415"/>
      <c r="E49" s="398"/>
    </row>
    <row r="50" spans="1:5" s="568" customFormat="1" ht="12" customHeight="1">
      <c r="A50" s="552" t="s">
        <v>356</v>
      </c>
      <c r="B50" s="423" t="s">
        <v>357</v>
      </c>
      <c r="C50" s="415"/>
      <c r="D50" s="415">
        <v>2400</v>
      </c>
      <c r="E50" s="398">
        <v>2400</v>
      </c>
    </row>
    <row r="51" spans="1:5" s="568" customFormat="1" ht="12" customHeight="1">
      <c r="A51" s="552" t="s">
        <v>358</v>
      </c>
      <c r="B51" s="423" t="s">
        <v>359</v>
      </c>
      <c r="C51" s="415"/>
      <c r="D51" s="415"/>
      <c r="E51" s="398"/>
    </row>
    <row r="52" spans="1:5" s="568" customFormat="1" ht="12" customHeight="1" thickBot="1">
      <c r="A52" s="553" t="s">
        <v>360</v>
      </c>
      <c r="B52" s="424" t="s">
        <v>361</v>
      </c>
      <c r="C52" s="416"/>
      <c r="D52" s="416"/>
      <c r="E52" s="399"/>
    </row>
    <row r="53" spans="1:5" s="568" customFormat="1" ht="12" customHeight="1" thickBot="1">
      <c r="A53" s="384" t="s">
        <v>131</v>
      </c>
      <c r="B53" s="380" t="s">
        <v>362</v>
      </c>
      <c r="C53" s="411">
        <f>SUM(C54:C56)</f>
        <v>0</v>
      </c>
      <c r="D53" s="411">
        <f>SUM(D54:D56)</f>
        <v>0</v>
      </c>
      <c r="E53" s="394">
        <f>SUM(E54:E56)</f>
        <v>0</v>
      </c>
    </row>
    <row r="54" spans="1:5" s="541" customFormat="1" ht="12" customHeight="1">
      <c r="A54" s="551" t="s">
        <v>70</v>
      </c>
      <c r="B54" s="422" t="s">
        <v>363</v>
      </c>
      <c r="C54" s="413"/>
      <c r="D54" s="413"/>
      <c r="E54" s="396"/>
    </row>
    <row r="55" spans="1:5" s="541" customFormat="1" ht="12" customHeight="1">
      <c r="A55" s="552" t="s">
        <v>71</v>
      </c>
      <c r="B55" s="423" t="s">
        <v>364</v>
      </c>
      <c r="C55" s="412"/>
      <c r="D55" s="412"/>
      <c r="E55" s="395"/>
    </row>
    <row r="56" spans="1:5" s="541" customFormat="1" ht="12" customHeight="1">
      <c r="A56" s="552" t="s">
        <v>365</v>
      </c>
      <c r="B56" s="423" t="s">
        <v>366</v>
      </c>
      <c r="C56" s="412"/>
      <c r="D56" s="415"/>
      <c r="E56" s="398"/>
    </row>
    <row r="57" spans="1:5" s="541" customFormat="1" ht="12" customHeight="1" thickBot="1">
      <c r="A57" s="553" t="s">
        <v>367</v>
      </c>
      <c r="B57" s="424" t="s">
        <v>368</v>
      </c>
      <c r="C57" s="414"/>
      <c r="D57" s="414"/>
      <c r="E57" s="397"/>
    </row>
    <row r="58" spans="1:5" s="568" customFormat="1" ht="12" customHeight="1" thickBot="1">
      <c r="A58" s="384" t="s">
        <v>14</v>
      </c>
      <c r="B58" s="401" t="s">
        <v>369</v>
      </c>
      <c r="C58" s="411">
        <f>SUM(C59:C61)</f>
        <v>0</v>
      </c>
      <c r="D58" s="411">
        <f>SUM(D59:D61)</f>
        <v>6100</v>
      </c>
      <c r="E58" s="394">
        <f>SUM(E59:E61)</f>
        <v>6050</v>
      </c>
    </row>
    <row r="59" spans="1:5" s="568" customFormat="1" ht="12" customHeight="1">
      <c r="A59" s="551" t="s">
        <v>132</v>
      </c>
      <c r="B59" s="422" t="s">
        <v>370</v>
      </c>
      <c r="C59" s="415"/>
      <c r="D59" s="415"/>
      <c r="E59" s="398"/>
    </row>
    <row r="60" spans="1:5" s="568" customFormat="1" ht="12" customHeight="1">
      <c r="A60" s="552" t="s">
        <v>133</v>
      </c>
      <c r="B60" s="423" t="s">
        <v>558</v>
      </c>
      <c r="C60" s="415"/>
      <c r="D60" s="415"/>
      <c r="E60" s="398"/>
    </row>
    <row r="61" spans="1:5" s="568" customFormat="1" ht="12" customHeight="1">
      <c r="A61" s="552" t="s">
        <v>159</v>
      </c>
      <c r="B61" s="423" t="s">
        <v>372</v>
      </c>
      <c r="C61" s="415"/>
      <c r="D61" s="415">
        <v>6100</v>
      </c>
      <c r="E61" s="398">
        <v>6050</v>
      </c>
    </row>
    <row r="62" spans="1:5" s="568" customFormat="1" ht="12" customHeight="1" thickBot="1">
      <c r="A62" s="553" t="s">
        <v>373</v>
      </c>
      <c r="B62" s="424" t="s">
        <v>374</v>
      </c>
      <c r="C62" s="415"/>
      <c r="D62" s="415"/>
      <c r="E62" s="398"/>
    </row>
    <row r="63" spans="1:5" s="568" customFormat="1" ht="12" customHeight="1" thickBot="1">
      <c r="A63" s="384" t="s">
        <v>15</v>
      </c>
      <c r="B63" s="380" t="s">
        <v>375</v>
      </c>
      <c r="C63" s="417">
        <f>+C8+C15+C22+C29+C36+C47+C53+C58</f>
        <v>1165597</v>
      </c>
      <c r="D63" s="417">
        <f>+D8+D15+D22+D29+D36+D47+D53+D58</f>
        <v>1537377</v>
      </c>
      <c r="E63" s="430">
        <f>+E8+E15+E22+E29+E36+E47+E53+E58</f>
        <v>1394284</v>
      </c>
    </row>
    <row r="64" spans="1:5" s="568" customFormat="1" ht="12" customHeight="1" thickBot="1">
      <c r="A64" s="554" t="s">
        <v>556</v>
      </c>
      <c r="B64" s="401" t="s">
        <v>377</v>
      </c>
      <c r="C64" s="411">
        <f>SUM(C65:C67)</f>
        <v>0</v>
      </c>
      <c r="D64" s="411">
        <f>SUM(D65:D67)</f>
        <v>0</v>
      </c>
      <c r="E64" s="394">
        <f>SUM(E65:E67)</f>
        <v>0</v>
      </c>
    </row>
    <row r="65" spans="1:5" s="568" customFormat="1" ht="12" customHeight="1">
      <c r="A65" s="551" t="s">
        <v>378</v>
      </c>
      <c r="B65" s="422" t="s">
        <v>379</v>
      </c>
      <c r="C65" s="415"/>
      <c r="D65" s="415"/>
      <c r="E65" s="398"/>
    </row>
    <row r="66" spans="1:5" s="568" customFormat="1" ht="12" customHeight="1">
      <c r="A66" s="552" t="s">
        <v>380</v>
      </c>
      <c r="B66" s="423" t="s">
        <v>381</v>
      </c>
      <c r="C66" s="415"/>
      <c r="D66" s="415"/>
      <c r="E66" s="398"/>
    </row>
    <row r="67" spans="1:5" s="568" customFormat="1" ht="12" customHeight="1" thickBot="1">
      <c r="A67" s="553" t="s">
        <v>382</v>
      </c>
      <c r="B67" s="547" t="s">
        <v>383</v>
      </c>
      <c r="C67" s="415"/>
      <c r="D67" s="415"/>
      <c r="E67" s="398"/>
    </row>
    <row r="68" spans="1:5" s="568" customFormat="1" ht="12" customHeight="1" thickBot="1">
      <c r="A68" s="554" t="s">
        <v>384</v>
      </c>
      <c r="B68" s="401" t="s">
        <v>385</v>
      </c>
      <c r="C68" s="411">
        <f>SUM(C69:C72)</f>
        <v>0</v>
      </c>
      <c r="D68" s="411">
        <f>SUM(D69:D72)</f>
        <v>0</v>
      </c>
      <c r="E68" s="394">
        <f>SUM(E69:E72)</f>
        <v>0</v>
      </c>
    </row>
    <row r="69" spans="1:5" s="568" customFormat="1" ht="12" customHeight="1">
      <c r="A69" s="551" t="s">
        <v>109</v>
      </c>
      <c r="B69" s="422" t="s">
        <v>386</v>
      </c>
      <c r="C69" s="415"/>
      <c r="D69" s="415"/>
      <c r="E69" s="398"/>
    </row>
    <row r="70" spans="1:5" s="568" customFormat="1" ht="12" customHeight="1">
      <c r="A70" s="552" t="s">
        <v>110</v>
      </c>
      <c r="B70" s="423" t="s">
        <v>387</v>
      </c>
      <c r="C70" s="415"/>
      <c r="D70" s="415"/>
      <c r="E70" s="398"/>
    </row>
    <row r="71" spans="1:5" s="568" customFormat="1" ht="12" customHeight="1">
      <c r="A71" s="552" t="s">
        <v>388</v>
      </c>
      <c r="B71" s="423" t="s">
        <v>389</v>
      </c>
      <c r="C71" s="415"/>
      <c r="D71" s="415"/>
      <c r="E71" s="398"/>
    </row>
    <row r="72" spans="1:5" s="568" customFormat="1" ht="12" customHeight="1" thickBot="1">
      <c r="A72" s="553" t="s">
        <v>390</v>
      </c>
      <c r="B72" s="424" t="s">
        <v>391</v>
      </c>
      <c r="C72" s="415"/>
      <c r="D72" s="415"/>
      <c r="E72" s="398"/>
    </row>
    <row r="73" spans="1:5" s="568" customFormat="1" ht="12" customHeight="1" thickBot="1">
      <c r="A73" s="554" t="s">
        <v>392</v>
      </c>
      <c r="B73" s="401" t="s">
        <v>393</v>
      </c>
      <c r="C73" s="411">
        <f>SUM(C74:C75)</f>
        <v>0</v>
      </c>
      <c r="D73" s="411">
        <f>SUM(D74:D75)</f>
        <v>11738</v>
      </c>
      <c r="E73" s="394">
        <f>SUM(E74:E75)</f>
        <v>11738</v>
      </c>
    </row>
    <row r="74" spans="1:5" s="568" customFormat="1" ht="12" customHeight="1">
      <c r="A74" s="551" t="s">
        <v>394</v>
      </c>
      <c r="B74" s="422" t="s">
        <v>395</v>
      </c>
      <c r="C74" s="415"/>
      <c r="D74" s="415">
        <v>11738</v>
      </c>
      <c r="E74" s="398">
        <v>11738</v>
      </c>
    </row>
    <row r="75" spans="1:5" s="568" customFormat="1" ht="12" customHeight="1" thickBot="1">
      <c r="A75" s="553" t="s">
        <v>396</v>
      </c>
      <c r="B75" s="424" t="s">
        <v>397</v>
      </c>
      <c r="C75" s="415"/>
      <c r="D75" s="415"/>
      <c r="E75" s="398"/>
    </row>
    <row r="76" spans="1:5" s="568" customFormat="1" ht="12" customHeight="1" thickBot="1">
      <c r="A76" s="554" t="s">
        <v>398</v>
      </c>
      <c r="B76" s="401" t="s">
        <v>399</v>
      </c>
      <c r="C76" s="411">
        <f>SUM(C77:C79)</f>
        <v>0</v>
      </c>
      <c r="D76" s="411">
        <f>SUM(D77:D79)</f>
        <v>10106</v>
      </c>
      <c r="E76" s="394">
        <f>SUM(E77:E79)</f>
        <v>10106</v>
      </c>
    </row>
    <row r="77" spans="1:5" s="568" customFormat="1" ht="12" customHeight="1">
      <c r="A77" s="551" t="s">
        <v>400</v>
      </c>
      <c r="B77" s="422" t="s">
        <v>401</v>
      </c>
      <c r="C77" s="415"/>
      <c r="D77" s="415">
        <v>10106</v>
      </c>
      <c r="E77" s="398">
        <v>10106</v>
      </c>
    </row>
    <row r="78" spans="1:5" s="568" customFormat="1" ht="12" customHeight="1">
      <c r="A78" s="552" t="s">
        <v>402</v>
      </c>
      <c r="B78" s="423" t="s">
        <v>403</v>
      </c>
      <c r="C78" s="415"/>
      <c r="D78" s="415"/>
      <c r="E78" s="398"/>
    </row>
    <row r="79" spans="1:5" s="568" customFormat="1" ht="12" customHeight="1" thickBot="1">
      <c r="A79" s="553" t="s">
        <v>404</v>
      </c>
      <c r="B79" s="424" t="s">
        <v>405</v>
      </c>
      <c r="C79" s="415"/>
      <c r="D79" s="415"/>
      <c r="E79" s="398"/>
    </row>
    <row r="80" spans="1:5" s="568" customFormat="1" ht="12" customHeight="1" thickBot="1">
      <c r="A80" s="554" t="s">
        <v>406</v>
      </c>
      <c r="B80" s="401" t="s">
        <v>407</v>
      </c>
      <c r="C80" s="411">
        <f>SUM(C81:C84)</f>
        <v>0</v>
      </c>
      <c r="D80" s="411">
        <f>SUM(D81:D84)</f>
        <v>0</v>
      </c>
      <c r="E80" s="394">
        <f>SUM(E81:E84)</f>
        <v>0</v>
      </c>
    </row>
    <row r="81" spans="1:5" s="568" customFormat="1" ht="12" customHeight="1">
      <c r="A81" s="555" t="s">
        <v>408</v>
      </c>
      <c r="B81" s="422" t="s">
        <v>409</v>
      </c>
      <c r="C81" s="415"/>
      <c r="D81" s="415"/>
      <c r="E81" s="398"/>
    </row>
    <row r="82" spans="1:5" s="568" customFormat="1" ht="12" customHeight="1">
      <c r="A82" s="556" t="s">
        <v>410</v>
      </c>
      <c r="B82" s="423" t="s">
        <v>411</v>
      </c>
      <c r="C82" s="415"/>
      <c r="D82" s="415"/>
      <c r="E82" s="398"/>
    </row>
    <row r="83" spans="1:5" s="568" customFormat="1" ht="12" customHeight="1">
      <c r="A83" s="556" t="s">
        <v>412</v>
      </c>
      <c r="B83" s="423" t="s">
        <v>413</v>
      </c>
      <c r="C83" s="415"/>
      <c r="D83" s="415"/>
      <c r="E83" s="398"/>
    </row>
    <row r="84" spans="1:5" s="568" customFormat="1" ht="12" customHeight="1" thickBot="1">
      <c r="A84" s="557" t="s">
        <v>414</v>
      </c>
      <c r="B84" s="424" t="s">
        <v>415</v>
      </c>
      <c r="C84" s="415"/>
      <c r="D84" s="415"/>
      <c r="E84" s="398"/>
    </row>
    <row r="85" spans="1:5" s="568" customFormat="1" ht="12" customHeight="1" thickBot="1">
      <c r="A85" s="554" t="s">
        <v>416</v>
      </c>
      <c r="B85" s="401" t="s">
        <v>417</v>
      </c>
      <c r="C85" s="436"/>
      <c r="D85" s="436"/>
      <c r="E85" s="437"/>
    </row>
    <row r="86" spans="1:5" s="568" customFormat="1" ht="12" customHeight="1" thickBot="1">
      <c r="A86" s="554" t="s">
        <v>418</v>
      </c>
      <c r="B86" s="548" t="s">
        <v>419</v>
      </c>
      <c r="C86" s="417">
        <f>+C64+C68+C73+C76+C80+C85</f>
        <v>0</v>
      </c>
      <c r="D86" s="417">
        <f>+D64+D68+D73+D76+D80+D85</f>
        <v>21844</v>
      </c>
      <c r="E86" s="430">
        <f>+E64+E68+E73+E76+E80+E85</f>
        <v>21844</v>
      </c>
    </row>
    <row r="87" spans="1:5" s="568" customFormat="1" ht="12" customHeight="1" thickBot="1">
      <c r="A87" s="558" t="s">
        <v>420</v>
      </c>
      <c r="B87" s="549" t="s">
        <v>557</v>
      </c>
      <c r="C87" s="417">
        <f>+C63+C86</f>
        <v>1165597</v>
      </c>
      <c r="D87" s="417">
        <f>+D63+D86</f>
        <v>1559221</v>
      </c>
      <c r="E87" s="430">
        <f>+E63+E86</f>
        <v>1416128</v>
      </c>
    </row>
    <row r="88" spans="1:5" s="568" customFormat="1" ht="15" customHeight="1">
      <c r="A88" s="523"/>
      <c r="B88" s="524"/>
      <c r="C88" s="539"/>
      <c r="D88" s="539"/>
      <c r="E88" s="539"/>
    </row>
    <row r="89" spans="1:5" ht="13.5" thickBot="1">
      <c r="A89" s="525"/>
      <c r="B89" s="526"/>
      <c r="C89" s="540"/>
      <c r="D89" s="540"/>
      <c r="E89" s="540"/>
    </row>
    <row r="90" spans="1:5" s="567" customFormat="1" ht="16.5" customHeight="1" thickBot="1">
      <c r="A90" s="741" t="s">
        <v>44</v>
      </c>
      <c r="B90" s="742"/>
      <c r="C90" s="742"/>
      <c r="D90" s="742"/>
      <c r="E90" s="743"/>
    </row>
    <row r="91" spans="1:5" s="343" customFormat="1" ht="12" customHeight="1" thickBot="1">
      <c r="A91" s="546" t="s">
        <v>7</v>
      </c>
      <c r="B91" s="383" t="s">
        <v>428</v>
      </c>
      <c r="C91" s="530">
        <f>SUM(C92:C96)</f>
        <v>394888</v>
      </c>
      <c r="D91" s="530">
        <f>SUM(D92:D96)</f>
        <v>770797</v>
      </c>
      <c r="E91" s="530">
        <f>SUM(E92:E96)</f>
        <v>720518</v>
      </c>
    </row>
    <row r="92" spans="1:5" ht="12" customHeight="1">
      <c r="A92" s="559" t="s">
        <v>72</v>
      </c>
      <c r="B92" s="369" t="s">
        <v>37</v>
      </c>
      <c r="C92" s="531">
        <v>218851</v>
      </c>
      <c r="D92" s="531">
        <v>281491</v>
      </c>
      <c r="E92" s="531">
        <v>280743</v>
      </c>
    </row>
    <row r="93" spans="1:5" ht="12" customHeight="1">
      <c r="A93" s="552" t="s">
        <v>73</v>
      </c>
      <c r="B93" s="367" t="s">
        <v>134</v>
      </c>
      <c r="C93" s="532">
        <v>36539</v>
      </c>
      <c r="D93" s="532">
        <v>46690</v>
      </c>
      <c r="E93" s="532">
        <v>46600</v>
      </c>
    </row>
    <row r="94" spans="1:5" ht="12" customHeight="1">
      <c r="A94" s="552" t="s">
        <v>74</v>
      </c>
      <c r="B94" s="367" t="s">
        <v>101</v>
      </c>
      <c r="C94" s="534">
        <v>123798</v>
      </c>
      <c r="D94" s="534">
        <v>425271</v>
      </c>
      <c r="E94" s="534">
        <v>376419</v>
      </c>
    </row>
    <row r="95" spans="1:5" ht="12" customHeight="1">
      <c r="A95" s="552" t="s">
        <v>75</v>
      </c>
      <c r="B95" s="370" t="s">
        <v>135</v>
      </c>
      <c r="C95" s="534">
        <v>8200</v>
      </c>
      <c r="D95" s="534">
        <v>10745</v>
      </c>
      <c r="E95" s="534">
        <v>10506</v>
      </c>
    </row>
    <row r="96" spans="1:5" ht="12" customHeight="1">
      <c r="A96" s="552" t="s">
        <v>84</v>
      </c>
      <c r="B96" s="378" t="s">
        <v>136</v>
      </c>
      <c r="C96" s="534">
        <v>7500</v>
      </c>
      <c r="D96" s="534">
        <v>6600</v>
      </c>
      <c r="E96" s="534">
        <v>6250</v>
      </c>
    </row>
    <row r="97" spans="1:5" ht="12" customHeight="1">
      <c r="A97" s="552" t="s">
        <v>76</v>
      </c>
      <c r="B97" s="367" t="s">
        <v>429</v>
      </c>
      <c r="C97" s="534"/>
      <c r="D97" s="534"/>
      <c r="E97" s="534"/>
    </row>
    <row r="98" spans="1:5" ht="12" customHeight="1">
      <c r="A98" s="552" t="s">
        <v>77</v>
      </c>
      <c r="B98" s="390" t="s">
        <v>430</v>
      </c>
      <c r="C98" s="534"/>
      <c r="D98" s="534"/>
      <c r="E98" s="534"/>
    </row>
    <row r="99" spans="1:5" ht="12" customHeight="1">
      <c r="A99" s="552" t="s">
        <v>85</v>
      </c>
      <c r="B99" s="391" t="s">
        <v>431</v>
      </c>
      <c r="C99" s="534"/>
      <c r="D99" s="534"/>
      <c r="E99" s="534"/>
    </row>
    <row r="100" spans="1:5" ht="12" customHeight="1">
      <c r="A100" s="552" t="s">
        <v>86</v>
      </c>
      <c r="B100" s="391" t="s">
        <v>432</v>
      </c>
      <c r="C100" s="534"/>
      <c r="D100" s="534"/>
      <c r="E100" s="534"/>
    </row>
    <row r="101" spans="1:5" ht="12" customHeight="1">
      <c r="A101" s="552" t="s">
        <v>87</v>
      </c>
      <c r="B101" s="390" t="s">
        <v>433</v>
      </c>
      <c r="C101" s="534"/>
      <c r="D101" s="534"/>
      <c r="E101" s="534"/>
    </row>
    <row r="102" spans="1:5" ht="12" customHeight="1">
      <c r="A102" s="552" t="s">
        <v>88</v>
      </c>
      <c r="B102" s="390" t="s">
        <v>434</v>
      </c>
      <c r="C102" s="534"/>
      <c r="D102" s="534"/>
      <c r="E102" s="534"/>
    </row>
    <row r="103" spans="1:5" ht="12" customHeight="1">
      <c r="A103" s="552" t="s">
        <v>90</v>
      </c>
      <c r="B103" s="391" t="s">
        <v>435</v>
      </c>
      <c r="C103" s="534"/>
      <c r="D103" s="534"/>
      <c r="E103" s="534"/>
    </row>
    <row r="104" spans="1:5" ht="12" customHeight="1">
      <c r="A104" s="560" t="s">
        <v>137</v>
      </c>
      <c r="B104" s="392" t="s">
        <v>436</v>
      </c>
      <c r="C104" s="534"/>
      <c r="D104" s="534"/>
      <c r="E104" s="534"/>
    </row>
    <row r="105" spans="1:5" ht="12" customHeight="1">
      <c r="A105" s="552" t="s">
        <v>437</v>
      </c>
      <c r="B105" s="392" t="s">
        <v>438</v>
      </c>
      <c r="C105" s="534"/>
      <c r="D105" s="534"/>
      <c r="E105" s="534"/>
    </row>
    <row r="106" spans="1:5" s="343" customFormat="1" ht="12" customHeight="1" thickBot="1">
      <c r="A106" s="561" t="s">
        <v>439</v>
      </c>
      <c r="B106" s="393" t="s">
        <v>440</v>
      </c>
      <c r="C106" s="536">
        <v>7500</v>
      </c>
      <c r="D106" s="536">
        <v>6600</v>
      </c>
      <c r="E106" s="536">
        <v>6250</v>
      </c>
    </row>
    <row r="107" spans="1:5" ht="12" customHeight="1" thickBot="1">
      <c r="A107" s="384" t="s">
        <v>8</v>
      </c>
      <c r="B107" s="382" t="s">
        <v>441</v>
      </c>
      <c r="C107" s="405">
        <f>+C108+C110+C112</f>
        <v>477604</v>
      </c>
      <c r="D107" s="405">
        <f>+D108+D110+D112</f>
        <v>435929</v>
      </c>
      <c r="E107" s="405">
        <f>+E108+E110+E112</f>
        <v>367353</v>
      </c>
    </row>
    <row r="108" spans="1:5" ht="12" customHeight="1">
      <c r="A108" s="551" t="s">
        <v>78</v>
      </c>
      <c r="B108" s="367" t="s">
        <v>157</v>
      </c>
      <c r="C108" s="533">
        <v>343207</v>
      </c>
      <c r="D108" s="533">
        <v>356070</v>
      </c>
      <c r="E108" s="533">
        <v>347878</v>
      </c>
    </row>
    <row r="109" spans="1:5" ht="12" customHeight="1">
      <c r="A109" s="551" t="s">
        <v>79</v>
      </c>
      <c r="B109" s="371" t="s">
        <v>442</v>
      </c>
      <c r="C109" s="533"/>
      <c r="D109" s="533"/>
      <c r="E109" s="533"/>
    </row>
    <row r="110" spans="1:5" ht="12" customHeight="1">
      <c r="A110" s="551" t="s">
        <v>80</v>
      </c>
      <c r="B110" s="371" t="s">
        <v>138</v>
      </c>
      <c r="C110" s="532">
        <v>134397</v>
      </c>
      <c r="D110" s="532">
        <v>67409</v>
      </c>
      <c r="E110" s="532">
        <v>7025</v>
      </c>
    </row>
    <row r="111" spans="1:5" ht="12" customHeight="1">
      <c r="A111" s="551" t="s">
        <v>81</v>
      </c>
      <c r="B111" s="371" t="s">
        <v>443</v>
      </c>
      <c r="C111" s="395"/>
      <c r="D111" s="395"/>
      <c r="E111" s="395"/>
    </row>
    <row r="112" spans="1:5" ht="12" customHeight="1">
      <c r="A112" s="551" t="s">
        <v>82</v>
      </c>
      <c r="B112" s="403" t="s">
        <v>160</v>
      </c>
      <c r="C112" s="395"/>
      <c r="D112" s="395">
        <v>12450</v>
      </c>
      <c r="E112" s="395">
        <v>12450</v>
      </c>
    </row>
    <row r="113" spans="1:5" ht="12" customHeight="1">
      <c r="A113" s="551" t="s">
        <v>89</v>
      </c>
      <c r="B113" s="402" t="s">
        <v>444</v>
      </c>
      <c r="C113" s="395"/>
      <c r="D113" s="395"/>
      <c r="E113" s="395"/>
    </row>
    <row r="114" spans="1:5" ht="12" customHeight="1">
      <c r="A114" s="551" t="s">
        <v>91</v>
      </c>
      <c r="B114" s="418" t="s">
        <v>445</v>
      </c>
      <c r="C114" s="395"/>
      <c r="D114" s="395"/>
      <c r="E114" s="395"/>
    </row>
    <row r="115" spans="1:5" ht="12" customHeight="1">
      <c r="A115" s="551" t="s">
        <v>139</v>
      </c>
      <c r="B115" s="391" t="s">
        <v>432</v>
      </c>
      <c r="C115" s="395"/>
      <c r="D115" s="395"/>
      <c r="E115" s="395"/>
    </row>
    <row r="116" spans="1:5" ht="12" customHeight="1">
      <c r="A116" s="551" t="s">
        <v>140</v>
      </c>
      <c r="B116" s="391" t="s">
        <v>446</v>
      </c>
      <c r="C116" s="395"/>
      <c r="D116" s="395"/>
      <c r="E116" s="395"/>
    </row>
    <row r="117" spans="1:5" ht="12" customHeight="1">
      <c r="A117" s="551" t="s">
        <v>141</v>
      </c>
      <c r="B117" s="391" t="s">
        <v>447</v>
      </c>
      <c r="C117" s="395"/>
      <c r="D117" s="395"/>
      <c r="E117" s="395"/>
    </row>
    <row r="118" spans="1:5" ht="12" customHeight="1">
      <c r="A118" s="551" t="s">
        <v>448</v>
      </c>
      <c r="B118" s="391" t="s">
        <v>435</v>
      </c>
      <c r="C118" s="395"/>
      <c r="D118" s="395"/>
      <c r="E118" s="395"/>
    </row>
    <row r="119" spans="1:5" ht="12" customHeight="1">
      <c r="A119" s="551" t="s">
        <v>449</v>
      </c>
      <c r="B119" s="391" t="s">
        <v>450</v>
      </c>
      <c r="C119" s="395"/>
      <c r="D119" s="395"/>
      <c r="E119" s="395"/>
    </row>
    <row r="120" spans="1:5" ht="12" customHeight="1" thickBot="1">
      <c r="A120" s="560" t="s">
        <v>451</v>
      </c>
      <c r="B120" s="391" t="s">
        <v>452</v>
      </c>
      <c r="C120" s="397"/>
      <c r="D120" s="397"/>
      <c r="E120" s="397"/>
    </row>
    <row r="121" spans="1:5" ht="12" customHeight="1" thickBot="1">
      <c r="A121" s="384" t="s">
        <v>9</v>
      </c>
      <c r="B121" s="387" t="s">
        <v>453</v>
      </c>
      <c r="C121" s="405">
        <f>+C122+C123</f>
        <v>0</v>
      </c>
      <c r="D121" s="405">
        <f>+D122+D123</f>
        <v>0</v>
      </c>
      <c r="E121" s="405">
        <f>+E122+E123</f>
        <v>0</v>
      </c>
    </row>
    <row r="122" spans="1:5" ht="12" customHeight="1">
      <c r="A122" s="551" t="s">
        <v>61</v>
      </c>
      <c r="B122" s="368" t="s">
        <v>46</v>
      </c>
      <c r="C122" s="533"/>
      <c r="D122" s="533"/>
      <c r="E122" s="533"/>
    </row>
    <row r="123" spans="1:5" ht="12" customHeight="1" thickBot="1">
      <c r="A123" s="553" t="s">
        <v>62</v>
      </c>
      <c r="B123" s="371" t="s">
        <v>47</v>
      </c>
      <c r="C123" s="534"/>
      <c r="D123" s="534"/>
      <c r="E123" s="534"/>
    </row>
    <row r="124" spans="1:5" ht="12" customHeight="1" thickBot="1">
      <c r="A124" s="384" t="s">
        <v>10</v>
      </c>
      <c r="B124" s="387" t="s">
        <v>454</v>
      </c>
      <c r="C124" s="405">
        <f>+C91+C107+C121</f>
        <v>872492</v>
      </c>
      <c r="D124" s="405">
        <f>+D91+D107+D121</f>
        <v>1206726</v>
      </c>
      <c r="E124" s="405">
        <f>+E91+E107+E121</f>
        <v>1087871</v>
      </c>
    </row>
    <row r="125" spans="1:5" ht="12" customHeight="1" thickBot="1">
      <c r="A125" s="384" t="s">
        <v>11</v>
      </c>
      <c r="B125" s="387" t="s">
        <v>559</v>
      </c>
      <c r="C125" s="405">
        <f>+C126+C127+C128</f>
        <v>0</v>
      </c>
      <c r="D125" s="405">
        <f>+D126+D127+D128</f>
        <v>0</v>
      </c>
      <c r="E125" s="405">
        <f>+E126+E127+E128</f>
        <v>0</v>
      </c>
    </row>
    <row r="126" spans="1:5" ht="12" customHeight="1">
      <c r="A126" s="551" t="s">
        <v>65</v>
      </c>
      <c r="B126" s="368" t="s">
        <v>456</v>
      </c>
      <c r="C126" s="395"/>
      <c r="D126" s="395"/>
      <c r="E126" s="395"/>
    </row>
    <row r="127" spans="1:5" ht="12" customHeight="1">
      <c r="A127" s="551" t="s">
        <v>66</v>
      </c>
      <c r="B127" s="368" t="s">
        <v>457</v>
      </c>
      <c r="C127" s="395"/>
      <c r="D127" s="395"/>
      <c r="E127" s="395"/>
    </row>
    <row r="128" spans="1:5" ht="12" customHeight="1" thickBot="1">
      <c r="A128" s="560" t="s">
        <v>67</v>
      </c>
      <c r="B128" s="366" t="s">
        <v>458</v>
      </c>
      <c r="C128" s="395"/>
      <c r="D128" s="395"/>
      <c r="E128" s="395"/>
    </row>
    <row r="129" spans="1:5" ht="12" customHeight="1" thickBot="1">
      <c r="A129" s="384" t="s">
        <v>12</v>
      </c>
      <c r="B129" s="387" t="s">
        <v>459</v>
      </c>
      <c r="C129" s="405">
        <f>+C130+C131+C132+C133</f>
        <v>0</v>
      </c>
      <c r="D129" s="405">
        <f>+D130+D131+D132+D133</f>
        <v>0</v>
      </c>
      <c r="E129" s="405">
        <f>+E130+E131+E132+E133</f>
        <v>0</v>
      </c>
    </row>
    <row r="130" spans="1:5" ht="12" customHeight="1">
      <c r="A130" s="551" t="s">
        <v>68</v>
      </c>
      <c r="B130" s="368" t="s">
        <v>460</v>
      </c>
      <c r="C130" s="395"/>
      <c r="D130" s="395"/>
      <c r="E130" s="395"/>
    </row>
    <row r="131" spans="1:5" ht="12" customHeight="1">
      <c r="A131" s="551" t="s">
        <v>69</v>
      </c>
      <c r="B131" s="368" t="s">
        <v>461</v>
      </c>
      <c r="C131" s="395"/>
      <c r="D131" s="395"/>
      <c r="E131" s="395"/>
    </row>
    <row r="132" spans="1:5" ht="12" customHeight="1">
      <c r="A132" s="551" t="s">
        <v>356</v>
      </c>
      <c r="B132" s="368" t="s">
        <v>462</v>
      </c>
      <c r="C132" s="395"/>
      <c r="D132" s="395"/>
      <c r="E132" s="395"/>
    </row>
    <row r="133" spans="1:5" s="343" customFormat="1" ht="12" customHeight="1" thickBot="1">
      <c r="A133" s="560" t="s">
        <v>358</v>
      </c>
      <c r="B133" s="366" t="s">
        <v>463</v>
      </c>
      <c r="C133" s="395"/>
      <c r="D133" s="395"/>
      <c r="E133" s="395"/>
    </row>
    <row r="134" spans="1:11" ht="13.5" thickBot="1">
      <c r="A134" s="384" t="s">
        <v>13</v>
      </c>
      <c r="B134" s="387" t="s">
        <v>678</v>
      </c>
      <c r="C134" s="535">
        <f>+C135+C136+C138+C139+C137</f>
        <v>293105</v>
      </c>
      <c r="D134" s="535">
        <f>+D135+D136+D138+D139+D137</f>
        <v>352495</v>
      </c>
      <c r="E134" s="535">
        <f>+E135+E136+E138+E139+E137</f>
        <v>340269</v>
      </c>
      <c r="K134" s="514"/>
    </row>
    <row r="135" spans="1:5" ht="12.75">
      <c r="A135" s="551" t="s">
        <v>70</v>
      </c>
      <c r="B135" s="368" t="s">
        <v>465</v>
      </c>
      <c r="C135" s="395"/>
      <c r="D135" s="395"/>
      <c r="E135" s="395"/>
    </row>
    <row r="136" spans="1:5" ht="12" customHeight="1">
      <c r="A136" s="551" t="s">
        <v>71</v>
      </c>
      <c r="B136" s="368" t="s">
        <v>466</v>
      </c>
      <c r="C136" s="395"/>
      <c r="D136" s="395">
        <v>10306</v>
      </c>
      <c r="E136" s="395">
        <v>10306</v>
      </c>
    </row>
    <row r="137" spans="1:5" ht="12" customHeight="1">
      <c r="A137" s="551" t="s">
        <v>365</v>
      </c>
      <c r="B137" s="368" t="s">
        <v>677</v>
      </c>
      <c r="C137" s="395">
        <v>293105</v>
      </c>
      <c r="D137" s="395">
        <v>342189</v>
      </c>
      <c r="E137" s="395">
        <v>329963</v>
      </c>
    </row>
    <row r="138" spans="1:5" s="343" customFormat="1" ht="12" customHeight="1">
      <c r="A138" s="551" t="s">
        <v>367</v>
      </c>
      <c r="B138" s="368" t="s">
        <v>467</v>
      </c>
      <c r="C138" s="395"/>
      <c r="D138" s="395"/>
      <c r="E138" s="395"/>
    </row>
    <row r="139" spans="1:5" s="343" customFormat="1" ht="12" customHeight="1" thickBot="1">
      <c r="A139" s="560" t="s">
        <v>676</v>
      </c>
      <c r="B139" s="366" t="s">
        <v>468</v>
      </c>
      <c r="C139" s="395"/>
      <c r="D139" s="395"/>
      <c r="E139" s="395"/>
    </row>
    <row r="140" spans="1:5" s="343" customFormat="1" ht="12" customHeight="1" thickBot="1">
      <c r="A140" s="384" t="s">
        <v>14</v>
      </c>
      <c r="B140" s="387" t="s">
        <v>560</v>
      </c>
      <c r="C140" s="537">
        <f>+C141+C142+C143+C144</f>
        <v>0</v>
      </c>
      <c r="D140" s="537">
        <f>+D141+D142+D143+D144</f>
        <v>0</v>
      </c>
      <c r="E140" s="537">
        <f>+E141+E142+E143+E144</f>
        <v>0</v>
      </c>
    </row>
    <row r="141" spans="1:5" s="343" customFormat="1" ht="12" customHeight="1">
      <c r="A141" s="551" t="s">
        <v>132</v>
      </c>
      <c r="B141" s="368" t="s">
        <v>470</v>
      </c>
      <c r="C141" s="395"/>
      <c r="D141" s="395"/>
      <c r="E141" s="395"/>
    </row>
    <row r="142" spans="1:5" s="343" customFormat="1" ht="12" customHeight="1">
      <c r="A142" s="551" t="s">
        <v>133</v>
      </c>
      <c r="B142" s="368" t="s">
        <v>471</v>
      </c>
      <c r="C142" s="395"/>
      <c r="D142" s="395"/>
      <c r="E142" s="395"/>
    </row>
    <row r="143" spans="1:5" s="343" customFormat="1" ht="12" customHeight="1">
      <c r="A143" s="551" t="s">
        <v>159</v>
      </c>
      <c r="B143" s="368" t="s">
        <v>472</v>
      </c>
      <c r="C143" s="395"/>
      <c r="D143" s="395"/>
      <c r="E143" s="395"/>
    </row>
    <row r="144" spans="1:5" ht="12.75" customHeight="1" thickBot="1">
      <c r="A144" s="551" t="s">
        <v>373</v>
      </c>
      <c r="B144" s="368" t="s">
        <v>473</v>
      </c>
      <c r="C144" s="395"/>
      <c r="D144" s="395"/>
      <c r="E144" s="395"/>
    </row>
    <row r="145" spans="1:5" ht="12" customHeight="1" thickBot="1">
      <c r="A145" s="384" t="s">
        <v>15</v>
      </c>
      <c r="B145" s="387" t="s">
        <v>474</v>
      </c>
      <c r="C145" s="550">
        <f>+C125+C129+C134+C140</f>
        <v>293105</v>
      </c>
      <c r="D145" s="550">
        <f>+D125+D129+D134+D140</f>
        <v>352495</v>
      </c>
      <c r="E145" s="550">
        <f>+E125+E129+E134+E140</f>
        <v>340269</v>
      </c>
    </row>
    <row r="146" spans="1:5" ht="15" customHeight="1" thickBot="1">
      <c r="A146" s="562" t="s">
        <v>16</v>
      </c>
      <c r="B146" s="407" t="s">
        <v>475</v>
      </c>
      <c r="C146" s="550">
        <f>+C124+C145</f>
        <v>1165597</v>
      </c>
      <c r="D146" s="550">
        <f>+D124+D145</f>
        <v>1559221</v>
      </c>
      <c r="E146" s="550">
        <f>+E124+E145</f>
        <v>1428140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680" t="s">
        <v>745</v>
      </c>
      <c r="B148" s="681"/>
      <c r="C148" s="112">
        <v>259</v>
      </c>
      <c r="D148" s="113">
        <v>287</v>
      </c>
      <c r="E148" s="110">
        <v>287</v>
      </c>
    </row>
    <row r="149" spans="1:5" ht="14.25" customHeight="1" thickBot="1">
      <c r="A149" s="682" t="s">
        <v>744</v>
      </c>
      <c r="B149" s="683"/>
      <c r="C149" s="112">
        <v>233</v>
      </c>
      <c r="D149" s="113">
        <v>259</v>
      </c>
      <c r="E149" s="110">
        <v>259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2" customWidth="1"/>
    <col min="2" max="2" width="65.375" style="543" customWidth="1"/>
    <col min="3" max="5" width="17.00390625" style="544" customWidth="1"/>
    <col min="6" max="16384" width="9.375" style="31" customWidth="1"/>
  </cols>
  <sheetData>
    <row r="1" spans="1:5" s="518" customFormat="1" ht="16.5" customHeight="1" thickBot="1">
      <c r="A1" s="517"/>
      <c r="B1" s="519"/>
      <c r="C1" s="564"/>
      <c r="D1" s="529"/>
      <c r="E1" s="564" t="str">
        <f>+CONCATENATE("6.3. melléklet a 10/",LEFT(ÖSSZEFÜGGÉSEK!A4,4)+1,". (V.19.) önkormányzati rendelethez")</f>
        <v>6.3. melléklet a 10/2016. (V.19.) önkormányzati rendelethez</v>
      </c>
    </row>
    <row r="2" spans="1:5" s="565" customFormat="1" ht="15.75" customHeight="1">
      <c r="A2" s="545" t="s">
        <v>53</v>
      </c>
      <c r="B2" s="744" t="s">
        <v>154</v>
      </c>
      <c r="C2" s="745"/>
      <c r="D2" s="746"/>
      <c r="E2" s="538" t="s">
        <v>41</v>
      </c>
    </row>
    <row r="3" spans="1:5" s="565" customFormat="1" ht="24.75" thickBot="1">
      <c r="A3" s="563" t="s">
        <v>555</v>
      </c>
      <c r="B3" s="747" t="s">
        <v>680</v>
      </c>
      <c r="C3" s="748"/>
      <c r="D3" s="749"/>
      <c r="E3" s="513" t="s">
        <v>49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67" customFormat="1" ht="12" customHeight="1" thickBot="1">
      <c r="A8" s="384" t="s">
        <v>7</v>
      </c>
      <c r="B8" s="380" t="s">
        <v>314</v>
      </c>
      <c r="C8" s="411">
        <f>SUM(C9:C14)</f>
        <v>0</v>
      </c>
      <c r="D8" s="411">
        <f>SUM(D9:D14)</f>
        <v>0</v>
      </c>
      <c r="E8" s="394">
        <f>SUM(E9:E14)</f>
        <v>0</v>
      </c>
    </row>
    <row r="9" spans="1:5" s="541" customFormat="1" ht="12" customHeight="1">
      <c r="A9" s="551" t="s">
        <v>72</v>
      </c>
      <c r="B9" s="422" t="s">
        <v>315</v>
      </c>
      <c r="C9" s="413"/>
      <c r="D9" s="413"/>
      <c r="E9" s="396"/>
    </row>
    <row r="10" spans="1:5" s="568" customFormat="1" ht="12" customHeight="1">
      <c r="A10" s="552" t="s">
        <v>73</v>
      </c>
      <c r="B10" s="423" t="s">
        <v>316</v>
      </c>
      <c r="C10" s="412"/>
      <c r="D10" s="412"/>
      <c r="E10" s="395"/>
    </row>
    <row r="11" spans="1:5" s="568" customFormat="1" ht="12" customHeight="1">
      <c r="A11" s="552" t="s">
        <v>74</v>
      </c>
      <c r="B11" s="423" t="s">
        <v>317</v>
      </c>
      <c r="C11" s="412"/>
      <c r="D11" s="412"/>
      <c r="E11" s="395"/>
    </row>
    <row r="12" spans="1:5" s="568" customFormat="1" ht="12" customHeight="1">
      <c r="A12" s="552" t="s">
        <v>75</v>
      </c>
      <c r="B12" s="423" t="s">
        <v>318</v>
      </c>
      <c r="C12" s="412"/>
      <c r="D12" s="412"/>
      <c r="E12" s="395"/>
    </row>
    <row r="13" spans="1:5" s="568" customFormat="1" ht="12" customHeight="1">
      <c r="A13" s="552" t="s">
        <v>108</v>
      </c>
      <c r="B13" s="423" t="s">
        <v>319</v>
      </c>
      <c r="C13" s="412"/>
      <c r="D13" s="412"/>
      <c r="E13" s="395"/>
    </row>
    <row r="14" spans="1:5" s="541" customFormat="1" ht="12" customHeight="1" thickBot="1">
      <c r="A14" s="553" t="s">
        <v>76</v>
      </c>
      <c r="B14" s="424" t="s">
        <v>320</v>
      </c>
      <c r="C14" s="414"/>
      <c r="D14" s="414"/>
      <c r="E14" s="397"/>
    </row>
    <row r="15" spans="1:5" s="541" customFormat="1" ht="12" customHeight="1" thickBot="1">
      <c r="A15" s="384" t="s">
        <v>8</v>
      </c>
      <c r="B15" s="401" t="s">
        <v>321</v>
      </c>
      <c r="C15" s="411">
        <f>SUM(C16:C20)</f>
        <v>0</v>
      </c>
      <c r="D15" s="411">
        <f>SUM(D16:D20)</f>
        <v>0</v>
      </c>
      <c r="E15" s="394">
        <f>SUM(E16:E20)</f>
        <v>0</v>
      </c>
    </row>
    <row r="16" spans="1:5" s="541" customFormat="1" ht="12" customHeight="1">
      <c r="A16" s="551" t="s">
        <v>78</v>
      </c>
      <c r="B16" s="422" t="s">
        <v>322</v>
      </c>
      <c r="C16" s="413"/>
      <c r="D16" s="413"/>
      <c r="E16" s="396"/>
    </row>
    <row r="17" spans="1:5" s="541" customFormat="1" ht="12" customHeight="1">
      <c r="A17" s="552" t="s">
        <v>79</v>
      </c>
      <c r="B17" s="423" t="s">
        <v>323</v>
      </c>
      <c r="C17" s="412"/>
      <c r="D17" s="412"/>
      <c r="E17" s="395"/>
    </row>
    <row r="18" spans="1:5" s="541" customFormat="1" ht="12" customHeight="1">
      <c r="A18" s="552" t="s">
        <v>80</v>
      </c>
      <c r="B18" s="423" t="s">
        <v>324</v>
      </c>
      <c r="C18" s="412"/>
      <c r="D18" s="412"/>
      <c r="E18" s="395"/>
    </row>
    <row r="19" spans="1:5" s="541" customFormat="1" ht="12" customHeight="1">
      <c r="A19" s="552" t="s">
        <v>81</v>
      </c>
      <c r="B19" s="423" t="s">
        <v>325</v>
      </c>
      <c r="C19" s="412"/>
      <c r="D19" s="412"/>
      <c r="E19" s="395"/>
    </row>
    <row r="20" spans="1:5" s="541" customFormat="1" ht="12" customHeight="1">
      <c r="A20" s="552" t="s">
        <v>82</v>
      </c>
      <c r="B20" s="423" t="s">
        <v>326</v>
      </c>
      <c r="C20" s="412"/>
      <c r="D20" s="412"/>
      <c r="E20" s="395"/>
    </row>
    <row r="21" spans="1:5" s="568" customFormat="1" ht="12" customHeight="1" thickBot="1">
      <c r="A21" s="553" t="s">
        <v>89</v>
      </c>
      <c r="B21" s="424" t="s">
        <v>327</v>
      </c>
      <c r="C21" s="414"/>
      <c r="D21" s="414"/>
      <c r="E21" s="397"/>
    </row>
    <row r="22" spans="1:5" s="568" customFormat="1" ht="12" customHeight="1" thickBot="1">
      <c r="A22" s="384" t="s">
        <v>9</v>
      </c>
      <c r="B22" s="380" t="s">
        <v>328</v>
      </c>
      <c r="C22" s="411">
        <f>SUM(C23:C27)</f>
        <v>0</v>
      </c>
      <c r="D22" s="411">
        <f>SUM(D23:D27)</f>
        <v>0</v>
      </c>
      <c r="E22" s="394">
        <f>SUM(E23:E27)</f>
        <v>0</v>
      </c>
    </row>
    <row r="23" spans="1:5" s="568" customFormat="1" ht="12" customHeight="1">
      <c r="A23" s="551" t="s">
        <v>61</v>
      </c>
      <c r="B23" s="422" t="s">
        <v>329</v>
      </c>
      <c r="C23" s="413"/>
      <c r="D23" s="413"/>
      <c r="E23" s="396"/>
    </row>
    <row r="24" spans="1:5" s="541" customFormat="1" ht="12" customHeight="1">
      <c r="A24" s="552" t="s">
        <v>62</v>
      </c>
      <c r="B24" s="423" t="s">
        <v>330</v>
      </c>
      <c r="C24" s="412"/>
      <c r="D24" s="412"/>
      <c r="E24" s="395"/>
    </row>
    <row r="25" spans="1:5" s="568" customFormat="1" ht="12" customHeight="1">
      <c r="A25" s="552" t="s">
        <v>63</v>
      </c>
      <c r="B25" s="423" t="s">
        <v>331</v>
      </c>
      <c r="C25" s="412"/>
      <c r="D25" s="412"/>
      <c r="E25" s="395"/>
    </row>
    <row r="26" spans="1:5" s="568" customFormat="1" ht="12" customHeight="1">
      <c r="A26" s="552" t="s">
        <v>64</v>
      </c>
      <c r="B26" s="423" t="s">
        <v>332</v>
      </c>
      <c r="C26" s="412"/>
      <c r="D26" s="412"/>
      <c r="E26" s="395"/>
    </row>
    <row r="27" spans="1:5" s="568" customFormat="1" ht="12" customHeight="1">
      <c r="A27" s="552" t="s">
        <v>122</v>
      </c>
      <c r="B27" s="423" t="s">
        <v>333</v>
      </c>
      <c r="C27" s="412"/>
      <c r="D27" s="412"/>
      <c r="E27" s="395"/>
    </row>
    <row r="28" spans="1:5" s="568" customFormat="1" ht="12" customHeight="1" thickBot="1">
      <c r="A28" s="553" t="s">
        <v>123</v>
      </c>
      <c r="B28" s="424" t="s">
        <v>334</v>
      </c>
      <c r="C28" s="414"/>
      <c r="D28" s="414"/>
      <c r="E28" s="397"/>
    </row>
    <row r="29" spans="1:5" s="568" customFormat="1" ht="12" customHeight="1" thickBot="1">
      <c r="A29" s="384" t="s">
        <v>124</v>
      </c>
      <c r="B29" s="380" t="s">
        <v>734</v>
      </c>
      <c r="C29" s="417">
        <f>SUM(C30:C35)</f>
        <v>0</v>
      </c>
      <c r="D29" s="417">
        <f>SUM(D30:D35)</f>
        <v>0</v>
      </c>
      <c r="E29" s="430">
        <f>SUM(E30:E35)</f>
        <v>0</v>
      </c>
    </row>
    <row r="30" spans="1:5" s="568" customFormat="1" ht="12" customHeight="1">
      <c r="A30" s="551" t="s">
        <v>335</v>
      </c>
      <c r="B30" s="422" t="s">
        <v>738</v>
      </c>
      <c r="C30" s="413"/>
      <c r="D30" s="413">
        <f>+D31+D32</f>
        <v>0</v>
      </c>
      <c r="E30" s="396">
        <f>+E31+E32</f>
        <v>0</v>
      </c>
    </row>
    <row r="31" spans="1:5" s="568" customFormat="1" ht="12" customHeight="1">
      <c r="A31" s="552" t="s">
        <v>336</v>
      </c>
      <c r="B31" s="423" t="s">
        <v>739</v>
      </c>
      <c r="C31" s="412"/>
      <c r="D31" s="412"/>
      <c r="E31" s="395"/>
    </row>
    <row r="32" spans="1:5" s="568" customFormat="1" ht="12" customHeight="1">
      <c r="A32" s="552" t="s">
        <v>337</v>
      </c>
      <c r="B32" s="423" t="s">
        <v>740</v>
      </c>
      <c r="C32" s="412"/>
      <c r="D32" s="412"/>
      <c r="E32" s="395"/>
    </row>
    <row r="33" spans="1:5" s="568" customFormat="1" ht="12" customHeight="1">
      <c r="A33" s="552" t="s">
        <v>735</v>
      </c>
      <c r="B33" s="423" t="s">
        <v>741</v>
      </c>
      <c r="C33" s="412"/>
      <c r="D33" s="412"/>
      <c r="E33" s="395"/>
    </row>
    <row r="34" spans="1:5" s="568" customFormat="1" ht="12" customHeight="1">
      <c r="A34" s="552" t="s">
        <v>736</v>
      </c>
      <c r="B34" s="423" t="s">
        <v>338</v>
      </c>
      <c r="C34" s="412"/>
      <c r="D34" s="412"/>
      <c r="E34" s="395"/>
    </row>
    <row r="35" spans="1:5" s="568" customFormat="1" ht="12" customHeight="1" thickBot="1">
      <c r="A35" s="553" t="s">
        <v>737</v>
      </c>
      <c r="B35" s="403" t="s">
        <v>339</v>
      </c>
      <c r="C35" s="414"/>
      <c r="D35" s="414"/>
      <c r="E35" s="397"/>
    </row>
    <row r="36" spans="1:5" s="568" customFormat="1" ht="12" customHeight="1" thickBot="1">
      <c r="A36" s="384" t="s">
        <v>11</v>
      </c>
      <c r="B36" s="380" t="s">
        <v>340</v>
      </c>
      <c r="C36" s="411">
        <f>SUM(C37:C46)</f>
        <v>0</v>
      </c>
      <c r="D36" s="411">
        <f>SUM(D37:D46)</f>
        <v>0</v>
      </c>
      <c r="E36" s="394">
        <f>SUM(E37:E46)</f>
        <v>0</v>
      </c>
    </row>
    <row r="37" spans="1:5" s="568" customFormat="1" ht="12" customHeight="1">
      <c r="A37" s="551" t="s">
        <v>65</v>
      </c>
      <c r="B37" s="422" t="s">
        <v>341</v>
      </c>
      <c r="C37" s="413"/>
      <c r="D37" s="413"/>
      <c r="E37" s="396"/>
    </row>
    <row r="38" spans="1:5" s="568" customFormat="1" ht="12" customHeight="1">
      <c r="A38" s="552" t="s">
        <v>66</v>
      </c>
      <c r="B38" s="423" t="s">
        <v>342</v>
      </c>
      <c r="C38" s="412"/>
      <c r="D38" s="412"/>
      <c r="E38" s="395"/>
    </row>
    <row r="39" spans="1:5" s="568" customFormat="1" ht="12" customHeight="1">
      <c r="A39" s="552" t="s">
        <v>67</v>
      </c>
      <c r="B39" s="423" t="s">
        <v>343</v>
      </c>
      <c r="C39" s="412"/>
      <c r="D39" s="412"/>
      <c r="E39" s="395"/>
    </row>
    <row r="40" spans="1:5" s="568" customFormat="1" ht="12" customHeight="1">
      <c r="A40" s="552" t="s">
        <v>126</v>
      </c>
      <c r="B40" s="423" t="s">
        <v>344</v>
      </c>
      <c r="C40" s="412"/>
      <c r="D40" s="412"/>
      <c r="E40" s="395"/>
    </row>
    <row r="41" spans="1:5" s="568" customFormat="1" ht="12" customHeight="1">
      <c r="A41" s="552" t="s">
        <v>127</v>
      </c>
      <c r="B41" s="423" t="s">
        <v>345</v>
      </c>
      <c r="C41" s="412"/>
      <c r="D41" s="412"/>
      <c r="E41" s="395"/>
    </row>
    <row r="42" spans="1:5" s="568" customFormat="1" ht="12" customHeight="1">
      <c r="A42" s="552" t="s">
        <v>128</v>
      </c>
      <c r="B42" s="423" t="s">
        <v>346</v>
      </c>
      <c r="C42" s="412"/>
      <c r="D42" s="412"/>
      <c r="E42" s="395"/>
    </row>
    <row r="43" spans="1:5" s="568" customFormat="1" ht="12" customHeight="1">
      <c r="A43" s="552" t="s">
        <v>129</v>
      </c>
      <c r="B43" s="423" t="s">
        <v>347</v>
      </c>
      <c r="C43" s="412"/>
      <c r="D43" s="412"/>
      <c r="E43" s="395"/>
    </row>
    <row r="44" spans="1:5" s="568" customFormat="1" ht="12" customHeight="1">
      <c r="A44" s="552" t="s">
        <v>130</v>
      </c>
      <c r="B44" s="423" t="s">
        <v>348</v>
      </c>
      <c r="C44" s="412"/>
      <c r="D44" s="412"/>
      <c r="E44" s="395"/>
    </row>
    <row r="45" spans="1:5" s="568" customFormat="1" ht="12" customHeight="1">
      <c r="A45" s="552" t="s">
        <v>349</v>
      </c>
      <c r="B45" s="423" t="s">
        <v>350</v>
      </c>
      <c r="C45" s="415"/>
      <c r="D45" s="415"/>
      <c r="E45" s="398"/>
    </row>
    <row r="46" spans="1:5" s="541" customFormat="1" ht="12" customHeight="1" thickBot="1">
      <c r="A46" s="553" t="s">
        <v>351</v>
      </c>
      <c r="B46" s="424" t="s">
        <v>352</v>
      </c>
      <c r="C46" s="416"/>
      <c r="D46" s="416"/>
      <c r="E46" s="399"/>
    </row>
    <row r="47" spans="1:5" s="568" customFormat="1" ht="12" customHeight="1" thickBot="1">
      <c r="A47" s="384" t="s">
        <v>12</v>
      </c>
      <c r="B47" s="380" t="s">
        <v>353</v>
      </c>
      <c r="C47" s="411">
        <f>SUM(C48:C52)</f>
        <v>0</v>
      </c>
      <c r="D47" s="411">
        <f>SUM(D48:D52)</f>
        <v>0</v>
      </c>
      <c r="E47" s="394">
        <f>SUM(E48:E52)</f>
        <v>0</v>
      </c>
    </row>
    <row r="48" spans="1:5" s="568" customFormat="1" ht="12" customHeight="1">
      <c r="A48" s="551" t="s">
        <v>68</v>
      </c>
      <c r="B48" s="422" t="s">
        <v>354</v>
      </c>
      <c r="C48" s="432"/>
      <c r="D48" s="432"/>
      <c r="E48" s="400"/>
    </row>
    <row r="49" spans="1:5" s="568" customFormat="1" ht="12" customHeight="1">
      <c r="A49" s="552" t="s">
        <v>69</v>
      </c>
      <c r="B49" s="423" t="s">
        <v>355</v>
      </c>
      <c r="C49" s="415"/>
      <c r="D49" s="415"/>
      <c r="E49" s="398"/>
    </row>
    <row r="50" spans="1:5" s="568" customFormat="1" ht="12" customHeight="1">
      <c r="A50" s="552" t="s">
        <v>356</v>
      </c>
      <c r="B50" s="423" t="s">
        <v>357</v>
      </c>
      <c r="C50" s="415"/>
      <c r="D50" s="415"/>
      <c r="E50" s="398"/>
    </row>
    <row r="51" spans="1:5" s="568" customFormat="1" ht="12" customHeight="1">
      <c r="A51" s="552" t="s">
        <v>358</v>
      </c>
      <c r="B51" s="423" t="s">
        <v>359</v>
      </c>
      <c r="C51" s="415"/>
      <c r="D51" s="415"/>
      <c r="E51" s="398"/>
    </row>
    <row r="52" spans="1:5" s="568" customFormat="1" ht="12" customHeight="1" thickBot="1">
      <c r="A52" s="553" t="s">
        <v>360</v>
      </c>
      <c r="B52" s="424" t="s">
        <v>361</v>
      </c>
      <c r="C52" s="416"/>
      <c r="D52" s="416"/>
      <c r="E52" s="399"/>
    </row>
    <row r="53" spans="1:5" s="568" customFormat="1" ht="12" customHeight="1" thickBot="1">
      <c r="A53" s="384" t="s">
        <v>131</v>
      </c>
      <c r="B53" s="380" t="s">
        <v>362</v>
      </c>
      <c r="C53" s="411">
        <f>SUM(C54:C56)</f>
        <v>0</v>
      </c>
      <c r="D53" s="411">
        <f>SUM(D54:D56)</f>
        <v>0</v>
      </c>
      <c r="E53" s="394">
        <f>SUM(E54:E56)</f>
        <v>0</v>
      </c>
    </row>
    <row r="54" spans="1:5" s="541" customFormat="1" ht="12" customHeight="1">
      <c r="A54" s="551" t="s">
        <v>70</v>
      </c>
      <c r="B54" s="422" t="s">
        <v>363</v>
      </c>
      <c r="C54" s="413"/>
      <c r="D54" s="413"/>
      <c r="E54" s="396"/>
    </row>
    <row r="55" spans="1:5" s="541" customFormat="1" ht="12" customHeight="1">
      <c r="A55" s="552" t="s">
        <v>71</v>
      </c>
      <c r="B55" s="423" t="s">
        <v>364</v>
      </c>
      <c r="C55" s="412"/>
      <c r="D55" s="412"/>
      <c r="E55" s="395"/>
    </row>
    <row r="56" spans="1:5" s="541" customFormat="1" ht="12" customHeight="1">
      <c r="A56" s="552" t="s">
        <v>365</v>
      </c>
      <c r="B56" s="423" t="s">
        <v>366</v>
      </c>
      <c r="C56" s="412"/>
      <c r="D56" s="412"/>
      <c r="E56" s="395"/>
    </row>
    <row r="57" spans="1:5" s="541" customFormat="1" ht="12" customHeight="1" thickBot="1">
      <c r="A57" s="553" t="s">
        <v>367</v>
      </c>
      <c r="B57" s="424" t="s">
        <v>368</v>
      </c>
      <c r="C57" s="414"/>
      <c r="D57" s="414"/>
      <c r="E57" s="397"/>
    </row>
    <row r="58" spans="1:5" s="568" customFormat="1" ht="12" customHeight="1" thickBot="1">
      <c r="A58" s="384" t="s">
        <v>14</v>
      </c>
      <c r="B58" s="401" t="s">
        <v>369</v>
      </c>
      <c r="C58" s="411">
        <f>SUM(C59:C61)</f>
        <v>0</v>
      </c>
      <c r="D58" s="411">
        <f>SUM(D59:D61)</f>
        <v>0</v>
      </c>
      <c r="E58" s="394">
        <f>SUM(E59:E61)</f>
        <v>0</v>
      </c>
    </row>
    <row r="59" spans="1:5" s="568" customFormat="1" ht="12" customHeight="1">
      <c r="A59" s="551" t="s">
        <v>132</v>
      </c>
      <c r="B59" s="422" t="s">
        <v>370</v>
      </c>
      <c r="C59" s="415"/>
      <c r="D59" s="415"/>
      <c r="E59" s="398"/>
    </row>
    <row r="60" spans="1:5" s="568" customFormat="1" ht="12" customHeight="1">
      <c r="A60" s="552" t="s">
        <v>133</v>
      </c>
      <c r="B60" s="423" t="s">
        <v>558</v>
      </c>
      <c r="C60" s="415"/>
      <c r="D60" s="415"/>
      <c r="E60" s="398"/>
    </row>
    <row r="61" spans="1:5" s="568" customFormat="1" ht="12" customHeight="1">
      <c r="A61" s="552" t="s">
        <v>159</v>
      </c>
      <c r="B61" s="423" t="s">
        <v>372</v>
      </c>
      <c r="C61" s="415"/>
      <c r="D61" s="415"/>
      <c r="E61" s="398"/>
    </row>
    <row r="62" spans="1:5" s="568" customFormat="1" ht="12" customHeight="1" thickBot="1">
      <c r="A62" s="553" t="s">
        <v>373</v>
      </c>
      <c r="B62" s="424" t="s">
        <v>374</v>
      </c>
      <c r="C62" s="415"/>
      <c r="D62" s="415"/>
      <c r="E62" s="398"/>
    </row>
    <row r="63" spans="1:5" s="568" customFormat="1" ht="12" customHeight="1" thickBot="1">
      <c r="A63" s="384" t="s">
        <v>15</v>
      </c>
      <c r="B63" s="380" t="s">
        <v>375</v>
      </c>
      <c r="C63" s="417">
        <f>+C8+C15+C22+C29+C36+C47+C53+C58</f>
        <v>0</v>
      </c>
      <c r="D63" s="417">
        <f>+D8+D15+D22+D29+D36+D47+D53+D58</f>
        <v>0</v>
      </c>
      <c r="E63" s="430">
        <f>+E8+E15+E22+E29+E36+E47+E53+E58</f>
        <v>0</v>
      </c>
    </row>
    <row r="64" spans="1:5" s="568" customFormat="1" ht="12" customHeight="1" thickBot="1">
      <c r="A64" s="554" t="s">
        <v>556</v>
      </c>
      <c r="B64" s="401" t="s">
        <v>377</v>
      </c>
      <c r="C64" s="411">
        <f>SUM(C65:C67)</f>
        <v>0</v>
      </c>
      <c r="D64" s="411">
        <f>SUM(D65:D67)</f>
        <v>0</v>
      </c>
      <c r="E64" s="394">
        <f>SUM(E65:E67)</f>
        <v>0</v>
      </c>
    </row>
    <row r="65" spans="1:5" s="568" customFormat="1" ht="12" customHeight="1">
      <c r="A65" s="551" t="s">
        <v>378</v>
      </c>
      <c r="B65" s="422" t="s">
        <v>379</v>
      </c>
      <c r="C65" s="415"/>
      <c r="D65" s="415"/>
      <c r="E65" s="398"/>
    </row>
    <row r="66" spans="1:5" s="568" customFormat="1" ht="12" customHeight="1">
      <c r="A66" s="552" t="s">
        <v>380</v>
      </c>
      <c r="B66" s="423" t="s">
        <v>381</v>
      </c>
      <c r="C66" s="415"/>
      <c r="D66" s="415"/>
      <c r="E66" s="398"/>
    </row>
    <row r="67" spans="1:5" s="568" customFormat="1" ht="12" customHeight="1" thickBot="1">
      <c r="A67" s="553" t="s">
        <v>382</v>
      </c>
      <c r="B67" s="547" t="s">
        <v>383</v>
      </c>
      <c r="C67" s="415"/>
      <c r="D67" s="415"/>
      <c r="E67" s="398"/>
    </row>
    <row r="68" spans="1:5" s="568" customFormat="1" ht="12" customHeight="1" thickBot="1">
      <c r="A68" s="554" t="s">
        <v>384</v>
      </c>
      <c r="B68" s="401" t="s">
        <v>385</v>
      </c>
      <c r="C68" s="411">
        <f>SUM(C69:C72)</f>
        <v>0</v>
      </c>
      <c r="D68" s="411">
        <f>SUM(D69:D72)</f>
        <v>0</v>
      </c>
      <c r="E68" s="394">
        <f>SUM(E69:E72)</f>
        <v>0</v>
      </c>
    </row>
    <row r="69" spans="1:5" s="568" customFormat="1" ht="12" customHeight="1">
      <c r="A69" s="551" t="s">
        <v>109</v>
      </c>
      <c r="B69" s="422" t="s">
        <v>386</v>
      </c>
      <c r="C69" s="415"/>
      <c r="D69" s="415"/>
      <c r="E69" s="398"/>
    </row>
    <row r="70" spans="1:5" s="568" customFormat="1" ht="12" customHeight="1">
      <c r="A70" s="552" t="s">
        <v>110</v>
      </c>
      <c r="B70" s="423" t="s">
        <v>387</v>
      </c>
      <c r="C70" s="415"/>
      <c r="D70" s="415"/>
      <c r="E70" s="398"/>
    </row>
    <row r="71" spans="1:5" s="568" customFormat="1" ht="12" customHeight="1">
      <c r="A71" s="552" t="s">
        <v>388</v>
      </c>
      <c r="B71" s="423" t="s">
        <v>389</v>
      </c>
      <c r="C71" s="415"/>
      <c r="D71" s="415"/>
      <c r="E71" s="398"/>
    </row>
    <row r="72" spans="1:5" s="568" customFormat="1" ht="12" customHeight="1" thickBot="1">
      <c r="A72" s="553" t="s">
        <v>390</v>
      </c>
      <c r="B72" s="424" t="s">
        <v>391</v>
      </c>
      <c r="C72" s="415"/>
      <c r="D72" s="415"/>
      <c r="E72" s="398"/>
    </row>
    <row r="73" spans="1:5" s="568" customFormat="1" ht="12" customHeight="1" thickBot="1">
      <c r="A73" s="554" t="s">
        <v>392</v>
      </c>
      <c r="B73" s="401" t="s">
        <v>393</v>
      </c>
      <c r="C73" s="411">
        <f>SUM(C74:C75)</f>
        <v>0</v>
      </c>
      <c r="D73" s="411">
        <f>SUM(D74:D75)</f>
        <v>0</v>
      </c>
      <c r="E73" s="394">
        <f>SUM(E74:E75)</f>
        <v>0</v>
      </c>
    </row>
    <row r="74" spans="1:5" s="568" customFormat="1" ht="12" customHeight="1">
      <c r="A74" s="551" t="s">
        <v>394</v>
      </c>
      <c r="B74" s="422" t="s">
        <v>395</v>
      </c>
      <c r="C74" s="415"/>
      <c r="D74" s="415"/>
      <c r="E74" s="398"/>
    </row>
    <row r="75" spans="1:5" s="568" customFormat="1" ht="12" customHeight="1" thickBot="1">
      <c r="A75" s="553" t="s">
        <v>396</v>
      </c>
      <c r="B75" s="424" t="s">
        <v>397</v>
      </c>
      <c r="C75" s="415"/>
      <c r="D75" s="415"/>
      <c r="E75" s="398"/>
    </row>
    <row r="76" spans="1:5" s="568" customFormat="1" ht="12" customHeight="1" thickBot="1">
      <c r="A76" s="554" t="s">
        <v>398</v>
      </c>
      <c r="B76" s="401" t="s">
        <v>399</v>
      </c>
      <c r="C76" s="411">
        <f>SUM(C77:C79)</f>
        <v>0</v>
      </c>
      <c r="D76" s="411">
        <f>SUM(D77:D79)</f>
        <v>0</v>
      </c>
      <c r="E76" s="394">
        <f>SUM(E77:E79)</f>
        <v>0</v>
      </c>
    </row>
    <row r="77" spans="1:5" s="568" customFormat="1" ht="12" customHeight="1">
      <c r="A77" s="551" t="s">
        <v>400</v>
      </c>
      <c r="B77" s="422" t="s">
        <v>401</v>
      </c>
      <c r="C77" s="415"/>
      <c r="D77" s="415"/>
      <c r="E77" s="398"/>
    </row>
    <row r="78" spans="1:5" s="568" customFormat="1" ht="12" customHeight="1">
      <c r="A78" s="552" t="s">
        <v>402</v>
      </c>
      <c r="B78" s="423" t="s">
        <v>403</v>
      </c>
      <c r="C78" s="415"/>
      <c r="D78" s="415"/>
      <c r="E78" s="398"/>
    </row>
    <row r="79" spans="1:5" s="568" customFormat="1" ht="12" customHeight="1" thickBot="1">
      <c r="A79" s="553" t="s">
        <v>404</v>
      </c>
      <c r="B79" s="424" t="s">
        <v>405</v>
      </c>
      <c r="C79" s="415"/>
      <c r="D79" s="415"/>
      <c r="E79" s="398"/>
    </row>
    <row r="80" spans="1:5" s="568" customFormat="1" ht="12" customHeight="1" thickBot="1">
      <c r="A80" s="554" t="s">
        <v>406</v>
      </c>
      <c r="B80" s="401" t="s">
        <v>407</v>
      </c>
      <c r="C80" s="411">
        <f>SUM(C81:C84)</f>
        <v>0</v>
      </c>
      <c r="D80" s="411">
        <f>SUM(D81:D84)</f>
        <v>0</v>
      </c>
      <c r="E80" s="394">
        <f>SUM(E81:E84)</f>
        <v>0</v>
      </c>
    </row>
    <row r="81" spans="1:5" s="568" customFormat="1" ht="12" customHeight="1">
      <c r="A81" s="555" t="s">
        <v>408</v>
      </c>
      <c r="B81" s="422" t="s">
        <v>409</v>
      </c>
      <c r="C81" s="415"/>
      <c r="D81" s="415"/>
      <c r="E81" s="398"/>
    </row>
    <row r="82" spans="1:5" s="568" customFormat="1" ht="12" customHeight="1">
      <c r="A82" s="556" t="s">
        <v>410</v>
      </c>
      <c r="B82" s="423" t="s">
        <v>411</v>
      </c>
      <c r="C82" s="415"/>
      <c r="D82" s="415"/>
      <c r="E82" s="398"/>
    </row>
    <row r="83" spans="1:5" s="568" customFormat="1" ht="12" customHeight="1">
      <c r="A83" s="556" t="s">
        <v>412</v>
      </c>
      <c r="B83" s="423" t="s">
        <v>413</v>
      </c>
      <c r="C83" s="415"/>
      <c r="D83" s="415"/>
      <c r="E83" s="398"/>
    </row>
    <row r="84" spans="1:5" s="568" customFormat="1" ht="12" customHeight="1" thickBot="1">
      <c r="A84" s="557" t="s">
        <v>414</v>
      </c>
      <c r="B84" s="424" t="s">
        <v>415</v>
      </c>
      <c r="C84" s="415"/>
      <c r="D84" s="415"/>
      <c r="E84" s="398"/>
    </row>
    <row r="85" spans="1:5" s="568" customFormat="1" ht="12" customHeight="1" thickBot="1">
      <c r="A85" s="554" t="s">
        <v>416</v>
      </c>
      <c r="B85" s="401" t="s">
        <v>417</v>
      </c>
      <c r="C85" s="436"/>
      <c r="D85" s="436"/>
      <c r="E85" s="437"/>
    </row>
    <row r="86" spans="1:5" s="568" customFormat="1" ht="12" customHeight="1" thickBot="1">
      <c r="A86" s="554" t="s">
        <v>418</v>
      </c>
      <c r="B86" s="548" t="s">
        <v>419</v>
      </c>
      <c r="C86" s="417">
        <f>+C64+C68+C73+C76+C80+C85</f>
        <v>0</v>
      </c>
      <c r="D86" s="417">
        <f>+D64+D68+D73+D76+D80+D85</f>
        <v>0</v>
      </c>
      <c r="E86" s="430">
        <f>+E64+E68+E73+E76+E80+E85</f>
        <v>0</v>
      </c>
    </row>
    <row r="87" spans="1:5" s="568" customFormat="1" ht="12" customHeight="1" thickBot="1">
      <c r="A87" s="558" t="s">
        <v>420</v>
      </c>
      <c r="B87" s="549" t="s">
        <v>557</v>
      </c>
      <c r="C87" s="417">
        <f>+C63+C86</f>
        <v>0</v>
      </c>
      <c r="D87" s="417">
        <f>+D63+D86</f>
        <v>0</v>
      </c>
      <c r="E87" s="430">
        <f>+E63+E86</f>
        <v>0</v>
      </c>
    </row>
    <row r="88" spans="1:5" s="568" customFormat="1" ht="15" customHeight="1">
      <c r="A88" s="523"/>
      <c r="B88" s="524"/>
      <c r="C88" s="539"/>
      <c r="D88" s="539"/>
      <c r="E88" s="539"/>
    </row>
    <row r="89" spans="1:5" ht="13.5" thickBot="1">
      <c r="A89" s="525"/>
      <c r="B89" s="526"/>
      <c r="C89" s="540"/>
      <c r="D89" s="540"/>
      <c r="E89" s="540"/>
    </row>
    <row r="90" spans="1:5" s="567" customFormat="1" ht="16.5" customHeight="1" thickBot="1">
      <c r="A90" s="741" t="s">
        <v>44</v>
      </c>
      <c r="B90" s="742"/>
      <c r="C90" s="742"/>
      <c r="D90" s="742"/>
      <c r="E90" s="743"/>
    </row>
    <row r="91" spans="1:5" s="343" customFormat="1" ht="12" customHeight="1" thickBot="1">
      <c r="A91" s="546" t="s">
        <v>7</v>
      </c>
      <c r="B91" s="383" t="s">
        <v>428</v>
      </c>
      <c r="C91" s="530">
        <f>SUM(C92:C96)</f>
        <v>6500</v>
      </c>
      <c r="D91" s="530">
        <f>SUM(D92:D96)</f>
        <v>6500</v>
      </c>
      <c r="E91" s="530">
        <f>SUM(E92:E96)</f>
        <v>6250</v>
      </c>
    </row>
    <row r="92" spans="1:5" ht="12" customHeight="1">
      <c r="A92" s="559" t="s">
        <v>72</v>
      </c>
      <c r="B92" s="369" t="s">
        <v>37</v>
      </c>
      <c r="C92" s="531"/>
      <c r="D92" s="531"/>
      <c r="E92" s="531"/>
    </row>
    <row r="93" spans="1:5" ht="12" customHeight="1">
      <c r="A93" s="552" t="s">
        <v>73</v>
      </c>
      <c r="B93" s="367" t="s">
        <v>134</v>
      </c>
      <c r="C93" s="532"/>
      <c r="D93" s="532"/>
      <c r="E93" s="532"/>
    </row>
    <row r="94" spans="1:5" ht="12" customHeight="1">
      <c r="A94" s="552" t="s">
        <v>74</v>
      </c>
      <c r="B94" s="367" t="s">
        <v>101</v>
      </c>
      <c r="C94" s="534"/>
      <c r="D94" s="534"/>
      <c r="E94" s="534"/>
    </row>
    <row r="95" spans="1:5" ht="12" customHeight="1">
      <c r="A95" s="552" t="s">
        <v>75</v>
      </c>
      <c r="B95" s="370" t="s">
        <v>135</v>
      </c>
      <c r="C95" s="534"/>
      <c r="D95" s="534"/>
      <c r="E95" s="534"/>
    </row>
    <row r="96" spans="1:5" ht="12" customHeight="1">
      <c r="A96" s="552" t="s">
        <v>84</v>
      </c>
      <c r="B96" s="378" t="s">
        <v>136</v>
      </c>
      <c r="C96" s="534">
        <v>6500</v>
      </c>
      <c r="D96" s="534">
        <v>6500</v>
      </c>
      <c r="E96" s="534">
        <v>6250</v>
      </c>
    </row>
    <row r="97" spans="1:5" ht="12" customHeight="1">
      <c r="A97" s="552" t="s">
        <v>76</v>
      </c>
      <c r="B97" s="367" t="s">
        <v>429</v>
      </c>
      <c r="C97" s="534"/>
      <c r="D97" s="534"/>
      <c r="E97" s="534"/>
    </row>
    <row r="98" spans="1:5" ht="12" customHeight="1">
      <c r="A98" s="552" t="s">
        <v>77</v>
      </c>
      <c r="B98" s="390" t="s">
        <v>430</v>
      </c>
      <c r="C98" s="534"/>
      <c r="D98" s="534"/>
      <c r="E98" s="534"/>
    </row>
    <row r="99" spans="1:5" ht="12" customHeight="1">
      <c r="A99" s="552" t="s">
        <v>85</v>
      </c>
      <c r="B99" s="391" t="s">
        <v>431</v>
      </c>
      <c r="C99" s="534"/>
      <c r="D99" s="534"/>
      <c r="E99" s="534"/>
    </row>
    <row r="100" spans="1:5" ht="12" customHeight="1">
      <c r="A100" s="552" t="s">
        <v>86</v>
      </c>
      <c r="B100" s="391" t="s">
        <v>432</v>
      </c>
      <c r="C100" s="534"/>
      <c r="D100" s="534"/>
      <c r="E100" s="534"/>
    </row>
    <row r="101" spans="1:5" ht="12" customHeight="1">
      <c r="A101" s="552" t="s">
        <v>87</v>
      </c>
      <c r="B101" s="390" t="s">
        <v>433</v>
      </c>
      <c r="C101" s="534"/>
      <c r="D101" s="534"/>
      <c r="E101" s="534"/>
    </row>
    <row r="102" spans="1:5" ht="12" customHeight="1">
      <c r="A102" s="552" t="s">
        <v>88</v>
      </c>
      <c r="B102" s="390" t="s">
        <v>434</v>
      </c>
      <c r="C102" s="534"/>
      <c r="D102" s="534"/>
      <c r="E102" s="534"/>
    </row>
    <row r="103" spans="1:5" ht="12" customHeight="1">
      <c r="A103" s="552" t="s">
        <v>90</v>
      </c>
      <c r="B103" s="391" t="s">
        <v>435</v>
      </c>
      <c r="C103" s="534"/>
      <c r="D103" s="534"/>
      <c r="E103" s="534"/>
    </row>
    <row r="104" spans="1:5" ht="12" customHeight="1">
      <c r="A104" s="560" t="s">
        <v>137</v>
      </c>
      <c r="B104" s="392" t="s">
        <v>436</v>
      </c>
      <c r="C104" s="534"/>
      <c r="D104" s="534"/>
      <c r="E104" s="534"/>
    </row>
    <row r="105" spans="1:5" ht="12" customHeight="1">
      <c r="A105" s="552" t="s">
        <v>437</v>
      </c>
      <c r="B105" s="392" t="s">
        <v>438</v>
      </c>
      <c r="C105" s="534"/>
      <c r="D105" s="534"/>
      <c r="E105" s="534"/>
    </row>
    <row r="106" spans="1:5" s="343" customFormat="1" ht="12" customHeight="1" thickBot="1">
      <c r="A106" s="561" t="s">
        <v>439</v>
      </c>
      <c r="B106" s="393" t="s">
        <v>440</v>
      </c>
      <c r="C106" s="536"/>
      <c r="D106" s="536"/>
      <c r="E106" s="536"/>
    </row>
    <row r="107" spans="1:5" ht="12" customHeight="1" thickBot="1">
      <c r="A107" s="384" t="s">
        <v>8</v>
      </c>
      <c r="B107" s="382" t="s">
        <v>441</v>
      </c>
      <c r="C107" s="405">
        <f>+C108+C110+C112</f>
        <v>0</v>
      </c>
      <c r="D107" s="405">
        <f>+D108+D110+D112</f>
        <v>0</v>
      </c>
      <c r="E107" s="405">
        <f>+E108+E110+E112</f>
        <v>0</v>
      </c>
    </row>
    <row r="108" spans="1:5" ht="12" customHeight="1">
      <c r="A108" s="551" t="s">
        <v>78</v>
      </c>
      <c r="B108" s="367" t="s">
        <v>157</v>
      </c>
      <c r="C108" s="533"/>
      <c r="D108" s="533"/>
      <c r="E108" s="533"/>
    </row>
    <row r="109" spans="1:5" ht="12" customHeight="1">
      <c r="A109" s="551" t="s">
        <v>79</v>
      </c>
      <c r="B109" s="371" t="s">
        <v>442</v>
      </c>
      <c r="C109" s="533"/>
      <c r="D109" s="533"/>
      <c r="E109" s="533"/>
    </row>
    <row r="110" spans="1:5" ht="12" customHeight="1">
      <c r="A110" s="551" t="s">
        <v>80</v>
      </c>
      <c r="B110" s="371" t="s">
        <v>138</v>
      </c>
      <c r="C110" s="532"/>
      <c r="D110" s="532"/>
      <c r="E110" s="532"/>
    </row>
    <row r="111" spans="1:5" ht="12" customHeight="1">
      <c r="A111" s="551" t="s">
        <v>81</v>
      </c>
      <c r="B111" s="371" t="s">
        <v>443</v>
      </c>
      <c r="C111" s="395"/>
      <c r="D111" s="395"/>
      <c r="E111" s="395"/>
    </row>
    <row r="112" spans="1:5" ht="12" customHeight="1">
      <c r="A112" s="551" t="s">
        <v>82</v>
      </c>
      <c r="B112" s="403" t="s">
        <v>160</v>
      </c>
      <c r="C112" s="395"/>
      <c r="D112" s="395"/>
      <c r="E112" s="395"/>
    </row>
    <row r="113" spans="1:5" ht="12" customHeight="1">
      <c r="A113" s="551" t="s">
        <v>89</v>
      </c>
      <c r="B113" s="402" t="s">
        <v>444</v>
      </c>
      <c r="C113" s="395"/>
      <c r="D113" s="395"/>
      <c r="E113" s="395"/>
    </row>
    <row r="114" spans="1:5" ht="12" customHeight="1">
      <c r="A114" s="551" t="s">
        <v>91</v>
      </c>
      <c r="B114" s="418" t="s">
        <v>445</v>
      </c>
      <c r="C114" s="395"/>
      <c r="D114" s="395"/>
      <c r="E114" s="395"/>
    </row>
    <row r="115" spans="1:5" ht="12" customHeight="1">
      <c r="A115" s="551" t="s">
        <v>139</v>
      </c>
      <c r="B115" s="391" t="s">
        <v>432</v>
      </c>
      <c r="C115" s="395"/>
      <c r="D115" s="395"/>
      <c r="E115" s="395"/>
    </row>
    <row r="116" spans="1:5" ht="12" customHeight="1">
      <c r="A116" s="551" t="s">
        <v>140</v>
      </c>
      <c r="B116" s="391" t="s">
        <v>446</v>
      </c>
      <c r="C116" s="395"/>
      <c r="D116" s="395"/>
      <c r="E116" s="395"/>
    </row>
    <row r="117" spans="1:5" ht="12" customHeight="1">
      <c r="A117" s="551" t="s">
        <v>141</v>
      </c>
      <c r="B117" s="391" t="s">
        <v>447</v>
      </c>
      <c r="C117" s="395"/>
      <c r="D117" s="395"/>
      <c r="E117" s="395"/>
    </row>
    <row r="118" spans="1:5" ht="12" customHeight="1">
      <c r="A118" s="551" t="s">
        <v>448</v>
      </c>
      <c r="B118" s="391" t="s">
        <v>435</v>
      </c>
      <c r="C118" s="395"/>
      <c r="D118" s="395"/>
      <c r="E118" s="395"/>
    </row>
    <row r="119" spans="1:5" ht="12" customHeight="1">
      <c r="A119" s="551" t="s">
        <v>449</v>
      </c>
      <c r="B119" s="391" t="s">
        <v>450</v>
      </c>
      <c r="C119" s="395"/>
      <c r="D119" s="395"/>
      <c r="E119" s="395"/>
    </row>
    <row r="120" spans="1:5" ht="12" customHeight="1" thickBot="1">
      <c r="A120" s="560" t="s">
        <v>451</v>
      </c>
      <c r="B120" s="391" t="s">
        <v>452</v>
      </c>
      <c r="C120" s="397"/>
      <c r="D120" s="397"/>
      <c r="E120" s="397"/>
    </row>
    <row r="121" spans="1:5" ht="12" customHeight="1" thickBot="1">
      <c r="A121" s="384" t="s">
        <v>9</v>
      </c>
      <c r="B121" s="387" t="s">
        <v>453</v>
      </c>
      <c r="C121" s="405">
        <f>+C122+C123</f>
        <v>0</v>
      </c>
      <c r="D121" s="405">
        <f>+D122+D123</f>
        <v>0</v>
      </c>
      <c r="E121" s="405">
        <f>+E122+E123</f>
        <v>0</v>
      </c>
    </row>
    <row r="122" spans="1:5" ht="12" customHeight="1">
      <c r="A122" s="551" t="s">
        <v>61</v>
      </c>
      <c r="B122" s="368" t="s">
        <v>46</v>
      </c>
      <c r="C122" s="533"/>
      <c r="D122" s="533"/>
      <c r="E122" s="533"/>
    </row>
    <row r="123" spans="1:5" ht="12" customHeight="1" thickBot="1">
      <c r="A123" s="553" t="s">
        <v>62</v>
      </c>
      <c r="B123" s="371" t="s">
        <v>47</v>
      </c>
      <c r="C123" s="534"/>
      <c r="D123" s="534"/>
      <c r="E123" s="534"/>
    </row>
    <row r="124" spans="1:5" ht="12" customHeight="1" thickBot="1">
      <c r="A124" s="384" t="s">
        <v>10</v>
      </c>
      <c r="B124" s="387" t="s">
        <v>454</v>
      </c>
      <c r="C124" s="405">
        <f>+C91+C107+C121</f>
        <v>6500</v>
      </c>
      <c r="D124" s="405">
        <f>+D91+D107+D121</f>
        <v>6500</v>
      </c>
      <c r="E124" s="405">
        <f>+E91+E107+E121</f>
        <v>6250</v>
      </c>
    </row>
    <row r="125" spans="1:5" ht="12" customHeight="1" thickBot="1">
      <c r="A125" s="384" t="s">
        <v>11</v>
      </c>
      <c r="B125" s="387" t="s">
        <v>559</v>
      </c>
      <c r="C125" s="405">
        <f>+C126+C127+C128</f>
        <v>0</v>
      </c>
      <c r="D125" s="405">
        <f>+D126+D127+D128</f>
        <v>0</v>
      </c>
      <c r="E125" s="405">
        <f>+E126+E127+E128</f>
        <v>0</v>
      </c>
    </row>
    <row r="126" spans="1:5" ht="12" customHeight="1">
      <c r="A126" s="551" t="s">
        <v>65</v>
      </c>
      <c r="B126" s="368" t="s">
        <v>456</v>
      </c>
      <c r="C126" s="395"/>
      <c r="D126" s="395"/>
      <c r="E126" s="395"/>
    </row>
    <row r="127" spans="1:5" ht="12" customHeight="1">
      <c r="A127" s="551" t="s">
        <v>66</v>
      </c>
      <c r="B127" s="368" t="s">
        <v>457</v>
      </c>
      <c r="C127" s="395"/>
      <c r="D127" s="395"/>
      <c r="E127" s="395"/>
    </row>
    <row r="128" spans="1:5" ht="12" customHeight="1" thickBot="1">
      <c r="A128" s="560" t="s">
        <v>67</v>
      </c>
      <c r="B128" s="366" t="s">
        <v>458</v>
      </c>
      <c r="C128" s="395"/>
      <c r="D128" s="395"/>
      <c r="E128" s="395"/>
    </row>
    <row r="129" spans="1:5" ht="12" customHeight="1" thickBot="1">
      <c r="A129" s="384" t="s">
        <v>12</v>
      </c>
      <c r="B129" s="387" t="s">
        <v>459</v>
      </c>
      <c r="C129" s="405">
        <f>+C130+C131+C132+C133</f>
        <v>0</v>
      </c>
      <c r="D129" s="405">
        <f>+D130+D131+D132+D133</f>
        <v>0</v>
      </c>
      <c r="E129" s="405">
        <f>+E130+E131+E132+E133</f>
        <v>0</v>
      </c>
    </row>
    <row r="130" spans="1:5" ht="12" customHeight="1">
      <c r="A130" s="551" t="s">
        <v>68</v>
      </c>
      <c r="B130" s="368" t="s">
        <v>460</v>
      </c>
      <c r="C130" s="395"/>
      <c r="D130" s="395"/>
      <c r="E130" s="395"/>
    </row>
    <row r="131" spans="1:5" ht="12" customHeight="1">
      <c r="A131" s="551" t="s">
        <v>69</v>
      </c>
      <c r="B131" s="368" t="s">
        <v>461</v>
      </c>
      <c r="C131" s="395"/>
      <c r="D131" s="395"/>
      <c r="E131" s="395"/>
    </row>
    <row r="132" spans="1:5" ht="12" customHeight="1">
      <c r="A132" s="551" t="s">
        <v>356</v>
      </c>
      <c r="B132" s="368" t="s">
        <v>462</v>
      </c>
      <c r="C132" s="395"/>
      <c r="D132" s="395"/>
      <c r="E132" s="395"/>
    </row>
    <row r="133" spans="1:5" s="343" customFormat="1" ht="12" customHeight="1" thickBot="1">
      <c r="A133" s="560" t="s">
        <v>358</v>
      </c>
      <c r="B133" s="366" t="s">
        <v>463</v>
      </c>
      <c r="C133" s="395"/>
      <c r="D133" s="395"/>
      <c r="E133" s="395"/>
    </row>
    <row r="134" spans="1:11" ht="13.5" thickBot="1">
      <c r="A134" s="384" t="s">
        <v>13</v>
      </c>
      <c r="B134" s="387" t="s">
        <v>678</v>
      </c>
      <c r="C134" s="535">
        <f>+C135+C136+C138+C139+C137</f>
        <v>0</v>
      </c>
      <c r="D134" s="535">
        <f>+D135+D136+D138+D139+D137</f>
        <v>0</v>
      </c>
      <c r="E134" s="535">
        <f>+E135+E136+E138+E139+E137</f>
        <v>0</v>
      </c>
      <c r="K134" s="514"/>
    </row>
    <row r="135" spans="1:5" ht="12.75">
      <c r="A135" s="551" t="s">
        <v>70</v>
      </c>
      <c r="B135" s="368" t="s">
        <v>465</v>
      </c>
      <c r="C135" s="395"/>
      <c r="D135" s="395"/>
      <c r="E135" s="395"/>
    </row>
    <row r="136" spans="1:5" ht="12" customHeight="1">
      <c r="A136" s="551" t="s">
        <v>71</v>
      </c>
      <c r="B136" s="368" t="s">
        <v>466</v>
      </c>
      <c r="C136" s="395"/>
      <c r="D136" s="395"/>
      <c r="E136" s="395"/>
    </row>
    <row r="137" spans="1:5" ht="12" customHeight="1">
      <c r="A137" s="551" t="s">
        <v>365</v>
      </c>
      <c r="B137" s="368" t="s">
        <v>677</v>
      </c>
      <c r="C137" s="395"/>
      <c r="D137" s="395"/>
      <c r="E137" s="395"/>
    </row>
    <row r="138" spans="1:5" s="343" customFormat="1" ht="12" customHeight="1">
      <c r="A138" s="551" t="s">
        <v>367</v>
      </c>
      <c r="B138" s="368" t="s">
        <v>467</v>
      </c>
      <c r="C138" s="395"/>
      <c r="D138" s="395"/>
      <c r="E138" s="395"/>
    </row>
    <row r="139" spans="1:5" s="343" customFormat="1" ht="12" customHeight="1" thickBot="1">
      <c r="A139" s="560" t="s">
        <v>676</v>
      </c>
      <c r="B139" s="366" t="s">
        <v>468</v>
      </c>
      <c r="C139" s="395"/>
      <c r="D139" s="395"/>
      <c r="E139" s="395"/>
    </row>
    <row r="140" spans="1:5" s="343" customFormat="1" ht="12" customHeight="1" thickBot="1">
      <c r="A140" s="384" t="s">
        <v>14</v>
      </c>
      <c r="B140" s="387" t="s">
        <v>560</v>
      </c>
      <c r="C140" s="537">
        <f>+C141+C142+C143+C144</f>
        <v>0</v>
      </c>
      <c r="D140" s="537">
        <f>+D141+D142+D143+D144</f>
        <v>0</v>
      </c>
      <c r="E140" s="537">
        <f>+E141+E142+E143+E144</f>
        <v>0</v>
      </c>
    </row>
    <row r="141" spans="1:5" s="343" customFormat="1" ht="12" customHeight="1">
      <c r="A141" s="551" t="s">
        <v>132</v>
      </c>
      <c r="B141" s="368" t="s">
        <v>470</v>
      </c>
      <c r="C141" s="395"/>
      <c r="D141" s="395"/>
      <c r="E141" s="395"/>
    </row>
    <row r="142" spans="1:5" s="343" customFormat="1" ht="12" customHeight="1">
      <c r="A142" s="551" t="s">
        <v>133</v>
      </c>
      <c r="B142" s="368" t="s">
        <v>471</v>
      </c>
      <c r="C142" s="395"/>
      <c r="D142" s="395"/>
      <c r="E142" s="395"/>
    </row>
    <row r="143" spans="1:5" s="343" customFormat="1" ht="12" customHeight="1">
      <c r="A143" s="551" t="s">
        <v>159</v>
      </c>
      <c r="B143" s="368" t="s">
        <v>472</v>
      </c>
      <c r="C143" s="395"/>
      <c r="D143" s="395"/>
      <c r="E143" s="395"/>
    </row>
    <row r="144" spans="1:5" ht="12.75" customHeight="1" thickBot="1">
      <c r="A144" s="551" t="s">
        <v>373</v>
      </c>
      <c r="B144" s="368" t="s">
        <v>473</v>
      </c>
      <c r="C144" s="395"/>
      <c r="D144" s="395"/>
      <c r="E144" s="395"/>
    </row>
    <row r="145" spans="1:5" ht="12" customHeight="1" thickBot="1">
      <c r="A145" s="384" t="s">
        <v>15</v>
      </c>
      <c r="B145" s="387" t="s">
        <v>474</v>
      </c>
      <c r="C145" s="550">
        <f>+C125+C129+C134+C140</f>
        <v>0</v>
      </c>
      <c r="D145" s="550">
        <f>+D125+D129+D134+D140</f>
        <v>0</v>
      </c>
      <c r="E145" s="550">
        <f>+E125+E129+E134+E140</f>
        <v>0</v>
      </c>
    </row>
    <row r="146" spans="1:5" ht="15" customHeight="1" thickBot="1">
      <c r="A146" s="562" t="s">
        <v>16</v>
      </c>
      <c r="B146" s="407" t="s">
        <v>475</v>
      </c>
      <c r="C146" s="550">
        <f>+C124+C145</f>
        <v>6500</v>
      </c>
      <c r="D146" s="550">
        <f>+D124+D145</f>
        <v>6500</v>
      </c>
      <c r="E146" s="550">
        <f>+E124+E145</f>
        <v>6250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680" t="s">
        <v>745</v>
      </c>
      <c r="B148" s="681"/>
      <c r="C148" s="112"/>
      <c r="D148" s="113"/>
      <c r="E148" s="110"/>
    </row>
    <row r="149" spans="1:5" ht="14.25" customHeight="1" thickBot="1">
      <c r="A149" s="682" t="s">
        <v>744</v>
      </c>
      <c r="B149" s="683"/>
      <c r="C149" s="112"/>
      <c r="D149" s="113"/>
      <c r="E149" s="110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2" customWidth="1"/>
    <col min="2" max="2" width="65.375" style="543" customWidth="1"/>
    <col min="3" max="5" width="17.00390625" style="544" customWidth="1"/>
    <col min="6" max="16384" width="9.375" style="31" customWidth="1"/>
  </cols>
  <sheetData>
    <row r="1" spans="1:5" s="518" customFormat="1" ht="16.5" customHeight="1" thickBot="1">
      <c r="A1" s="517"/>
      <c r="B1" s="519"/>
      <c r="C1" s="564"/>
      <c r="D1" s="529"/>
      <c r="E1" s="564" t="str">
        <f>+CONCATENATE("6.4. melléklet a 10/",LEFT(ÖSSZEFÜGGÉSEK!A4,4)+1,". (V.19.) önkormányzati rendelethez")</f>
        <v>6.4. melléklet a 10/2016. (V.19.) önkormányzati rendelethez</v>
      </c>
    </row>
    <row r="2" spans="1:5" s="565" customFormat="1" ht="15.75" customHeight="1">
      <c r="A2" s="545" t="s">
        <v>53</v>
      </c>
      <c r="B2" s="744" t="s">
        <v>154</v>
      </c>
      <c r="C2" s="745"/>
      <c r="D2" s="746"/>
      <c r="E2" s="538" t="s">
        <v>41</v>
      </c>
    </row>
    <row r="3" spans="1:5" s="565" customFormat="1" ht="24.75" thickBot="1">
      <c r="A3" s="563" t="s">
        <v>555</v>
      </c>
      <c r="B3" s="747" t="s">
        <v>681</v>
      </c>
      <c r="C3" s="748"/>
      <c r="D3" s="749"/>
      <c r="E3" s="513" t="s">
        <v>50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67" customFormat="1" ht="12" customHeight="1" thickBot="1">
      <c r="A8" s="384" t="s">
        <v>7</v>
      </c>
      <c r="B8" s="380" t="s">
        <v>314</v>
      </c>
      <c r="C8" s="411">
        <f>SUM(C9:C14)</f>
        <v>0</v>
      </c>
      <c r="D8" s="411">
        <f>SUM(D9:D14)</f>
        <v>0</v>
      </c>
      <c r="E8" s="394">
        <f>SUM(E9:E14)</f>
        <v>0</v>
      </c>
    </row>
    <row r="9" spans="1:5" s="541" customFormat="1" ht="12" customHeight="1">
      <c r="A9" s="551" t="s">
        <v>72</v>
      </c>
      <c r="B9" s="422" t="s">
        <v>315</v>
      </c>
      <c r="C9" s="413"/>
      <c r="D9" s="413"/>
      <c r="E9" s="396"/>
    </row>
    <row r="10" spans="1:5" s="568" customFormat="1" ht="12" customHeight="1">
      <c r="A10" s="552" t="s">
        <v>73</v>
      </c>
      <c r="B10" s="423" t="s">
        <v>316</v>
      </c>
      <c r="C10" s="412"/>
      <c r="D10" s="412"/>
      <c r="E10" s="395"/>
    </row>
    <row r="11" spans="1:5" s="568" customFormat="1" ht="12" customHeight="1">
      <c r="A11" s="552" t="s">
        <v>74</v>
      </c>
      <c r="B11" s="423" t="s">
        <v>317</v>
      </c>
      <c r="C11" s="412"/>
      <c r="D11" s="412"/>
      <c r="E11" s="395"/>
    </row>
    <row r="12" spans="1:5" s="568" customFormat="1" ht="12" customHeight="1">
      <c r="A12" s="552" t="s">
        <v>75</v>
      </c>
      <c r="B12" s="423" t="s">
        <v>318</v>
      </c>
      <c r="C12" s="412"/>
      <c r="D12" s="412"/>
      <c r="E12" s="395"/>
    </row>
    <row r="13" spans="1:5" s="568" customFormat="1" ht="12" customHeight="1">
      <c r="A13" s="552" t="s">
        <v>108</v>
      </c>
      <c r="B13" s="423" t="s">
        <v>319</v>
      </c>
      <c r="C13" s="412"/>
      <c r="D13" s="412"/>
      <c r="E13" s="395"/>
    </row>
    <row r="14" spans="1:5" s="541" customFormat="1" ht="12" customHeight="1" thickBot="1">
      <c r="A14" s="553" t="s">
        <v>76</v>
      </c>
      <c r="B14" s="424" t="s">
        <v>320</v>
      </c>
      <c r="C14" s="414"/>
      <c r="D14" s="414"/>
      <c r="E14" s="397"/>
    </row>
    <row r="15" spans="1:5" s="541" customFormat="1" ht="12" customHeight="1" thickBot="1">
      <c r="A15" s="384" t="s">
        <v>8</v>
      </c>
      <c r="B15" s="401" t="s">
        <v>321</v>
      </c>
      <c r="C15" s="411">
        <f>SUM(C16:C20)</f>
        <v>28840</v>
      </c>
      <c r="D15" s="411">
        <f>SUM(D16:D20)</f>
        <v>31420</v>
      </c>
      <c r="E15" s="394">
        <f>SUM(E16:E20)</f>
        <v>31420</v>
      </c>
    </row>
    <row r="16" spans="1:5" s="541" customFormat="1" ht="12" customHeight="1">
      <c r="A16" s="551" t="s">
        <v>78</v>
      </c>
      <c r="B16" s="422" t="s">
        <v>322</v>
      </c>
      <c r="C16" s="413"/>
      <c r="D16" s="413"/>
      <c r="E16" s="396"/>
    </row>
    <row r="17" spans="1:5" s="541" customFormat="1" ht="12" customHeight="1">
      <c r="A17" s="552" t="s">
        <v>79</v>
      </c>
      <c r="B17" s="423" t="s">
        <v>323</v>
      </c>
      <c r="C17" s="412"/>
      <c r="D17" s="412"/>
      <c r="E17" s="395"/>
    </row>
    <row r="18" spans="1:5" s="541" customFormat="1" ht="12" customHeight="1">
      <c r="A18" s="552" t="s">
        <v>80</v>
      </c>
      <c r="B18" s="423" t="s">
        <v>324</v>
      </c>
      <c r="C18" s="412"/>
      <c r="D18" s="412"/>
      <c r="E18" s="395"/>
    </row>
    <row r="19" spans="1:5" s="541" customFormat="1" ht="12" customHeight="1">
      <c r="A19" s="552" t="s">
        <v>81</v>
      </c>
      <c r="B19" s="423" t="s">
        <v>325</v>
      </c>
      <c r="C19" s="412"/>
      <c r="D19" s="412"/>
      <c r="E19" s="395"/>
    </row>
    <row r="20" spans="1:5" s="541" customFormat="1" ht="12" customHeight="1">
      <c r="A20" s="552" t="s">
        <v>82</v>
      </c>
      <c r="B20" s="423" t="s">
        <v>326</v>
      </c>
      <c r="C20" s="412">
        <v>28840</v>
      </c>
      <c r="D20" s="412">
        <v>31420</v>
      </c>
      <c r="E20" s="395">
        <v>31420</v>
      </c>
    </row>
    <row r="21" spans="1:5" s="568" customFormat="1" ht="12" customHeight="1" thickBot="1">
      <c r="A21" s="553" t="s">
        <v>89</v>
      </c>
      <c r="B21" s="424" t="s">
        <v>327</v>
      </c>
      <c r="C21" s="414"/>
      <c r="D21" s="414"/>
      <c r="E21" s="397"/>
    </row>
    <row r="22" spans="1:5" s="568" customFormat="1" ht="12" customHeight="1" thickBot="1">
      <c r="A22" s="384" t="s">
        <v>9</v>
      </c>
      <c r="B22" s="380" t="s">
        <v>328</v>
      </c>
      <c r="C22" s="411">
        <f>SUM(C23:C27)</f>
        <v>0</v>
      </c>
      <c r="D22" s="411">
        <f>SUM(D23:D27)</f>
        <v>0</v>
      </c>
      <c r="E22" s="394">
        <f>SUM(E23:E27)</f>
        <v>0</v>
      </c>
    </row>
    <row r="23" spans="1:5" s="568" customFormat="1" ht="12" customHeight="1">
      <c r="A23" s="551" t="s">
        <v>61</v>
      </c>
      <c r="B23" s="422" t="s">
        <v>329</v>
      </c>
      <c r="C23" s="413"/>
      <c r="D23" s="413"/>
      <c r="E23" s="396"/>
    </row>
    <row r="24" spans="1:5" s="541" customFormat="1" ht="12" customHeight="1">
      <c r="A24" s="552" t="s">
        <v>62</v>
      </c>
      <c r="B24" s="423" t="s">
        <v>330</v>
      </c>
      <c r="C24" s="412"/>
      <c r="D24" s="412"/>
      <c r="E24" s="395"/>
    </row>
    <row r="25" spans="1:5" s="568" customFormat="1" ht="12" customHeight="1">
      <c r="A25" s="552" t="s">
        <v>63</v>
      </c>
      <c r="B25" s="423" t="s">
        <v>331</v>
      </c>
      <c r="C25" s="412"/>
      <c r="D25" s="412"/>
      <c r="E25" s="395"/>
    </row>
    <row r="26" spans="1:5" s="568" customFormat="1" ht="12" customHeight="1">
      <c r="A26" s="552" t="s">
        <v>64</v>
      </c>
      <c r="B26" s="423" t="s">
        <v>332</v>
      </c>
      <c r="C26" s="412"/>
      <c r="D26" s="412"/>
      <c r="E26" s="395"/>
    </row>
    <row r="27" spans="1:5" s="568" customFormat="1" ht="12" customHeight="1">
      <c r="A27" s="552" t="s">
        <v>122</v>
      </c>
      <c r="B27" s="423" t="s">
        <v>333</v>
      </c>
      <c r="C27" s="412"/>
      <c r="D27" s="412"/>
      <c r="E27" s="395"/>
    </row>
    <row r="28" spans="1:5" s="568" customFormat="1" ht="12" customHeight="1" thickBot="1">
      <c r="A28" s="553" t="s">
        <v>123</v>
      </c>
      <c r="B28" s="424" t="s">
        <v>334</v>
      </c>
      <c r="C28" s="414"/>
      <c r="D28" s="414"/>
      <c r="E28" s="397"/>
    </row>
    <row r="29" spans="1:5" s="568" customFormat="1" ht="12" customHeight="1" thickBot="1">
      <c r="A29" s="384" t="s">
        <v>124</v>
      </c>
      <c r="B29" s="380" t="s">
        <v>734</v>
      </c>
      <c r="C29" s="417">
        <f>SUM(C30:C35)</f>
        <v>0</v>
      </c>
      <c r="D29" s="417">
        <f>SUM(D30:D35)</f>
        <v>0</v>
      </c>
      <c r="E29" s="430">
        <f>SUM(E30:E35)</f>
        <v>0</v>
      </c>
    </row>
    <row r="30" spans="1:5" s="568" customFormat="1" ht="12" customHeight="1">
      <c r="A30" s="551" t="s">
        <v>335</v>
      </c>
      <c r="B30" s="422" t="s">
        <v>738</v>
      </c>
      <c r="C30" s="413"/>
      <c r="D30" s="413">
        <f>+D31+D32</f>
        <v>0</v>
      </c>
      <c r="E30" s="396">
        <f>+E31+E32</f>
        <v>0</v>
      </c>
    </row>
    <row r="31" spans="1:5" s="568" customFormat="1" ht="12" customHeight="1">
      <c r="A31" s="552" t="s">
        <v>336</v>
      </c>
      <c r="B31" s="423" t="s">
        <v>739</v>
      </c>
      <c r="C31" s="412"/>
      <c r="D31" s="412"/>
      <c r="E31" s="395"/>
    </row>
    <row r="32" spans="1:5" s="568" customFormat="1" ht="12" customHeight="1">
      <c r="A32" s="552" t="s">
        <v>337</v>
      </c>
      <c r="B32" s="423" t="s">
        <v>740</v>
      </c>
      <c r="C32" s="412"/>
      <c r="D32" s="412"/>
      <c r="E32" s="395"/>
    </row>
    <row r="33" spans="1:5" s="568" customFormat="1" ht="12" customHeight="1">
      <c r="A33" s="552" t="s">
        <v>735</v>
      </c>
      <c r="B33" s="423" t="s">
        <v>741</v>
      </c>
      <c r="C33" s="412"/>
      <c r="D33" s="412"/>
      <c r="E33" s="395"/>
    </row>
    <row r="34" spans="1:5" s="568" customFormat="1" ht="12" customHeight="1">
      <c r="A34" s="552" t="s">
        <v>736</v>
      </c>
      <c r="B34" s="423" t="s">
        <v>338</v>
      </c>
      <c r="C34" s="412"/>
      <c r="D34" s="412"/>
      <c r="E34" s="395"/>
    </row>
    <row r="35" spans="1:5" s="568" customFormat="1" ht="12" customHeight="1" thickBot="1">
      <c r="A35" s="553" t="s">
        <v>737</v>
      </c>
      <c r="B35" s="403" t="s">
        <v>339</v>
      </c>
      <c r="C35" s="414"/>
      <c r="D35" s="414"/>
      <c r="E35" s="397"/>
    </row>
    <row r="36" spans="1:5" s="568" customFormat="1" ht="12" customHeight="1" thickBot="1">
      <c r="A36" s="384" t="s">
        <v>11</v>
      </c>
      <c r="B36" s="380" t="s">
        <v>340</v>
      </c>
      <c r="C36" s="411">
        <f>SUM(C37:C46)</f>
        <v>0</v>
      </c>
      <c r="D36" s="411">
        <f>SUM(D37:D46)</f>
        <v>0</v>
      </c>
      <c r="E36" s="394">
        <f>SUM(E37:E46)</f>
        <v>0</v>
      </c>
    </row>
    <row r="37" spans="1:5" s="568" customFormat="1" ht="12" customHeight="1">
      <c r="A37" s="551" t="s">
        <v>65</v>
      </c>
      <c r="B37" s="422" t="s">
        <v>341</v>
      </c>
      <c r="C37" s="413"/>
      <c r="D37" s="413"/>
      <c r="E37" s="396"/>
    </row>
    <row r="38" spans="1:5" s="568" customFormat="1" ht="12" customHeight="1">
      <c r="A38" s="552" t="s">
        <v>66</v>
      </c>
      <c r="B38" s="423" t="s">
        <v>342</v>
      </c>
      <c r="C38" s="412"/>
      <c r="D38" s="412"/>
      <c r="E38" s="395"/>
    </row>
    <row r="39" spans="1:5" s="568" customFormat="1" ht="12" customHeight="1">
      <c r="A39" s="552" t="s">
        <v>67</v>
      </c>
      <c r="B39" s="423" t="s">
        <v>343</v>
      </c>
      <c r="C39" s="412"/>
      <c r="D39" s="412"/>
      <c r="E39" s="395"/>
    </row>
    <row r="40" spans="1:5" s="568" customFormat="1" ht="12" customHeight="1">
      <c r="A40" s="552" t="s">
        <v>126</v>
      </c>
      <c r="B40" s="423" t="s">
        <v>344</v>
      </c>
      <c r="C40" s="412"/>
      <c r="D40" s="412"/>
      <c r="E40" s="395"/>
    </row>
    <row r="41" spans="1:5" s="568" customFormat="1" ht="12" customHeight="1">
      <c r="A41" s="552" t="s">
        <v>127</v>
      </c>
      <c r="B41" s="423" t="s">
        <v>345</v>
      </c>
      <c r="C41" s="412"/>
      <c r="D41" s="412"/>
      <c r="E41" s="395"/>
    </row>
    <row r="42" spans="1:5" s="568" customFormat="1" ht="12" customHeight="1">
      <c r="A42" s="552" t="s">
        <v>128</v>
      </c>
      <c r="B42" s="423" t="s">
        <v>346</v>
      </c>
      <c r="C42" s="412"/>
      <c r="D42" s="412"/>
      <c r="E42" s="395"/>
    </row>
    <row r="43" spans="1:5" s="568" customFormat="1" ht="12" customHeight="1">
      <c r="A43" s="552" t="s">
        <v>129</v>
      </c>
      <c r="B43" s="423" t="s">
        <v>347</v>
      </c>
      <c r="C43" s="412"/>
      <c r="D43" s="412"/>
      <c r="E43" s="395"/>
    </row>
    <row r="44" spans="1:5" s="568" customFormat="1" ht="12" customHeight="1">
      <c r="A44" s="552" t="s">
        <v>130</v>
      </c>
      <c r="B44" s="423" t="s">
        <v>348</v>
      </c>
      <c r="C44" s="412"/>
      <c r="D44" s="412"/>
      <c r="E44" s="395"/>
    </row>
    <row r="45" spans="1:5" s="568" customFormat="1" ht="12" customHeight="1">
      <c r="A45" s="552" t="s">
        <v>349</v>
      </c>
      <c r="B45" s="423" t="s">
        <v>350</v>
      </c>
      <c r="C45" s="415"/>
      <c r="D45" s="415"/>
      <c r="E45" s="398"/>
    </row>
    <row r="46" spans="1:5" s="541" customFormat="1" ht="12" customHeight="1" thickBot="1">
      <c r="A46" s="553" t="s">
        <v>351</v>
      </c>
      <c r="B46" s="424" t="s">
        <v>352</v>
      </c>
      <c r="C46" s="416"/>
      <c r="D46" s="416"/>
      <c r="E46" s="399"/>
    </row>
    <row r="47" spans="1:5" s="568" customFormat="1" ht="12" customHeight="1" thickBot="1">
      <c r="A47" s="384" t="s">
        <v>12</v>
      </c>
      <c r="B47" s="380" t="s">
        <v>353</v>
      </c>
      <c r="C47" s="411">
        <f>SUM(C48:C52)</f>
        <v>0</v>
      </c>
      <c r="D47" s="411">
        <f>SUM(D48:D52)</f>
        <v>0</v>
      </c>
      <c r="E47" s="394">
        <f>SUM(E48:E52)</f>
        <v>0</v>
      </c>
    </row>
    <row r="48" spans="1:5" s="568" customFormat="1" ht="12" customHeight="1">
      <c r="A48" s="551" t="s">
        <v>68</v>
      </c>
      <c r="B48" s="422" t="s">
        <v>354</v>
      </c>
      <c r="C48" s="432"/>
      <c r="D48" s="432"/>
      <c r="E48" s="400"/>
    </row>
    <row r="49" spans="1:5" s="568" customFormat="1" ht="12" customHeight="1">
      <c r="A49" s="552" t="s">
        <v>69</v>
      </c>
      <c r="B49" s="423" t="s">
        <v>355</v>
      </c>
      <c r="C49" s="415"/>
      <c r="D49" s="415"/>
      <c r="E49" s="398"/>
    </row>
    <row r="50" spans="1:5" s="568" customFormat="1" ht="12" customHeight="1">
      <c r="A50" s="552" t="s">
        <v>356</v>
      </c>
      <c r="B50" s="423" t="s">
        <v>357</v>
      </c>
      <c r="C50" s="415"/>
      <c r="D50" s="415"/>
      <c r="E50" s="398"/>
    </row>
    <row r="51" spans="1:5" s="568" customFormat="1" ht="12" customHeight="1">
      <c r="A51" s="552" t="s">
        <v>358</v>
      </c>
      <c r="B51" s="423" t="s">
        <v>359</v>
      </c>
      <c r="C51" s="415"/>
      <c r="D51" s="415"/>
      <c r="E51" s="398"/>
    </row>
    <row r="52" spans="1:5" s="568" customFormat="1" ht="12" customHeight="1" thickBot="1">
      <c r="A52" s="553" t="s">
        <v>360</v>
      </c>
      <c r="B52" s="424" t="s">
        <v>361</v>
      </c>
      <c r="C52" s="416"/>
      <c r="D52" s="416"/>
      <c r="E52" s="399"/>
    </row>
    <row r="53" spans="1:5" s="568" customFormat="1" ht="12" customHeight="1" thickBot="1">
      <c r="A53" s="384" t="s">
        <v>131</v>
      </c>
      <c r="B53" s="380" t="s">
        <v>362</v>
      </c>
      <c r="C53" s="411">
        <f>SUM(C54:C56)</f>
        <v>0</v>
      </c>
      <c r="D53" s="411">
        <f>SUM(D54:D56)</f>
        <v>0</v>
      </c>
      <c r="E53" s="394">
        <f>SUM(E54:E56)</f>
        <v>0</v>
      </c>
    </row>
    <row r="54" spans="1:5" s="541" customFormat="1" ht="12" customHeight="1">
      <c r="A54" s="551" t="s">
        <v>70</v>
      </c>
      <c r="B54" s="422" t="s">
        <v>363</v>
      </c>
      <c r="C54" s="413"/>
      <c r="D54" s="413"/>
      <c r="E54" s="396"/>
    </row>
    <row r="55" spans="1:5" s="541" customFormat="1" ht="12" customHeight="1">
      <c r="A55" s="552" t="s">
        <v>71</v>
      </c>
      <c r="B55" s="423" t="s">
        <v>364</v>
      </c>
      <c r="C55" s="412"/>
      <c r="D55" s="412"/>
      <c r="E55" s="395"/>
    </row>
    <row r="56" spans="1:5" s="541" customFormat="1" ht="12" customHeight="1">
      <c r="A56" s="552" t="s">
        <v>365</v>
      </c>
      <c r="B56" s="423" t="s">
        <v>366</v>
      </c>
      <c r="C56" s="412"/>
      <c r="D56" s="412"/>
      <c r="E56" s="395"/>
    </row>
    <row r="57" spans="1:5" s="541" customFormat="1" ht="12" customHeight="1" thickBot="1">
      <c r="A57" s="553" t="s">
        <v>367</v>
      </c>
      <c r="B57" s="424" t="s">
        <v>368</v>
      </c>
      <c r="C57" s="414"/>
      <c r="D57" s="414"/>
      <c r="E57" s="397"/>
    </row>
    <row r="58" spans="1:5" s="568" customFormat="1" ht="12" customHeight="1" thickBot="1">
      <c r="A58" s="384" t="s">
        <v>14</v>
      </c>
      <c r="B58" s="401" t="s">
        <v>369</v>
      </c>
      <c r="C58" s="411">
        <f>SUM(C59:C61)</f>
        <v>0</v>
      </c>
      <c r="D58" s="411">
        <f>SUM(D59:D61)</f>
        <v>0</v>
      </c>
      <c r="E58" s="394">
        <f>SUM(E59:E61)</f>
        <v>0</v>
      </c>
    </row>
    <row r="59" spans="1:5" s="568" customFormat="1" ht="12" customHeight="1">
      <c r="A59" s="551" t="s">
        <v>132</v>
      </c>
      <c r="B59" s="422" t="s">
        <v>370</v>
      </c>
      <c r="C59" s="415"/>
      <c r="D59" s="415"/>
      <c r="E59" s="398"/>
    </row>
    <row r="60" spans="1:5" s="568" customFormat="1" ht="12" customHeight="1">
      <c r="A60" s="552" t="s">
        <v>133</v>
      </c>
      <c r="B60" s="423" t="s">
        <v>558</v>
      </c>
      <c r="C60" s="415"/>
      <c r="D60" s="415"/>
      <c r="E60" s="398"/>
    </row>
    <row r="61" spans="1:5" s="568" customFormat="1" ht="12" customHeight="1">
      <c r="A61" s="552" t="s">
        <v>159</v>
      </c>
      <c r="B61" s="423" t="s">
        <v>372</v>
      </c>
      <c r="C61" s="415"/>
      <c r="D61" s="415"/>
      <c r="E61" s="398"/>
    </row>
    <row r="62" spans="1:5" s="568" customFormat="1" ht="12" customHeight="1" thickBot="1">
      <c r="A62" s="553" t="s">
        <v>373</v>
      </c>
      <c r="B62" s="424" t="s">
        <v>374</v>
      </c>
      <c r="C62" s="415"/>
      <c r="D62" s="415"/>
      <c r="E62" s="398"/>
    </row>
    <row r="63" spans="1:5" s="568" customFormat="1" ht="12" customHeight="1" thickBot="1">
      <c r="A63" s="384" t="s">
        <v>15</v>
      </c>
      <c r="B63" s="380" t="s">
        <v>375</v>
      </c>
      <c r="C63" s="417">
        <f>+C8+C15+C22+C29+C36+C47+C53+C58</f>
        <v>28840</v>
      </c>
      <c r="D63" s="417">
        <f>+D8+D15+D22+D29+D36+D47+D53+D58</f>
        <v>31420</v>
      </c>
      <c r="E63" s="430">
        <f>+E8+E15+E22+E29+E36+E47+E53+E58</f>
        <v>31420</v>
      </c>
    </row>
    <row r="64" spans="1:5" s="568" customFormat="1" ht="12" customHeight="1" thickBot="1">
      <c r="A64" s="554" t="s">
        <v>556</v>
      </c>
      <c r="B64" s="401" t="s">
        <v>377</v>
      </c>
      <c r="C64" s="411">
        <f>SUM(C65:C67)</f>
        <v>0</v>
      </c>
      <c r="D64" s="411">
        <f>SUM(D65:D67)</f>
        <v>0</v>
      </c>
      <c r="E64" s="394">
        <f>SUM(E65:E67)</f>
        <v>0</v>
      </c>
    </row>
    <row r="65" spans="1:5" s="568" customFormat="1" ht="12" customHeight="1">
      <c r="A65" s="551" t="s">
        <v>378</v>
      </c>
      <c r="B65" s="422" t="s">
        <v>379</v>
      </c>
      <c r="C65" s="415"/>
      <c r="D65" s="415"/>
      <c r="E65" s="398"/>
    </row>
    <row r="66" spans="1:5" s="568" customFormat="1" ht="12" customHeight="1">
      <c r="A66" s="552" t="s">
        <v>380</v>
      </c>
      <c r="B66" s="423" t="s">
        <v>381</v>
      </c>
      <c r="C66" s="415"/>
      <c r="D66" s="415"/>
      <c r="E66" s="398"/>
    </row>
    <row r="67" spans="1:5" s="568" customFormat="1" ht="12" customHeight="1" thickBot="1">
      <c r="A67" s="553" t="s">
        <v>382</v>
      </c>
      <c r="B67" s="547" t="s">
        <v>383</v>
      </c>
      <c r="C67" s="415"/>
      <c r="D67" s="415"/>
      <c r="E67" s="398"/>
    </row>
    <row r="68" spans="1:5" s="568" customFormat="1" ht="12" customHeight="1" thickBot="1">
      <c r="A68" s="554" t="s">
        <v>384</v>
      </c>
      <c r="B68" s="401" t="s">
        <v>385</v>
      </c>
      <c r="C68" s="411">
        <f>SUM(C69:C72)</f>
        <v>0</v>
      </c>
      <c r="D68" s="411">
        <f>SUM(D69:D72)</f>
        <v>0</v>
      </c>
      <c r="E68" s="394">
        <f>SUM(E69:E72)</f>
        <v>0</v>
      </c>
    </row>
    <row r="69" spans="1:5" s="568" customFormat="1" ht="12" customHeight="1">
      <c r="A69" s="551" t="s">
        <v>109</v>
      </c>
      <c r="B69" s="422" t="s">
        <v>386</v>
      </c>
      <c r="C69" s="415"/>
      <c r="D69" s="415"/>
      <c r="E69" s="398"/>
    </row>
    <row r="70" spans="1:5" s="568" customFormat="1" ht="12" customHeight="1">
      <c r="A70" s="552" t="s">
        <v>110</v>
      </c>
      <c r="B70" s="423" t="s">
        <v>387</v>
      </c>
      <c r="C70" s="415"/>
      <c r="D70" s="415"/>
      <c r="E70" s="398"/>
    </row>
    <row r="71" spans="1:5" s="568" customFormat="1" ht="12" customHeight="1">
      <c r="A71" s="552" t="s">
        <v>388</v>
      </c>
      <c r="B71" s="423" t="s">
        <v>389</v>
      </c>
      <c r="C71" s="415"/>
      <c r="D71" s="415"/>
      <c r="E71" s="398"/>
    </row>
    <row r="72" spans="1:5" s="568" customFormat="1" ht="12" customHeight="1" thickBot="1">
      <c r="A72" s="553" t="s">
        <v>390</v>
      </c>
      <c r="B72" s="424" t="s">
        <v>391</v>
      </c>
      <c r="C72" s="415"/>
      <c r="D72" s="415"/>
      <c r="E72" s="398"/>
    </row>
    <row r="73" spans="1:5" s="568" customFormat="1" ht="12" customHeight="1" thickBot="1">
      <c r="A73" s="554" t="s">
        <v>392</v>
      </c>
      <c r="B73" s="401" t="s">
        <v>393</v>
      </c>
      <c r="C73" s="411">
        <f>SUM(C74:C75)</f>
        <v>0</v>
      </c>
      <c r="D73" s="411">
        <f>SUM(D74:D75)</f>
        <v>0</v>
      </c>
      <c r="E73" s="394">
        <f>SUM(E74:E75)</f>
        <v>0</v>
      </c>
    </row>
    <row r="74" spans="1:5" s="568" customFormat="1" ht="12" customHeight="1">
      <c r="A74" s="551" t="s">
        <v>394</v>
      </c>
      <c r="B74" s="422" t="s">
        <v>395</v>
      </c>
      <c r="C74" s="415"/>
      <c r="D74" s="415"/>
      <c r="E74" s="398"/>
    </row>
    <row r="75" spans="1:5" s="568" customFormat="1" ht="12" customHeight="1" thickBot="1">
      <c r="A75" s="553" t="s">
        <v>396</v>
      </c>
      <c r="B75" s="424" t="s">
        <v>397</v>
      </c>
      <c r="C75" s="415"/>
      <c r="D75" s="415"/>
      <c r="E75" s="398"/>
    </row>
    <row r="76" spans="1:5" s="568" customFormat="1" ht="12" customHeight="1" thickBot="1">
      <c r="A76" s="554" t="s">
        <v>398</v>
      </c>
      <c r="B76" s="401" t="s">
        <v>399</v>
      </c>
      <c r="C76" s="411">
        <f>SUM(C77:C79)</f>
        <v>0</v>
      </c>
      <c r="D76" s="411">
        <f>SUM(D77:D79)</f>
        <v>0</v>
      </c>
      <c r="E76" s="394">
        <f>SUM(E77:E79)</f>
        <v>0</v>
      </c>
    </row>
    <row r="77" spans="1:5" s="568" customFormat="1" ht="12" customHeight="1">
      <c r="A77" s="551" t="s">
        <v>400</v>
      </c>
      <c r="B77" s="422" t="s">
        <v>401</v>
      </c>
      <c r="C77" s="415"/>
      <c r="D77" s="415"/>
      <c r="E77" s="398"/>
    </row>
    <row r="78" spans="1:5" s="568" customFormat="1" ht="12" customHeight="1">
      <c r="A78" s="552" t="s">
        <v>402</v>
      </c>
      <c r="B78" s="423" t="s">
        <v>403</v>
      </c>
      <c r="C78" s="415"/>
      <c r="D78" s="415"/>
      <c r="E78" s="398"/>
    </row>
    <row r="79" spans="1:5" s="568" customFormat="1" ht="12" customHeight="1" thickBot="1">
      <c r="A79" s="553" t="s">
        <v>404</v>
      </c>
      <c r="B79" s="424" t="s">
        <v>405</v>
      </c>
      <c r="C79" s="415"/>
      <c r="D79" s="415"/>
      <c r="E79" s="398"/>
    </row>
    <row r="80" spans="1:5" s="568" customFormat="1" ht="12" customHeight="1" thickBot="1">
      <c r="A80" s="554" t="s">
        <v>406</v>
      </c>
      <c r="B80" s="401" t="s">
        <v>407</v>
      </c>
      <c r="C80" s="411">
        <f>SUM(C81:C84)</f>
        <v>0</v>
      </c>
      <c r="D80" s="411">
        <f>SUM(D81:D84)</f>
        <v>0</v>
      </c>
      <c r="E80" s="394">
        <f>SUM(E81:E84)</f>
        <v>0</v>
      </c>
    </row>
    <row r="81" spans="1:5" s="568" customFormat="1" ht="12" customHeight="1">
      <c r="A81" s="555" t="s">
        <v>408</v>
      </c>
      <c r="B81" s="422" t="s">
        <v>409</v>
      </c>
      <c r="C81" s="415"/>
      <c r="D81" s="415"/>
      <c r="E81" s="398"/>
    </row>
    <row r="82" spans="1:5" s="568" customFormat="1" ht="12" customHeight="1">
      <c r="A82" s="556" t="s">
        <v>410</v>
      </c>
      <c r="B82" s="423" t="s">
        <v>411</v>
      </c>
      <c r="C82" s="415"/>
      <c r="D82" s="415"/>
      <c r="E82" s="398"/>
    </row>
    <row r="83" spans="1:5" s="568" customFormat="1" ht="12" customHeight="1">
      <c r="A83" s="556" t="s">
        <v>412</v>
      </c>
      <c r="B83" s="423" t="s">
        <v>413</v>
      </c>
      <c r="C83" s="415"/>
      <c r="D83" s="415"/>
      <c r="E83" s="398"/>
    </row>
    <row r="84" spans="1:5" s="568" customFormat="1" ht="12" customHeight="1" thickBot="1">
      <c r="A84" s="557" t="s">
        <v>414</v>
      </c>
      <c r="B84" s="424" t="s">
        <v>415</v>
      </c>
      <c r="C84" s="415"/>
      <c r="D84" s="415"/>
      <c r="E84" s="398"/>
    </row>
    <row r="85" spans="1:5" s="568" customFormat="1" ht="12" customHeight="1" thickBot="1">
      <c r="A85" s="554" t="s">
        <v>416</v>
      </c>
      <c r="B85" s="401" t="s">
        <v>417</v>
      </c>
      <c r="C85" s="436"/>
      <c r="D85" s="436"/>
      <c r="E85" s="437"/>
    </row>
    <row r="86" spans="1:5" s="568" customFormat="1" ht="12" customHeight="1" thickBot="1">
      <c r="A86" s="554" t="s">
        <v>418</v>
      </c>
      <c r="B86" s="548" t="s">
        <v>419</v>
      </c>
      <c r="C86" s="417">
        <f>+C64+C68+C73+C76+C80+C85</f>
        <v>0</v>
      </c>
      <c r="D86" s="417">
        <f>+D64+D68+D73+D76+D80+D85</f>
        <v>0</v>
      </c>
      <c r="E86" s="430">
        <f>+E64+E68+E73+E76+E80+E85</f>
        <v>0</v>
      </c>
    </row>
    <row r="87" spans="1:5" s="568" customFormat="1" ht="12" customHeight="1" thickBot="1">
      <c r="A87" s="558" t="s">
        <v>420</v>
      </c>
      <c r="B87" s="549" t="s">
        <v>557</v>
      </c>
      <c r="C87" s="417">
        <f>+C63+C86</f>
        <v>28840</v>
      </c>
      <c r="D87" s="417">
        <f>+D63+D86</f>
        <v>31420</v>
      </c>
      <c r="E87" s="430">
        <f>+E63+E86</f>
        <v>31420</v>
      </c>
    </row>
    <row r="88" spans="1:5" s="568" customFormat="1" ht="15" customHeight="1">
      <c r="A88" s="523"/>
      <c r="B88" s="524"/>
      <c r="C88" s="539"/>
      <c r="D88" s="539"/>
      <c r="E88" s="539"/>
    </row>
    <row r="89" spans="1:5" ht="13.5" thickBot="1">
      <c r="A89" s="525"/>
      <c r="B89" s="526"/>
      <c r="C89" s="540"/>
      <c r="D89" s="540"/>
      <c r="E89" s="540"/>
    </row>
    <row r="90" spans="1:5" s="567" customFormat="1" ht="16.5" customHeight="1" thickBot="1">
      <c r="A90" s="741" t="s">
        <v>44</v>
      </c>
      <c r="B90" s="742"/>
      <c r="C90" s="742"/>
      <c r="D90" s="742"/>
      <c r="E90" s="743"/>
    </row>
    <row r="91" spans="1:5" s="343" customFormat="1" ht="12" customHeight="1" thickBot="1">
      <c r="A91" s="546" t="s">
        <v>7</v>
      </c>
      <c r="B91" s="383" t="s">
        <v>428</v>
      </c>
      <c r="C91" s="410">
        <f>SUM(C92:C96)</f>
        <v>8200</v>
      </c>
      <c r="D91" s="410">
        <f>SUM(D92:D96)</f>
        <v>10745</v>
      </c>
      <c r="E91" s="365">
        <f>SUM(E92:E96)</f>
        <v>10506</v>
      </c>
    </row>
    <row r="92" spans="1:5" ht="12" customHeight="1">
      <c r="A92" s="559" t="s">
        <v>72</v>
      </c>
      <c r="B92" s="369" t="s">
        <v>37</v>
      </c>
      <c r="C92" s="97"/>
      <c r="D92" s="97"/>
      <c r="E92" s="364"/>
    </row>
    <row r="93" spans="1:5" ht="12" customHeight="1">
      <c r="A93" s="552" t="s">
        <v>73</v>
      </c>
      <c r="B93" s="367" t="s">
        <v>134</v>
      </c>
      <c r="C93" s="412"/>
      <c r="D93" s="412"/>
      <c r="E93" s="395"/>
    </row>
    <row r="94" spans="1:5" ht="12" customHeight="1">
      <c r="A94" s="552" t="s">
        <v>74</v>
      </c>
      <c r="B94" s="367" t="s">
        <v>101</v>
      </c>
      <c r="C94" s="414"/>
      <c r="D94" s="414"/>
      <c r="E94" s="397"/>
    </row>
    <row r="95" spans="1:5" ht="12" customHeight="1">
      <c r="A95" s="552" t="s">
        <v>75</v>
      </c>
      <c r="B95" s="370" t="s">
        <v>135</v>
      </c>
      <c r="C95" s="414">
        <v>8200</v>
      </c>
      <c r="D95" s="414">
        <v>10745</v>
      </c>
      <c r="E95" s="397">
        <v>10506</v>
      </c>
    </row>
    <row r="96" spans="1:5" ht="12" customHeight="1">
      <c r="A96" s="552" t="s">
        <v>84</v>
      </c>
      <c r="B96" s="378" t="s">
        <v>136</v>
      </c>
      <c r="C96" s="414"/>
      <c r="D96" s="414"/>
      <c r="E96" s="397"/>
    </row>
    <row r="97" spans="1:5" ht="12" customHeight="1">
      <c r="A97" s="552" t="s">
        <v>76</v>
      </c>
      <c r="B97" s="367" t="s">
        <v>429</v>
      </c>
      <c r="C97" s="414"/>
      <c r="D97" s="414"/>
      <c r="E97" s="397"/>
    </row>
    <row r="98" spans="1:5" ht="12" customHeight="1">
      <c r="A98" s="552" t="s">
        <v>77</v>
      </c>
      <c r="B98" s="390" t="s">
        <v>430</v>
      </c>
      <c r="C98" s="414"/>
      <c r="D98" s="414"/>
      <c r="E98" s="397"/>
    </row>
    <row r="99" spans="1:5" ht="12" customHeight="1">
      <c r="A99" s="552" t="s">
        <v>85</v>
      </c>
      <c r="B99" s="391" t="s">
        <v>431</v>
      </c>
      <c r="C99" s="414"/>
      <c r="D99" s="414"/>
      <c r="E99" s="397"/>
    </row>
    <row r="100" spans="1:5" ht="12" customHeight="1">
      <c r="A100" s="552" t="s">
        <v>86</v>
      </c>
      <c r="B100" s="391" t="s">
        <v>432</v>
      </c>
      <c r="C100" s="414"/>
      <c r="D100" s="414"/>
      <c r="E100" s="397"/>
    </row>
    <row r="101" spans="1:5" ht="12" customHeight="1">
      <c r="A101" s="552" t="s">
        <v>87</v>
      </c>
      <c r="B101" s="390" t="s">
        <v>433</v>
      </c>
      <c r="C101" s="414"/>
      <c r="D101" s="414"/>
      <c r="E101" s="397"/>
    </row>
    <row r="102" spans="1:5" ht="12" customHeight="1">
      <c r="A102" s="552" t="s">
        <v>88</v>
      </c>
      <c r="B102" s="390" t="s">
        <v>434</v>
      </c>
      <c r="C102" s="414"/>
      <c r="D102" s="414"/>
      <c r="E102" s="397"/>
    </row>
    <row r="103" spans="1:5" ht="12" customHeight="1">
      <c r="A103" s="552" t="s">
        <v>90</v>
      </c>
      <c r="B103" s="391" t="s">
        <v>435</v>
      </c>
      <c r="C103" s="414"/>
      <c r="D103" s="414"/>
      <c r="E103" s="397"/>
    </row>
    <row r="104" spans="1:5" ht="12" customHeight="1">
      <c r="A104" s="560" t="s">
        <v>137</v>
      </c>
      <c r="B104" s="392" t="s">
        <v>436</v>
      </c>
      <c r="C104" s="414"/>
      <c r="D104" s="414"/>
      <c r="E104" s="397"/>
    </row>
    <row r="105" spans="1:5" ht="12" customHeight="1">
      <c r="A105" s="552" t="s">
        <v>437</v>
      </c>
      <c r="B105" s="392" t="s">
        <v>438</v>
      </c>
      <c r="C105" s="414"/>
      <c r="D105" s="414"/>
      <c r="E105" s="397"/>
    </row>
    <row r="106" spans="1:5" s="343" customFormat="1" ht="12" customHeight="1" thickBot="1">
      <c r="A106" s="561" t="s">
        <v>439</v>
      </c>
      <c r="B106" s="393" t="s">
        <v>440</v>
      </c>
      <c r="C106" s="98"/>
      <c r="D106" s="98"/>
      <c r="E106" s="358"/>
    </row>
    <row r="107" spans="1:5" ht="12" customHeight="1" thickBot="1">
      <c r="A107" s="384" t="s">
        <v>8</v>
      </c>
      <c r="B107" s="382" t="s">
        <v>441</v>
      </c>
      <c r="C107" s="411">
        <f>+C108+C110+C112</f>
        <v>0</v>
      </c>
      <c r="D107" s="411">
        <f>+D108+D110+D112</f>
        <v>0</v>
      </c>
      <c r="E107" s="394">
        <f>+E108+E110+E112</f>
        <v>0</v>
      </c>
    </row>
    <row r="108" spans="1:5" ht="12" customHeight="1">
      <c r="A108" s="551" t="s">
        <v>78</v>
      </c>
      <c r="B108" s="367" t="s">
        <v>157</v>
      </c>
      <c r="C108" s="413"/>
      <c r="D108" s="413"/>
      <c r="E108" s="396"/>
    </row>
    <row r="109" spans="1:5" ht="12" customHeight="1">
      <c r="A109" s="551" t="s">
        <v>79</v>
      </c>
      <c r="B109" s="371" t="s">
        <v>442</v>
      </c>
      <c r="C109" s="413"/>
      <c r="D109" s="413"/>
      <c r="E109" s="396"/>
    </row>
    <row r="110" spans="1:5" ht="12" customHeight="1">
      <c r="A110" s="551" t="s">
        <v>80</v>
      </c>
      <c r="B110" s="371" t="s">
        <v>138</v>
      </c>
      <c r="C110" s="412"/>
      <c r="D110" s="412"/>
      <c r="E110" s="395"/>
    </row>
    <row r="111" spans="1:5" ht="12" customHeight="1">
      <c r="A111" s="551" t="s">
        <v>81</v>
      </c>
      <c r="B111" s="371" t="s">
        <v>443</v>
      </c>
      <c r="C111" s="412"/>
      <c r="D111" s="412"/>
      <c r="E111" s="395"/>
    </row>
    <row r="112" spans="1:5" ht="12" customHeight="1">
      <c r="A112" s="551" t="s">
        <v>82</v>
      </c>
      <c r="B112" s="403" t="s">
        <v>160</v>
      </c>
      <c r="C112" s="412"/>
      <c r="D112" s="412"/>
      <c r="E112" s="395"/>
    </row>
    <row r="113" spans="1:5" ht="12" customHeight="1">
      <c r="A113" s="551" t="s">
        <v>89</v>
      </c>
      <c r="B113" s="402" t="s">
        <v>444</v>
      </c>
      <c r="C113" s="412"/>
      <c r="D113" s="412"/>
      <c r="E113" s="395"/>
    </row>
    <row r="114" spans="1:5" ht="12" customHeight="1">
      <c r="A114" s="551" t="s">
        <v>91</v>
      </c>
      <c r="B114" s="418" t="s">
        <v>445</v>
      </c>
      <c r="C114" s="412"/>
      <c r="D114" s="412"/>
      <c r="E114" s="395"/>
    </row>
    <row r="115" spans="1:5" ht="12" customHeight="1">
      <c r="A115" s="551" t="s">
        <v>139</v>
      </c>
      <c r="B115" s="391" t="s">
        <v>432</v>
      </c>
      <c r="C115" s="412"/>
      <c r="D115" s="412"/>
      <c r="E115" s="395"/>
    </row>
    <row r="116" spans="1:5" ht="12" customHeight="1">
      <c r="A116" s="551" t="s">
        <v>140</v>
      </c>
      <c r="B116" s="391" t="s">
        <v>446</v>
      </c>
      <c r="C116" s="412"/>
      <c r="D116" s="412"/>
      <c r="E116" s="395"/>
    </row>
    <row r="117" spans="1:5" ht="12" customHeight="1">
      <c r="A117" s="551" t="s">
        <v>141</v>
      </c>
      <c r="B117" s="391" t="s">
        <v>447</v>
      </c>
      <c r="C117" s="412"/>
      <c r="D117" s="412"/>
      <c r="E117" s="395"/>
    </row>
    <row r="118" spans="1:5" ht="12" customHeight="1">
      <c r="A118" s="551" t="s">
        <v>448</v>
      </c>
      <c r="B118" s="391" t="s">
        <v>435</v>
      </c>
      <c r="C118" s="412"/>
      <c r="D118" s="412"/>
      <c r="E118" s="395"/>
    </row>
    <row r="119" spans="1:5" ht="12" customHeight="1">
      <c r="A119" s="551" t="s">
        <v>449</v>
      </c>
      <c r="B119" s="391" t="s">
        <v>450</v>
      </c>
      <c r="C119" s="412"/>
      <c r="D119" s="412"/>
      <c r="E119" s="395"/>
    </row>
    <row r="120" spans="1:5" ht="12" customHeight="1" thickBot="1">
      <c r="A120" s="560" t="s">
        <v>451</v>
      </c>
      <c r="B120" s="391" t="s">
        <v>452</v>
      </c>
      <c r="C120" s="414"/>
      <c r="D120" s="414"/>
      <c r="E120" s="397"/>
    </row>
    <row r="121" spans="1:5" ht="12" customHeight="1" thickBot="1">
      <c r="A121" s="384" t="s">
        <v>9</v>
      </c>
      <c r="B121" s="387" t="s">
        <v>453</v>
      </c>
      <c r="C121" s="411">
        <f>+C122+C123</f>
        <v>0</v>
      </c>
      <c r="D121" s="411">
        <f>+D122+D123</f>
        <v>0</v>
      </c>
      <c r="E121" s="394">
        <f>+E122+E123</f>
        <v>0</v>
      </c>
    </row>
    <row r="122" spans="1:5" ht="12" customHeight="1">
      <c r="A122" s="551" t="s">
        <v>61</v>
      </c>
      <c r="B122" s="368" t="s">
        <v>46</v>
      </c>
      <c r="C122" s="413"/>
      <c r="D122" s="413"/>
      <c r="E122" s="396"/>
    </row>
    <row r="123" spans="1:5" ht="12" customHeight="1" thickBot="1">
      <c r="A123" s="553" t="s">
        <v>62</v>
      </c>
      <c r="B123" s="371" t="s">
        <v>47</v>
      </c>
      <c r="C123" s="414"/>
      <c r="D123" s="414"/>
      <c r="E123" s="397"/>
    </row>
    <row r="124" spans="1:5" ht="12" customHeight="1" thickBot="1">
      <c r="A124" s="384" t="s">
        <v>10</v>
      </c>
      <c r="B124" s="387" t="s">
        <v>454</v>
      </c>
      <c r="C124" s="411">
        <f>+C91+C107+C121</f>
        <v>8200</v>
      </c>
      <c r="D124" s="411">
        <f>+D91+D107+D121</f>
        <v>10745</v>
      </c>
      <c r="E124" s="394">
        <f>+E91+E107+E121</f>
        <v>10506</v>
      </c>
    </row>
    <row r="125" spans="1:5" ht="12" customHeight="1" thickBot="1">
      <c r="A125" s="384" t="s">
        <v>11</v>
      </c>
      <c r="B125" s="387" t="s">
        <v>559</v>
      </c>
      <c r="C125" s="411">
        <f>+C126+C127+C128</f>
        <v>0</v>
      </c>
      <c r="D125" s="411">
        <f>+D126+D127+D128</f>
        <v>0</v>
      </c>
      <c r="E125" s="394">
        <f>+E126+E127+E128</f>
        <v>0</v>
      </c>
    </row>
    <row r="126" spans="1:5" ht="12" customHeight="1">
      <c r="A126" s="551" t="s">
        <v>65</v>
      </c>
      <c r="B126" s="368" t="s">
        <v>456</v>
      </c>
      <c r="C126" s="412"/>
      <c r="D126" s="412"/>
      <c r="E126" s="395"/>
    </row>
    <row r="127" spans="1:5" ht="12" customHeight="1">
      <c r="A127" s="551" t="s">
        <v>66</v>
      </c>
      <c r="B127" s="368" t="s">
        <v>457</v>
      </c>
      <c r="C127" s="412"/>
      <c r="D127" s="412"/>
      <c r="E127" s="395"/>
    </row>
    <row r="128" spans="1:5" ht="12" customHeight="1" thickBot="1">
      <c r="A128" s="560" t="s">
        <v>67</v>
      </c>
      <c r="B128" s="366" t="s">
        <v>458</v>
      </c>
      <c r="C128" s="412"/>
      <c r="D128" s="412"/>
      <c r="E128" s="395"/>
    </row>
    <row r="129" spans="1:5" ht="12" customHeight="1" thickBot="1">
      <c r="A129" s="384" t="s">
        <v>12</v>
      </c>
      <c r="B129" s="387" t="s">
        <v>459</v>
      </c>
      <c r="C129" s="411">
        <f>+C130+C131+C132+C133</f>
        <v>0</v>
      </c>
      <c r="D129" s="411">
        <f>+D130+D131+D132+D133</f>
        <v>0</v>
      </c>
      <c r="E129" s="394">
        <f>+E130+E131+E132+E133</f>
        <v>0</v>
      </c>
    </row>
    <row r="130" spans="1:5" ht="12" customHeight="1">
      <c r="A130" s="551" t="s">
        <v>68</v>
      </c>
      <c r="B130" s="368" t="s">
        <v>460</v>
      </c>
      <c r="C130" s="412"/>
      <c r="D130" s="412"/>
      <c r="E130" s="395"/>
    </row>
    <row r="131" spans="1:5" ht="12" customHeight="1">
      <c r="A131" s="551" t="s">
        <v>69</v>
      </c>
      <c r="B131" s="368" t="s">
        <v>461</v>
      </c>
      <c r="C131" s="412"/>
      <c r="D131" s="412"/>
      <c r="E131" s="395"/>
    </row>
    <row r="132" spans="1:5" ht="12" customHeight="1">
      <c r="A132" s="551" t="s">
        <v>356</v>
      </c>
      <c r="B132" s="368" t="s">
        <v>462</v>
      </c>
      <c r="C132" s="412"/>
      <c r="D132" s="412"/>
      <c r="E132" s="395"/>
    </row>
    <row r="133" spans="1:5" s="343" customFormat="1" ht="12" customHeight="1" thickBot="1">
      <c r="A133" s="560" t="s">
        <v>358</v>
      </c>
      <c r="B133" s="366" t="s">
        <v>463</v>
      </c>
      <c r="C133" s="412"/>
      <c r="D133" s="412"/>
      <c r="E133" s="395"/>
    </row>
    <row r="134" spans="1:11" ht="13.5" thickBot="1">
      <c r="A134" s="384" t="s">
        <v>13</v>
      </c>
      <c r="B134" s="387" t="s">
        <v>678</v>
      </c>
      <c r="C134" s="417">
        <f>+C135+C136+C138+C139+C137</f>
        <v>0</v>
      </c>
      <c r="D134" s="417">
        <f>+D135+D136+D138+D139+D137</f>
        <v>0</v>
      </c>
      <c r="E134" s="430">
        <f>+E135+E136+E138+E139+E137</f>
        <v>0</v>
      </c>
      <c r="K134" s="514"/>
    </row>
    <row r="135" spans="1:5" ht="12.75">
      <c r="A135" s="551" t="s">
        <v>70</v>
      </c>
      <c r="B135" s="368" t="s">
        <v>465</v>
      </c>
      <c r="C135" s="412"/>
      <c r="D135" s="412"/>
      <c r="E135" s="395"/>
    </row>
    <row r="136" spans="1:5" ht="12" customHeight="1">
      <c r="A136" s="551" t="s">
        <v>71</v>
      </c>
      <c r="B136" s="368" t="s">
        <v>466</v>
      </c>
      <c r="C136" s="412"/>
      <c r="D136" s="412"/>
      <c r="E136" s="395"/>
    </row>
    <row r="137" spans="1:5" ht="12" customHeight="1">
      <c r="A137" s="551" t="s">
        <v>365</v>
      </c>
      <c r="B137" s="368" t="s">
        <v>677</v>
      </c>
      <c r="C137" s="412"/>
      <c r="D137" s="412"/>
      <c r="E137" s="395"/>
    </row>
    <row r="138" spans="1:5" s="343" customFormat="1" ht="12" customHeight="1">
      <c r="A138" s="551" t="s">
        <v>367</v>
      </c>
      <c r="B138" s="368" t="s">
        <v>467</v>
      </c>
      <c r="C138" s="412"/>
      <c r="D138" s="412"/>
      <c r="E138" s="395"/>
    </row>
    <row r="139" spans="1:5" s="343" customFormat="1" ht="12" customHeight="1" thickBot="1">
      <c r="A139" s="560" t="s">
        <v>676</v>
      </c>
      <c r="B139" s="366" t="s">
        <v>468</v>
      </c>
      <c r="C139" s="412"/>
      <c r="D139" s="412"/>
      <c r="E139" s="395"/>
    </row>
    <row r="140" spans="1:5" s="343" customFormat="1" ht="12" customHeight="1" thickBot="1">
      <c r="A140" s="384" t="s">
        <v>14</v>
      </c>
      <c r="B140" s="387" t="s">
        <v>560</v>
      </c>
      <c r="C140" s="99">
        <f>+C141+C142+C143+C144</f>
        <v>0</v>
      </c>
      <c r="D140" s="99">
        <f>+D141+D142+D143+D144</f>
        <v>0</v>
      </c>
      <c r="E140" s="363">
        <f>+E141+E142+E143+E144</f>
        <v>0</v>
      </c>
    </row>
    <row r="141" spans="1:5" s="343" customFormat="1" ht="12" customHeight="1">
      <c r="A141" s="551" t="s">
        <v>132</v>
      </c>
      <c r="B141" s="368" t="s">
        <v>470</v>
      </c>
      <c r="C141" s="412"/>
      <c r="D141" s="412"/>
      <c r="E141" s="395"/>
    </row>
    <row r="142" spans="1:5" s="343" customFormat="1" ht="12" customHeight="1">
      <c r="A142" s="551" t="s">
        <v>133</v>
      </c>
      <c r="B142" s="368" t="s">
        <v>471</v>
      </c>
      <c r="C142" s="412"/>
      <c r="D142" s="412"/>
      <c r="E142" s="395"/>
    </row>
    <row r="143" spans="1:5" s="343" customFormat="1" ht="12" customHeight="1">
      <c r="A143" s="551" t="s">
        <v>159</v>
      </c>
      <c r="B143" s="368" t="s">
        <v>472</v>
      </c>
      <c r="C143" s="412"/>
      <c r="D143" s="412"/>
      <c r="E143" s="395"/>
    </row>
    <row r="144" spans="1:5" ht="12.75" customHeight="1" thickBot="1">
      <c r="A144" s="551" t="s">
        <v>373</v>
      </c>
      <c r="B144" s="368" t="s">
        <v>473</v>
      </c>
      <c r="C144" s="412"/>
      <c r="D144" s="412"/>
      <c r="E144" s="395"/>
    </row>
    <row r="145" spans="1:5" ht="12" customHeight="1" thickBot="1">
      <c r="A145" s="384" t="s">
        <v>15</v>
      </c>
      <c r="B145" s="387" t="s">
        <v>474</v>
      </c>
      <c r="C145" s="361">
        <f>+C125+C129+C134+C140</f>
        <v>0</v>
      </c>
      <c r="D145" s="361">
        <f>+D125+D129+D134+D140</f>
        <v>0</v>
      </c>
      <c r="E145" s="362">
        <f>+E125+E129+E134+E140</f>
        <v>0</v>
      </c>
    </row>
    <row r="146" spans="1:5" ht="15" customHeight="1" thickBot="1">
      <c r="A146" s="562" t="s">
        <v>16</v>
      </c>
      <c r="B146" s="407" t="s">
        <v>475</v>
      </c>
      <c r="C146" s="361">
        <f>+C124+C145</f>
        <v>8200</v>
      </c>
      <c r="D146" s="361">
        <f>+D124+D145</f>
        <v>10745</v>
      </c>
      <c r="E146" s="362">
        <f>+E124+E145</f>
        <v>10506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680" t="s">
        <v>745</v>
      </c>
      <c r="B148" s="681"/>
      <c r="C148" s="112"/>
      <c r="D148" s="113"/>
      <c r="E148" s="110"/>
    </row>
    <row r="149" spans="1:5" ht="14.25" customHeight="1" thickBot="1">
      <c r="A149" s="682" t="s">
        <v>744</v>
      </c>
      <c r="B149" s="683"/>
      <c r="C149" s="112"/>
      <c r="D149" s="113"/>
      <c r="E149" s="110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83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+CONCATENATE("7.1. melléklet a 10/",LEFT(ÖSSZEFÜGGÉSEK!A4,4)+1,". (V.19.) önkormányzati rendelethez")</f>
        <v>7.1. melléklet a 10/2016. (V.19.) önkormányzati rendelethez</v>
      </c>
    </row>
    <row r="2" spans="1:5" s="565" customFormat="1" ht="25.5" customHeight="1">
      <c r="A2" s="545" t="s">
        <v>148</v>
      </c>
      <c r="B2" s="744" t="s">
        <v>749</v>
      </c>
      <c r="C2" s="745"/>
      <c r="D2" s="746"/>
      <c r="E2" s="588" t="s">
        <v>48</v>
      </c>
    </row>
    <row r="3" spans="1:5" s="565" customFormat="1" ht="24.75" thickBot="1">
      <c r="A3" s="563" t="s">
        <v>561</v>
      </c>
      <c r="B3" s="747" t="s">
        <v>554</v>
      </c>
      <c r="C3" s="750"/>
      <c r="D3" s="751"/>
      <c r="E3" s="589" t="s">
        <v>41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0</v>
      </c>
      <c r="D8" s="446">
        <f>SUM(D9:D18)</f>
        <v>0</v>
      </c>
      <c r="E8" s="585">
        <f>SUM(E9:E18)</f>
        <v>6847</v>
      </c>
    </row>
    <row r="9" spans="1:5" s="541" customFormat="1" ht="12" customHeight="1">
      <c r="A9" s="590" t="s">
        <v>72</v>
      </c>
      <c r="B9" s="369" t="s">
        <v>341</v>
      </c>
      <c r="C9" s="105"/>
      <c r="D9" s="105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443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443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443"/>
      <c r="E12" s="114"/>
    </row>
    <row r="13" spans="1:5" s="541" customFormat="1" ht="12" customHeight="1">
      <c r="A13" s="591" t="s">
        <v>108</v>
      </c>
      <c r="B13" s="367" t="s">
        <v>345</v>
      </c>
      <c r="C13" s="443"/>
      <c r="D13" s="443"/>
      <c r="E13" s="114"/>
    </row>
    <row r="14" spans="1:5" s="541" customFormat="1" ht="12" customHeight="1">
      <c r="A14" s="591" t="s">
        <v>76</v>
      </c>
      <c r="B14" s="367" t="s">
        <v>563</v>
      </c>
      <c r="C14" s="443"/>
      <c r="D14" s="443"/>
      <c r="E14" s="114"/>
    </row>
    <row r="15" spans="1:5" s="568" customFormat="1" ht="12" customHeight="1">
      <c r="A15" s="591" t="s">
        <v>77</v>
      </c>
      <c r="B15" s="366" t="s">
        <v>564</v>
      </c>
      <c r="C15" s="443"/>
      <c r="D15" s="443"/>
      <c r="E15" s="114"/>
    </row>
    <row r="16" spans="1:5" s="568" customFormat="1" ht="12" customHeight="1">
      <c r="A16" s="591" t="s">
        <v>85</v>
      </c>
      <c r="B16" s="367" t="s">
        <v>348</v>
      </c>
      <c r="C16" s="106"/>
      <c r="D16" s="106"/>
      <c r="E16" s="573">
        <v>3</v>
      </c>
    </row>
    <row r="17" spans="1:5" s="541" customFormat="1" ht="12" customHeight="1">
      <c r="A17" s="591" t="s">
        <v>86</v>
      </c>
      <c r="B17" s="367" t="s">
        <v>350</v>
      </c>
      <c r="C17" s="443"/>
      <c r="D17" s="443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445"/>
      <c r="E18" s="569">
        <v>6844</v>
      </c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446">
        <f>SUM(D20:D22)</f>
        <v>0</v>
      </c>
      <c r="E19" s="585">
        <f>SUM(E20:E22)</f>
        <v>127</v>
      </c>
    </row>
    <row r="20" spans="1:5" s="568" customFormat="1" ht="12" customHeight="1">
      <c r="A20" s="591" t="s">
        <v>78</v>
      </c>
      <c r="B20" s="368" t="s">
        <v>322</v>
      </c>
      <c r="C20" s="443"/>
      <c r="D20" s="443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443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443"/>
      <c r="E22" s="114">
        <v>127</v>
      </c>
    </row>
    <row r="23" spans="1:5" s="568" customFormat="1" ht="12" customHeight="1" thickBot="1">
      <c r="A23" s="591" t="s">
        <v>81</v>
      </c>
      <c r="B23" s="367" t="s">
        <v>682</v>
      </c>
      <c r="C23" s="443"/>
      <c r="D23" s="443"/>
      <c r="E23" s="114"/>
    </row>
    <row r="24" spans="1:5" s="568" customFormat="1" ht="12" customHeight="1" thickBot="1">
      <c r="A24" s="578" t="s">
        <v>9</v>
      </c>
      <c r="B24" s="387" t="s">
        <v>125</v>
      </c>
      <c r="C24" s="40"/>
      <c r="D24" s="40"/>
      <c r="E24" s="584"/>
    </row>
    <row r="25" spans="1:5" s="568" customFormat="1" ht="12" customHeight="1" thickBot="1">
      <c r="A25" s="578" t="s">
        <v>10</v>
      </c>
      <c r="B25" s="387" t="s">
        <v>568</v>
      </c>
      <c r="C25" s="446">
        <f>SUM(C26:C27)</f>
        <v>0</v>
      </c>
      <c r="D25" s="446">
        <f>SUM(D26:D27)</f>
        <v>0</v>
      </c>
      <c r="E25" s="585">
        <f>SUM(E26:E27)</f>
        <v>0</v>
      </c>
    </row>
    <row r="26" spans="1:5" s="568" customFormat="1" ht="12" customHeight="1">
      <c r="A26" s="592" t="s">
        <v>335</v>
      </c>
      <c r="B26" s="593" t="s">
        <v>566</v>
      </c>
      <c r="C26" s="102"/>
      <c r="D26" s="102"/>
      <c r="E26" s="572"/>
    </row>
    <row r="27" spans="1:5" s="568" customFormat="1" ht="12" customHeight="1">
      <c r="A27" s="592" t="s">
        <v>336</v>
      </c>
      <c r="B27" s="594" t="s">
        <v>569</v>
      </c>
      <c r="C27" s="447"/>
      <c r="D27" s="447"/>
      <c r="E27" s="571"/>
    </row>
    <row r="28" spans="1:5" s="568" customFormat="1" ht="12" customHeight="1" thickBot="1">
      <c r="A28" s="591" t="s">
        <v>337</v>
      </c>
      <c r="B28" s="595" t="s">
        <v>683</v>
      </c>
      <c r="C28" s="575"/>
      <c r="D28" s="575"/>
      <c r="E28" s="570"/>
    </row>
    <row r="29" spans="1:5" s="568" customFormat="1" ht="12" customHeight="1" thickBot="1">
      <c r="A29" s="578" t="s">
        <v>11</v>
      </c>
      <c r="B29" s="387" t="s">
        <v>570</v>
      </c>
      <c r="C29" s="446">
        <f>SUM(C30:C32)</f>
        <v>0</v>
      </c>
      <c r="D29" s="446">
        <f>SUM(D30:D32)</f>
        <v>0</v>
      </c>
      <c r="E29" s="585">
        <f>SUM(E30:E32)</f>
        <v>0</v>
      </c>
    </row>
    <row r="30" spans="1:5" s="568" customFormat="1" ht="12" customHeight="1">
      <c r="A30" s="592" t="s">
        <v>65</v>
      </c>
      <c r="B30" s="593" t="s">
        <v>354</v>
      </c>
      <c r="C30" s="102"/>
      <c r="D30" s="102"/>
      <c r="E30" s="572"/>
    </row>
    <row r="31" spans="1:5" s="568" customFormat="1" ht="12" customHeight="1">
      <c r="A31" s="592" t="s">
        <v>66</v>
      </c>
      <c r="B31" s="594" t="s">
        <v>355</v>
      </c>
      <c r="C31" s="447"/>
      <c r="D31" s="447"/>
      <c r="E31" s="571"/>
    </row>
    <row r="32" spans="1:5" s="568" customFormat="1" ht="12" customHeight="1" thickBot="1">
      <c r="A32" s="591" t="s">
        <v>67</v>
      </c>
      <c r="B32" s="577" t="s">
        <v>357</v>
      </c>
      <c r="C32" s="575"/>
      <c r="D32" s="575"/>
      <c r="E32" s="570"/>
    </row>
    <row r="33" spans="1:5" s="568" customFormat="1" ht="12" customHeight="1" thickBot="1">
      <c r="A33" s="578" t="s">
        <v>12</v>
      </c>
      <c r="B33" s="387" t="s">
        <v>482</v>
      </c>
      <c r="C33" s="40"/>
      <c r="D33" s="40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40"/>
      <c r="E34" s="584"/>
    </row>
    <row r="35" spans="1:5" s="541" customFormat="1" ht="12" customHeight="1" thickBot="1">
      <c r="A35" s="515" t="s">
        <v>14</v>
      </c>
      <c r="B35" s="387" t="s">
        <v>684</v>
      </c>
      <c r="C35" s="446">
        <f>+C8+C19+C24+C25+C29+C33+C34</f>
        <v>0</v>
      </c>
      <c r="D35" s="446">
        <f>+D8+D19+D24+D25+D29+D33+D34</f>
        <v>0</v>
      </c>
      <c r="E35" s="585">
        <f>+E8+E19+E24+E25+E29+E33+E34</f>
        <v>6974</v>
      </c>
    </row>
    <row r="36" spans="1:5" s="541" customFormat="1" ht="12" customHeight="1" thickBot="1">
      <c r="A36" s="580" t="s">
        <v>15</v>
      </c>
      <c r="B36" s="387" t="s">
        <v>573</v>
      </c>
      <c r="C36" s="446">
        <f>+C37+C38+C39</f>
        <v>98271</v>
      </c>
      <c r="D36" s="446">
        <f>+D37+D38+D39</f>
        <v>119207</v>
      </c>
      <c r="E36" s="585">
        <f>+E37+E38+E39</f>
        <v>111098</v>
      </c>
    </row>
    <row r="37" spans="1:5" s="541" customFormat="1" ht="12" customHeight="1">
      <c r="A37" s="592" t="s">
        <v>574</v>
      </c>
      <c r="B37" s="593" t="s">
        <v>167</v>
      </c>
      <c r="C37" s="102"/>
      <c r="D37" s="102">
        <v>11</v>
      </c>
      <c r="E37" s="572">
        <v>11</v>
      </c>
    </row>
    <row r="38" spans="1:5" s="568" customFormat="1" ht="12" customHeight="1">
      <c r="A38" s="592" t="s">
        <v>575</v>
      </c>
      <c r="B38" s="594" t="s">
        <v>3</v>
      </c>
      <c r="C38" s="447"/>
      <c r="D38" s="447"/>
      <c r="E38" s="571"/>
    </row>
    <row r="39" spans="1:5" s="568" customFormat="1" ht="12" customHeight="1" thickBot="1">
      <c r="A39" s="591" t="s">
        <v>576</v>
      </c>
      <c r="B39" s="577" t="s">
        <v>577</v>
      </c>
      <c r="C39" s="575">
        <v>98271</v>
      </c>
      <c r="D39" s="575">
        <v>119196</v>
      </c>
      <c r="E39" s="570">
        <v>111087</v>
      </c>
    </row>
    <row r="40" spans="1:5" s="568" customFormat="1" ht="15" customHeight="1" thickBot="1">
      <c r="A40" s="580" t="s">
        <v>16</v>
      </c>
      <c r="B40" s="581" t="s">
        <v>578</v>
      </c>
      <c r="C40" s="108">
        <f>+C35+C36</f>
        <v>98271</v>
      </c>
      <c r="D40" s="108">
        <f>+D35+D36</f>
        <v>119207</v>
      </c>
      <c r="E40" s="586">
        <f>+E35+E36</f>
        <v>118072</v>
      </c>
    </row>
    <row r="41" spans="1:5" s="568" customFormat="1" ht="15" customHeight="1">
      <c r="A41" s="523"/>
      <c r="B41" s="524"/>
      <c r="C41" s="539"/>
      <c r="D41" s="539"/>
      <c r="E41" s="539"/>
    </row>
    <row r="42" spans="1:5" ht="13.5" thickBot="1">
      <c r="A42" s="525"/>
      <c r="B42" s="526"/>
      <c r="C42" s="540"/>
      <c r="D42" s="540"/>
      <c r="E42" s="540"/>
    </row>
    <row r="43" spans="1:5" s="567" customFormat="1" ht="16.5" customHeight="1" thickBot="1">
      <c r="A43" s="741" t="s">
        <v>44</v>
      </c>
      <c r="B43" s="742"/>
      <c r="C43" s="742"/>
      <c r="D43" s="742"/>
      <c r="E43" s="743"/>
    </row>
    <row r="44" spans="1:5" s="343" customFormat="1" ht="12" customHeight="1" thickBot="1">
      <c r="A44" s="578" t="s">
        <v>7</v>
      </c>
      <c r="B44" s="387" t="s">
        <v>579</v>
      </c>
      <c r="C44" s="446">
        <f>SUM(C45:C49)</f>
        <v>98271</v>
      </c>
      <c r="D44" s="446">
        <f>SUM(D45:D49)</f>
        <v>117676</v>
      </c>
      <c r="E44" s="478">
        <f>SUM(E45:E49)</f>
        <v>114530</v>
      </c>
    </row>
    <row r="45" spans="1:5" ht="12" customHeight="1">
      <c r="A45" s="591" t="s">
        <v>72</v>
      </c>
      <c r="B45" s="368" t="s">
        <v>37</v>
      </c>
      <c r="C45" s="102">
        <v>36369</v>
      </c>
      <c r="D45" s="102">
        <v>44002</v>
      </c>
      <c r="E45" s="473">
        <v>43853</v>
      </c>
    </row>
    <row r="46" spans="1:5" ht="12" customHeight="1">
      <c r="A46" s="591" t="s">
        <v>73</v>
      </c>
      <c r="B46" s="367" t="s">
        <v>134</v>
      </c>
      <c r="C46" s="440">
        <v>9906</v>
      </c>
      <c r="D46" s="440">
        <v>12046</v>
      </c>
      <c r="E46" s="474">
        <v>12042</v>
      </c>
    </row>
    <row r="47" spans="1:5" ht="12" customHeight="1">
      <c r="A47" s="591" t="s">
        <v>74</v>
      </c>
      <c r="B47" s="367" t="s">
        <v>101</v>
      </c>
      <c r="C47" s="440">
        <v>14330</v>
      </c>
      <c r="D47" s="440">
        <v>15134</v>
      </c>
      <c r="E47" s="474">
        <v>12783</v>
      </c>
    </row>
    <row r="48" spans="1:5" ht="12" customHeight="1">
      <c r="A48" s="591" t="s">
        <v>75</v>
      </c>
      <c r="B48" s="367" t="s">
        <v>135</v>
      </c>
      <c r="C48" s="440">
        <v>37666</v>
      </c>
      <c r="D48" s="440">
        <v>46494</v>
      </c>
      <c r="E48" s="474">
        <v>45852</v>
      </c>
    </row>
    <row r="49" spans="1:5" ht="12" customHeight="1" thickBot="1">
      <c r="A49" s="591" t="s">
        <v>108</v>
      </c>
      <c r="B49" s="367" t="s">
        <v>136</v>
      </c>
      <c r="C49" s="440"/>
      <c r="D49" s="440"/>
      <c r="E49" s="474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1531</v>
      </c>
      <c r="E50" s="478">
        <f>SUM(E51:E53)</f>
        <v>1161</v>
      </c>
    </row>
    <row r="51" spans="1:5" s="343" customFormat="1" ht="12" customHeight="1">
      <c r="A51" s="591" t="s">
        <v>78</v>
      </c>
      <c r="B51" s="368" t="s">
        <v>157</v>
      </c>
      <c r="C51" s="102"/>
      <c r="D51" s="102">
        <v>1531</v>
      </c>
      <c r="E51" s="473">
        <v>1161</v>
      </c>
    </row>
    <row r="52" spans="1:5" ht="12" customHeight="1">
      <c r="A52" s="591" t="s">
        <v>79</v>
      </c>
      <c r="B52" s="367" t="s">
        <v>138</v>
      </c>
      <c r="C52" s="440"/>
      <c r="D52" s="440"/>
      <c r="E52" s="474"/>
    </row>
    <row r="53" spans="1:5" ht="12" customHeight="1">
      <c r="A53" s="591" t="s">
        <v>80</v>
      </c>
      <c r="B53" s="367" t="s">
        <v>45</v>
      </c>
      <c r="C53" s="440"/>
      <c r="D53" s="440"/>
      <c r="E53" s="474"/>
    </row>
    <row r="54" spans="1:5" ht="12" customHeight="1" thickBot="1">
      <c r="A54" s="591" t="s">
        <v>81</v>
      </c>
      <c r="B54" s="367" t="s">
        <v>685</v>
      </c>
      <c r="C54" s="440"/>
      <c r="D54" s="440"/>
      <c r="E54" s="474"/>
    </row>
    <row r="55" spans="1:5" ht="12" customHeight="1" thickBot="1">
      <c r="A55" s="578" t="s">
        <v>9</v>
      </c>
      <c r="B55" s="582" t="s">
        <v>581</v>
      </c>
      <c r="C55" s="446">
        <f>+C44+C50</f>
        <v>98271</v>
      </c>
      <c r="D55" s="446">
        <f>+D44+D50</f>
        <v>119207</v>
      </c>
      <c r="E55" s="478">
        <f>+E44+E50</f>
        <v>115691</v>
      </c>
    </row>
    <row r="56" spans="3:5" ht="13.5" thickBot="1">
      <c r="C56" s="587"/>
      <c r="D56" s="587"/>
      <c r="E56" s="587"/>
    </row>
    <row r="57" spans="1:5" ht="15" customHeight="1" thickBot="1">
      <c r="A57" s="680" t="s">
        <v>745</v>
      </c>
      <c r="B57" s="681"/>
      <c r="C57" s="112">
        <v>18</v>
      </c>
      <c r="D57" s="112">
        <v>18</v>
      </c>
      <c r="E57" s="576">
        <v>18</v>
      </c>
    </row>
    <row r="58" spans="1:5" ht="14.25" customHeight="1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83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+CONCATENATE("7.2. melléklet a 10/",LEFT(ÖSSZEFÜGGÉSEK!A4,4)+1,". (V.19.) önkormányzati rendelethez")</f>
        <v>7.2. melléklet a 10/2016. (V.19.) önkormányzati rendelethez</v>
      </c>
    </row>
    <row r="2" spans="1:5" s="565" customFormat="1" ht="25.5" customHeight="1">
      <c r="A2" s="545" t="s">
        <v>148</v>
      </c>
      <c r="B2" s="744" t="s">
        <v>751</v>
      </c>
      <c r="C2" s="745"/>
      <c r="D2" s="746"/>
      <c r="E2" s="588" t="s">
        <v>48</v>
      </c>
    </row>
    <row r="3" spans="1:5" s="565" customFormat="1" ht="24.75" thickBot="1">
      <c r="A3" s="563" t="s">
        <v>561</v>
      </c>
      <c r="B3" s="747" t="s">
        <v>679</v>
      </c>
      <c r="C3" s="750"/>
      <c r="D3" s="751"/>
      <c r="E3" s="589" t="s">
        <v>48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0</v>
      </c>
      <c r="D8" s="446">
        <f>SUM(D9:D18)</f>
        <v>0</v>
      </c>
      <c r="E8" s="585">
        <f>SUM(E9:E18)</f>
        <v>6847</v>
      </c>
    </row>
    <row r="9" spans="1:5" s="541" customFormat="1" ht="12" customHeight="1">
      <c r="A9" s="590" t="s">
        <v>72</v>
      </c>
      <c r="B9" s="369" t="s">
        <v>341</v>
      </c>
      <c r="C9" s="105"/>
      <c r="D9" s="105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443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443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443"/>
      <c r="E12" s="114"/>
    </row>
    <row r="13" spans="1:5" s="541" customFormat="1" ht="12" customHeight="1">
      <c r="A13" s="591" t="s">
        <v>108</v>
      </c>
      <c r="B13" s="367" t="s">
        <v>345</v>
      </c>
      <c r="C13" s="443"/>
      <c r="D13" s="443"/>
      <c r="E13" s="114"/>
    </row>
    <row r="14" spans="1:5" s="541" customFormat="1" ht="12" customHeight="1">
      <c r="A14" s="591" t="s">
        <v>76</v>
      </c>
      <c r="B14" s="367" t="s">
        <v>563</v>
      </c>
      <c r="C14" s="443"/>
      <c r="D14" s="443"/>
      <c r="E14" s="114"/>
    </row>
    <row r="15" spans="1:5" s="568" customFormat="1" ht="12" customHeight="1">
      <c r="A15" s="591" t="s">
        <v>77</v>
      </c>
      <c r="B15" s="366" t="s">
        <v>564</v>
      </c>
      <c r="C15" s="443"/>
      <c r="D15" s="443"/>
      <c r="E15" s="114"/>
    </row>
    <row r="16" spans="1:5" s="568" customFormat="1" ht="12" customHeight="1">
      <c r="A16" s="591" t="s">
        <v>85</v>
      </c>
      <c r="B16" s="367" t="s">
        <v>348</v>
      </c>
      <c r="C16" s="106"/>
      <c r="D16" s="106"/>
      <c r="E16" s="573">
        <v>3</v>
      </c>
    </row>
    <row r="17" spans="1:5" s="541" customFormat="1" ht="12" customHeight="1">
      <c r="A17" s="591" t="s">
        <v>86</v>
      </c>
      <c r="B17" s="367" t="s">
        <v>350</v>
      </c>
      <c r="C17" s="443"/>
      <c r="D17" s="443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445"/>
      <c r="E18" s="569">
        <v>6844</v>
      </c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446">
        <f>SUM(D20:D22)</f>
        <v>0</v>
      </c>
      <c r="E19" s="585">
        <f>SUM(E20:E22)</f>
        <v>127</v>
      </c>
    </row>
    <row r="20" spans="1:5" s="568" customFormat="1" ht="12" customHeight="1">
      <c r="A20" s="591" t="s">
        <v>78</v>
      </c>
      <c r="B20" s="368" t="s">
        <v>322</v>
      </c>
      <c r="C20" s="443"/>
      <c r="D20" s="443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443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443"/>
      <c r="E22" s="114">
        <v>127</v>
      </c>
    </row>
    <row r="23" spans="1:5" s="568" customFormat="1" ht="12" customHeight="1" thickBot="1">
      <c r="A23" s="591" t="s">
        <v>81</v>
      </c>
      <c r="B23" s="367" t="s">
        <v>682</v>
      </c>
      <c r="C23" s="443"/>
      <c r="D23" s="443"/>
      <c r="E23" s="114"/>
    </row>
    <row r="24" spans="1:5" s="568" customFormat="1" ht="12" customHeight="1" thickBot="1">
      <c r="A24" s="578" t="s">
        <v>9</v>
      </c>
      <c r="B24" s="387" t="s">
        <v>125</v>
      </c>
      <c r="C24" s="40"/>
      <c r="D24" s="40"/>
      <c r="E24" s="584"/>
    </row>
    <row r="25" spans="1:5" s="568" customFormat="1" ht="12" customHeight="1" thickBot="1">
      <c r="A25" s="578" t="s">
        <v>10</v>
      </c>
      <c r="B25" s="387" t="s">
        <v>568</v>
      </c>
      <c r="C25" s="446">
        <f>SUM(C26:C27)</f>
        <v>0</v>
      </c>
      <c r="D25" s="446">
        <f>SUM(D26:D27)</f>
        <v>0</v>
      </c>
      <c r="E25" s="585">
        <f>SUM(E26:E27)</f>
        <v>0</v>
      </c>
    </row>
    <row r="26" spans="1:5" s="568" customFormat="1" ht="12" customHeight="1">
      <c r="A26" s="592" t="s">
        <v>335</v>
      </c>
      <c r="B26" s="593" t="s">
        <v>566</v>
      </c>
      <c r="C26" s="102"/>
      <c r="D26" s="102"/>
      <c r="E26" s="572"/>
    </row>
    <row r="27" spans="1:5" s="568" customFormat="1" ht="12" customHeight="1">
      <c r="A27" s="592" t="s">
        <v>336</v>
      </c>
      <c r="B27" s="594" t="s">
        <v>569</v>
      </c>
      <c r="C27" s="447"/>
      <c r="D27" s="447"/>
      <c r="E27" s="571"/>
    </row>
    <row r="28" spans="1:5" s="568" customFormat="1" ht="12" customHeight="1" thickBot="1">
      <c r="A28" s="591" t="s">
        <v>337</v>
      </c>
      <c r="B28" s="595" t="s">
        <v>683</v>
      </c>
      <c r="C28" s="575"/>
      <c r="D28" s="575"/>
      <c r="E28" s="570"/>
    </row>
    <row r="29" spans="1:5" s="568" customFormat="1" ht="12" customHeight="1" thickBot="1">
      <c r="A29" s="578" t="s">
        <v>11</v>
      </c>
      <c r="B29" s="387" t="s">
        <v>570</v>
      </c>
      <c r="C29" s="446">
        <f>SUM(C30:C32)</f>
        <v>0</v>
      </c>
      <c r="D29" s="446">
        <f>SUM(D30:D32)</f>
        <v>0</v>
      </c>
      <c r="E29" s="585">
        <f>SUM(E30:E32)</f>
        <v>0</v>
      </c>
    </row>
    <row r="30" spans="1:5" s="568" customFormat="1" ht="12" customHeight="1">
      <c r="A30" s="592" t="s">
        <v>65</v>
      </c>
      <c r="B30" s="593" t="s">
        <v>354</v>
      </c>
      <c r="C30" s="102"/>
      <c r="D30" s="102"/>
      <c r="E30" s="572"/>
    </row>
    <row r="31" spans="1:5" s="568" customFormat="1" ht="12" customHeight="1">
      <c r="A31" s="592" t="s">
        <v>66</v>
      </c>
      <c r="B31" s="594" t="s">
        <v>355</v>
      </c>
      <c r="C31" s="447"/>
      <c r="D31" s="447"/>
      <c r="E31" s="571"/>
    </row>
    <row r="32" spans="1:5" s="568" customFormat="1" ht="12" customHeight="1" thickBot="1">
      <c r="A32" s="591" t="s">
        <v>67</v>
      </c>
      <c r="B32" s="577" t="s">
        <v>357</v>
      </c>
      <c r="C32" s="575"/>
      <c r="D32" s="575"/>
      <c r="E32" s="570"/>
    </row>
    <row r="33" spans="1:5" s="568" customFormat="1" ht="12" customHeight="1" thickBot="1">
      <c r="A33" s="578" t="s">
        <v>12</v>
      </c>
      <c r="B33" s="387" t="s">
        <v>482</v>
      </c>
      <c r="C33" s="40"/>
      <c r="D33" s="40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40"/>
      <c r="E34" s="584"/>
    </row>
    <row r="35" spans="1:5" s="541" customFormat="1" ht="12" customHeight="1" thickBot="1">
      <c r="A35" s="515" t="s">
        <v>14</v>
      </c>
      <c r="B35" s="387" t="s">
        <v>684</v>
      </c>
      <c r="C35" s="446">
        <f>+C8+C19+C24+C25+C29+C33+C34</f>
        <v>0</v>
      </c>
      <c r="D35" s="446">
        <f>+D8+D19+D24+D25+D29+D33+D34</f>
        <v>0</v>
      </c>
      <c r="E35" s="585">
        <f>+E8+E19+E24+E25+E29+E33+E34</f>
        <v>6974</v>
      </c>
    </row>
    <row r="36" spans="1:5" s="541" customFormat="1" ht="12" customHeight="1" thickBot="1">
      <c r="A36" s="580" t="s">
        <v>15</v>
      </c>
      <c r="B36" s="387" t="s">
        <v>573</v>
      </c>
      <c r="C36" s="446">
        <f>+C37+C38+C39</f>
        <v>60605</v>
      </c>
      <c r="D36" s="446">
        <f>+D37+D38+D39</f>
        <v>72713</v>
      </c>
      <c r="E36" s="585">
        <f>+E37+E38+E39</f>
        <v>65246</v>
      </c>
    </row>
    <row r="37" spans="1:5" s="541" customFormat="1" ht="12" customHeight="1">
      <c r="A37" s="592" t="s">
        <v>574</v>
      </c>
      <c r="B37" s="593" t="s">
        <v>167</v>
      </c>
      <c r="C37" s="102"/>
      <c r="D37" s="102">
        <v>11</v>
      </c>
      <c r="E37" s="572">
        <v>11</v>
      </c>
    </row>
    <row r="38" spans="1:5" s="568" customFormat="1" ht="12" customHeight="1">
      <c r="A38" s="592" t="s">
        <v>575</v>
      </c>
      <c r="B38" s="594" t="s">
        <v>3</v>
      </c>
      <c r="C38" s="447"/>
      <c r="D38" s="447"/>
      <c r="E38" s="571"/>
    </row>
    <row r="39" spans="1:5" s="568" customFormat="1" ht="12" customHeight="1" thickBot="1">
      <c r="A39" s="591" t="s">
        <v>576</v>
      </c>
      <c r="B39" s="577" t="s">
        <v>577</v>
      </c>
      <c r="C39" s="575">
        <v>60605</v>
      </c>
      <c r="D39" s="575">
        <v>72702</v>
      </c>
      <c r="E39" s="570">
        <v>65235</v>
      </c>
    </row>
    <row r="40" spans="1:5" s="568" customFormat="1" ht="15" customHeight="1" thickBot="1">
      <c r="A40" s="580" t="s">
        <v>16</v>
      </c>
      <c r="B40" s="581" t="s">
        <v>578</v>
      </c>
      <c r="C40" s="108">
        <f>+C35+C36</f>
        <v>60605</v>
      </c>
      <c r="D40" s="108">
        <f>+D35+D36</f>
        <v>72713</v>
      </c>
      <c r="E40" s="586">
        <f>+E35+E36</f>
        <v>72220</v>
      </c>
    </row>
    <row r="41" spans="1:5" s="568" customFormat="1" ht="15" customHeight="1">
      <c r="A41" s="523"/>
      <c r="B41" s="524"/>
      <c r="C41" s="539"/>
      <c r="D41" s="539"/>
      <c r="E41" s="539"/>
    </row>
    <row r="42" spans="1:5" ht="13.5" thickBot="1">
      <c r="A42" s="525"/>
      <c r="B42" s="526"/>
      <c r="C42" s="540"/>
      <c r="D42" s="540"/>
      <c r="E42" s="540"/>
    </row>
    <row r="43" spans="1:5" s="567" customFormat="1" ht="16.5" customHeight="1" thickBot="1">
      <c r="A43" s="741" t="s">
        <v>44</v>
      </c>
      <c r="B43" s="742"/>
      <c r="C43" s="742"/>
      <c r="D43" s="742"/>
      <c r="E43" s="743"/>
    </row>
    <row r="44" spans="1:5" s="343" customFormat="1" ht="12" customHeight="1" thickBot="1">
      <c r="A44" s="578" t="s">
        <v>7</v>
      </c>
      <c r="B44" s="387" t="s">
        <v>579</v>
      </c>
      <c r="C44" s="446">
        <f>SUM(C45:C49)</f>
        <v>60605</v>
      </c>
      <c r="D44" s="446">
        <f>SUM(D45:D49)</f>
        <v>71182</v>
      </c>
      <c r="E44" s="478">
        <f>SUM(E45:E49)</f>
        <v>68678</v>
      </c>
    </row>
    <row r="45" spans="1:5" ht="12" customHeight="1">
      <c r="A45" s="591" t="s">
        <v>72</v>
      </c>
      <c r="B45" s="368" t="s">
        <v>37</v>
      </c>
      <c r="C45" s="102">
        <v>36369</v>
      </c>
      <c r="D45" s="102">
        <v>44002</v>
      </c>
      <c r="E45" s="473">
        <v>43853</v>
      </c>
    </row>
    <row r="46" spans="1:5" ht="12" customHeight="1">
      <c r="A46" s="591" t="s">
        <v>73</v>
      </c>
      <c r="B46" s="367" t="s">
        <v>134</v>
      </c>
      <c r="C46" s="440">
        <v>9906</v>
      </c>
      <c r="D46" s="440">
        <v>12046</v>
      </c>
      <c r="E46" s="474">
        <v>12042</v>
      </c>
    </row>
    <row r="47" spans="1:5" ht="12" customHeight="1">
      <c r="A47" s="591" t="s">
        <v>74</v>
      </c>
      <c r="B47" s="367" t="s">
        <v>101</v>
      </c>
      <c r="C47" s="440">
        <v>14330</v>
      </c>
      <c r="D47" s="440">
        <v>15134</v>
      </c>
      <c r="E47" s="474">
        <v>12783</v>
      </c>
    </row>
    <row r="48" spans="1:5" ht="12" customHeight="1">
      <c r="A48" s="591" t="s">
        <v>75</v>
      </c>
      <c r="B48" s="367" t="s">
        <v>135</v>
      </c>
      <c r="C48" s="440"/>
      <c r="D48" s="440"/>
      <c r="E48" s="474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474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1531</v>
      </c>
      <c r="E50" s="478">
        <f>SUM(E51:E53)</f>
        <v>1161</v>
      </c>
    </row>
    <row r="51" spans="1:5" s="343" customFormat="1" ht="12" customHeight="1">
      <c r="A51" s="591" t="s">
        <v>78</v>
      </c>
      <c r="B51" s="368" t="s">
        <v>157</v>
      </c>
      <c r="C51" s="102"/>
      <c r="D51" s="102">
        <v>1531</v>
      </c>
      <c r="E51" s="473">
        <v>1161</v>
      </c>
    </row>
    <row r="52" spans="1:5" ht="12" customHeight="1">
      <c r="A52" s="591" t="s">
        <v>79</v>
      </c>
      <c r="B52" s="367" t="s">
        <v>138</v>
      </c>
      <c r="C52" s="440"/>
      <c r="D52" s="440"/>
      <c r="E52" s="474"/>
    </row>
    <row r="53" spans="1:5" ht="12" customHeight="1">
      <c r="A53" s="591" t="s">
        <v>80</v>
      </c>
      <c r="B53" s="367" t="s">
        <v>45</v>
      </c>
      <c r="C53" s="440"/>
      <c r="D53" s="440"/>
      <c r="E53" s="474"/>
    </row>
    <row r="54" spans="1:5" ht="12" customHeight="1" thickBot="1">
      <c r="A54" s="591" t="s">
        <v>81</v>
      </c>
      <c r="B54" s="367" t="s">
        <v>685</v>
      </c>
      <c r="C54" s="440"/>
      <c r="D54" s="440"/>
      <c r="E54" s="474"/>
    </row>
    <row r="55" spans="1:5" ht="12" customHeight="1" thickBot="1">
      <c r="A55" s="578" t="s">
        <v>9</v>
      </c>
      <c r="B55" s="582" t="s">
        <v>581</v>
      </c>
      <c r="C55" s="446">
        <f>+C44+C50</f>
        <v>60605</v>
      </c>
      <c r="D55" s="446">
        <f>+D44+D50</f>
        <v>72713</v>
      </c>
      <c r="E55" s="478">
        <f>+E44+E50</f>
        <v>69839</v>
      </c>
    </row>
    <row r="56" spans="3:5" ht="13.5" thickBot="1">
      <c r="C56" s="587"/>
      <c r="D56" s="587"/>
      <c r="E56" s="587"/>
    </row>
    <row r="57" spans="1:5" ht="15" customHeight="1" thickBot="1">
      <c r="A57" s="680" t="s">
        <v>745</v>
      </c>
      <c r="B57" s="681"/>
      <c r="C57" s="112">
        <v>16</v>
      </c>
      <c r="D57" s="112">
        <v>16</v>
      </c>
      <c r="E57" s="576">
        <v>16</v>
      </c>
    </row>
    <row r="58" spans="1:5" ht="14.25" customHeight="1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83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+CONCATENATE("7.3. melléklet a 10/",LEFT(ÖSSZEFÜGGÉSEK!A4,4)+1,". (V.19.) önkormányzati rendelethez")</f>
        <v>7.3. melléklet a 10/2016. (V.19.) önkormányzati rendelethez</v>
      </c>
    </row>
    <row r="2" spans="1:5" s="565" customFormat="1" ht="25.5" customHeight="1">
      <c r="A2" s="545" t="s">
        <v>148</v>
      </c>
      <c r="B2" s="744" t="s">
        <v>751</v>
      </c>
      <c r="C2" s="745"/>
      <c r="D2" s="746"/>
      <c r="E2" s="588" t="s">
        <v>48</v>
      </c>
    </row>
    <row r="3" spans="1:5" s="565" customFormat="1" ht="24.75" thickBot="1">
      <c r="A3" s="563" t="s">
        <v>561</v>
      </c>
      <c r="B3" s="747" t="s">
        <v>681</v>
      </c>
      <c r="C3" s="750"/>
      <c r="D3" s="751"/>
      <c r="E3" s="589" t="s">
        <v>49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0</v>
      </c>
      <c r="D8" s="446">
        <f>SUM(D9:D18)</f>
        <v>0</v>
      </c>
      <c r="E8" s="585">
        <f>SUM(E9:E18)</f>
        <v>0</v>
      </c>
    </row>
    <row r="9" spans="1:5" s="541" customFormat="1" ht="12" customHeight="1">
      <c r="A9" s="590" t="s">
        <v>72</v>
      </c>
      <c r="B9" s="369" t="s">
        <v>341</v>
      </c>
      <c r="C9" s="105"/>
      <c r="D9" s="105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443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443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443"/>
      <c r="E12" s="114"/>
    </row>
    <row r="13" spans="1:5" s="541" customFormat="1" ht="12" customHeight="1">
      <c r="A13" s="591" t="s">
        <v>108</v>
      </c>
      <c r="B13" s="367" t="s">
        <v>345</v>
      </c>
      <c r="C13" s="443"/>
      <c r="D13" s="443"/>
      <c r="E13" s="114"/>
    </row>
    <row r="14" spans="1:5" s="541" customFormat="1" ht="12" customHeight="1">
      <c r="A14" s="591" t="s">
        <v>76</v>
      </c>
      <c r="B14" s="367" t="s">
        <v>563</v>
      </c>
      <c r="C14" s="443"/>
      <c r="D14" s="443"/>
      <c r="E14" s="114"/>
    </row>
    <row r="15" spans="1:5" s="568" customFormat="1" ht="12" customHeight="1">
      <c r="A15" s="591" t="s">
        <v>77</v>
      </c>
      <c r="B15" s="366" t="s">
        <v>564</v>
      </c>
      <c r="C15" s="443"/>
      <c r="D15" s="443"/>
      <c r="E15" s="114"/>
    </row>
    <row r="16" spans="1:5" s="568" customFormat="1" ht="12" customHeight="1">
      <c r="A16" s="591" t="s">
        <v>85</v>
      </c>
      <c r="B16" s="367" t="s">
        <v>348</v>
      </c>
      <c r="C16" s="106"/>
      <c r="D16" s="106"/>
      <c r="E16" s="573"/>
    </row>
    <row r="17" spans="1:5" s="541" customFormat="1" ht="12" customHeight="1">
      <c r="A17" s="591" t="s">
        <v>86</v>
      </c>
      <c r="B17" s="367" t="s">
        <v>350</v>
      </c>
      <c r="C17" s="443"/>
      <c r="D17" s="443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44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446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443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443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443"/>
      <c r="E22" s="114"/>
    </row>
    <row r="23" spans="1:5" s="568" customFormat="1" ht="12" customHeight="1" thickBot="1">
      <c r="A23" s="591" t="s">
        <v>81</v>
      </c>
      <c r="B23" s="367" t="s">
        <v>682</v>
      </c>
      <c r="C23" s="443"/>
      <c r="D23" s="443"/>
      <c r="E23" s="114"/>
    </row>
    <row r="24" spans="1:5" s="568" customFormat="1" ht="12" customHeight="1" thickBot="1">
      <c r="A24" s="578" t="s">
        <v>9</v>
      </c>
      <c r="B24" s="387" t="s">
        <v>125</v>
      </c>
      <c r="C24" s="40"/>
      <c r="D24" s="40"/>
      <c r="E24" s="584"/>
    </row>
    <row r="25" spans="1:5" s="568" customFormat="1" ht="12" customHeight="1" thickBot="1">
      <c r="A25" s="578" t="s">
        <v>10</v>
      </c>
      <c r="B25" s="387" t="s">
        <v>568</v>
      </c>
      <c r="C25" s="446">
        <f>SUM(C26:C27)</f>
        <v>0</v>
      </c>
      <c r="D25" s="446">
        <f>SUM(D26:D27)</f>
        <v>0</v>
      </c>
      <c r="E25" s="585">
        <f>SUM(E26:E27)</f>
        <v>0</v>
      </c>
    </row>
    <row r="26" spans="1:5" s="568" customFormat="1" ht="12" customHeight="1">
      <c r="A26" s="592" t="s">
        <v>335</v>
      </c>
      <c r="B26" s="593" t="s">
        <v>566</v>
      </c>
      <c r="C26" s="102"/>
      <c r="D26" s="102"/>
      <c r="E26" s="572"/>
    </row>
    <row r="27" spans="1:5" s="568" customFormat="1" ht="12" customHeight="1">
      <c r="A27" s="592" t="s">
        <v>336</v>
      </c>
      <c r="B27" s="594" t="s">
        <v>569</v>
      </c>
      <c r="C27" s="447"/>
      <c r="D27" s="447"/>
      <c r="E27" s="571"/>
    </row>
    <row r="28" spans="1:5" s="568" customFormat="1" ht="12" customHeight="1" thickBot="1">
      <c r="A28" s="591" t="s">
        <v>337</v>
      </c>
      <c r="B28" s="595" t="s">
        <v>683</v>
      </c>
      <c r="C28" s="575"/>
      <c r="D28" s="575"/>
      <c r="E28" s="570"/>
    </row>
    <row r="29" spans="1:5" s="568" customFormat="1" ht="12" customHeight="1" thickBot="1">
      <c r="A29" s="578" t="s">
        <v>11</v>
      </c>
      <c r="B29" s="387" t="s">
        <v>570</v>
      </c>
      <c r="C29" s="446">
        <f>SUM(C30:C32)</f>
        <v>0</v>
      </c>
      <c r="D29" s="446">
        <f>SUM(D30:D32)</f>
        <v>0</v>
      </c>
      <c r="E29" s="585">
        <f>SUM(E30:E32)</f>
        <v>0</v>
      </c>
    </row>
    <row r="30" spans="1:5" s="568" customFormat="1" ht="12" customHeight="1">
      <c r="A30" s="592" t="s">
        <v>65</v>
      </c>
      <c r="B30" s="593" t="s">
        <v>354</v>
      </c>
      <c r="C30" s="102"/>
      <c r="D30" s="102"/>
      <c r="E30" s="572"/>
    </row>
    <row r="31" spans="1:5" s="568" customFormat="1" ht="12" customHeight="1">
      <c r="A31" s="592" t="s">
        <v>66</v>
      </c>
      <c r="B31" s="594" t="s">
        <v>355</v>
      </c>
      <c r="C31" s="447"/>
      <c r="D31" s="447"/>
      <c r="E31" s="571"/>
    </row>
    <row r="32" spans="1:5" s="568" customFormat="1" ht="12" customHeight="1" thickBot="1">
      <c r="A32" s="591" t="s">
        <v>67</v>
      </c>
      <c r="B32" s="577" t="s">
        <v>357</v>
      </c>
      <c r="C32" s="575"/>
      <c r="D32" s="575"/>
      <c r="E32" s="570"/>
    </row>
    <row r="33" spans="1:5" s="568" customFormat="1" ht="12" customHeight="1" thickBot="1">
      <c r="A33" s="578" t="s">
        <v>12</v>
      </c>
      <c r="B33" s="387" t="s">
        <v>482</v>
      </c>
      <c r="C33" s="40"/>
      <c r="D33" s="40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40"/>
      <c r="E34" s="584"/>
    </row>
    <row r="35" spans="1:5" s="541" customFormat="1" ht="12" customHeight="1" thickBot="1">
      <c r="A35" s="515" t="s">
        <v>14</v>
      </c>
      <c r="B35" s="387" t="s">
        <v>684</v>
      </c>
      <c r="C35" s="446">
        <f>+C8+C19+C24+C25+C29+C33+C34</f>
        <v>0</v>
      </c>
      <c r="D35" s="446">
        <f>+D8+D19+D24+D25+D29+D33+D34</f>
        <v>0</v>
      </c>
      <c r="E35" s="585">
        <f>+E8+E19+E24+E25+E29+E33+E34</f>
        <v>0</v>
      </c>
    </row>
    <row r="36" spans="1:5" s="541" customFormat="1" ht="12" customHeight="1" thickBot="1">
      <c r="A36" s="580" t="s">
        <v>15</v>
      </c>
      <c r="B36" s="387" t="s">
        <v>573</v>
      </c>
      <c r="C36" s="446">
        <f>+C37+C38+C39</f>
        <v>37666</v>
      </c>
      <c r="D36" s="446">
        <f>+D37+D38+D39</f>
        <v>46494</v>
      </c>
      <c r="E36" s="585">
        <f>+E37+E38+E39</f>
        <v>45852</v>
      </c>
    </row>
    <row r="37" spans="1:5" s="541" customFormat="1" ht="12" customHeight="1">
      <c r="A37" s="592" t="s">
        <v>574</v>
      </c>
      <c r="B37" s="593" t="s">
        <v>167</v>
      </c>
      <c r="C37" s="102"/>
      <c r="D37" s="102"/>
      <c r="E37" s="572"/>
    </row>
    <row r="38" spans="1:5" s="568" customFormat="1" ht="12" customHeight="1">
      <c r="A38" s="592" t="s">
        <v>575</v>
      </c>
      <c r="B38" s="594" t="s">
        <v>3</v>
      </c>
      <c r="C38" s="447"/>
      <c r="D38" s="447"/>
      <c r="E38" s="571"/>
    </row>
    <row r="39" spans="1:5" s="568" customFormat="1" ht="12" customHeight="1" thickBot="1">
      <c r="A39" s="591" t="s">
        <v>576</v>
      </c>
      <c r="B39" s="577" t="s">
        <v>577</v>
      </c>
      <c r="C39" s="575">
        <v>37666</v>
      </c>
      <c r="D39" s="575">
        <v>46494</v>
      </c>
      <c r="E39" s="570">
        <v>45852</v>
      </c>
    </row>
    <row r="40" spans="1:5" s="568" customFormat="1" ht="15" customHeight="1" thickBot="1">
      <c r="A40" s="580" t="s">
        <v>16</v>
      </c>
      <c r="B40" s="581" t="s">
        <v>578</v>
      </c>
      <c r="C40" s="108">
        <f>+C35+C36</f>
        <v>37666</v>
      </c>
      <c r="D40" s="108">
        <f>+D35+D36</f>
        <v>46494</v>
      </c>
      <c r="E40" s="586">
        <f>+E35+E36</f>
        <v>45852</v>
      </c>
    </row>
    <row r="41" spans="1:5" s="568" customFormat="1" ht="15" customHeight="1">
      <c r="A41" s="523"/>
      <c r="B41" s="524"/>
      <c r="C41" s="539"/>
      <c r="D41" s="539"/>
      <c r="E41" s="539"/>
    </row>
    <row r="42" spans="1:5" ht="13.5" thickBot="1">
      <c r="A42" s="525"/>
      <c r="B42" s="526"/>
      <c r="C42" s="540"/>
      <c r="D42" s="540"/>
      <c r="E42" s="540"/>
    </row>
    <row r="43" spans="1:5" s="567" customFormat="1" ht="16.5" customHeight="1" thickBot="1">
      <c r="A43" s="741" t="s">
        <v>44</v>
      </c>
      <c r="B43" s="742"/>
      <c r="C43" s="742"/>
      <c r="D43" s="742"/>
      <c r="E43" s="743"/>
    </row>
    <row r="44" spans="1:5" s="343" customFormat="1" ht="12" customHeight="1" thickBot="1">
      <c r="A44" s="578" t="s">
        <v>7</v>
      </c>
      <c r="B44" s="387" t="s">
        <v>579</v>
      </c>
      <c r="C44" s="446">
        <f>SUM(C45:C49)</f>
        <v>37666</v>
      </c>
      <c r="D44" s="446">
        <f>SUM(D45:D49)</f>
        <v>46494</v>
      </c>
      <c r="E44" s="478">
        <f>SUM(E45:E49)</f>
        <v>45852</v>
      </c>
    </row>
    <row r="45" spans="1:5" ht="12" customHeight="1">
      <c r="A45" s="591" t="s">
        <v>72</v>
      </c>
      <c r="B45" s="368" t="s">
        <v>37</v>
      </c>
      <c r="C45" s="102"/>
      <c r="D45" s="102"/>
      <c r="E45" s="473"/>
    </row>
    <row r="46" spans="1:5" ht="12" customHeight="1">
      <c r="A46" s="591" t="s">
        <v>73</v>
      </c>
      <c r="B46" s="367" t="s">
        <v>134</v>
      </c>
      <c r="C46" s="440"/>
      <c r="D46" s="440"/>
      <c r="E46" s="474"/>
    </row>
    <row r="47" spans="1:5" ht="12" customHeight="1">
      <c r="A47" s="591" t="s">
        <v>74</v>
      </c>
      <c r="B47" s="367" t="s">
        <v>101</v>
      </c>
      <c r="C47" s="440"/>
      <c r="D47" s="440"/>
      <c r="E47" s="474"/>
    </row>
    <row r="48" spans="1:5" ht="12" customHeight="1">
      <c r="A48" s="591" t="s">
        <v>75</v>
      </c>
      <c r="B48" s="367" t="s">
        <v>135</v>
      </c>
      <c r="C48" s="440">
        <v>37666</v>
      </c>
      <c r="D48" s="440">
        <v>46494</v>
      </c>
      <c r="E48" s="474">
        <v>45852</v>
      </c>
    </row>
    <row r="49" spans="1:5" ht="12" customHeight="1" thickBot="1">
      <c r="A49" s="591" t="s">
        <v>108</v>
      </c>
      <c r="B49" s="367" t="s">
        <v>136</v>
      </c>
      <c r="C49" s="440"/>
      <c r="D49" s="440"/>
      <c r="E49" s="474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0</v>
      </c>
      <c r="E50" s="478">
        <f>SUM(E51:E53)</f>
        <v>0</v>
      </c>
    </row>
    <row r="51" spans="1:5" s="343" customFormat="1" ht="12" customHeight="1">
      <c r="A51" s="591" t="s">
        <v>78</v>
      </c>
      <c r="B51" s="368" t="s">
        <v>157</v>
      </c>
      <c r="C51" s="102"/>
      <c r="D51" s="102"/>
      <c r="E51" s="473"/>
    </row>
    <row r="52" spans="1:5" ht="12" customHeight="1">
      <c r="A52" s="591" t="s">
        <v>79</v>
      </c>
      <c r="B52" s="367" t="s">
        <v>138</v>
      </c>
      <c r="C52" s="440"/>
      <c r="D52" s="440"/>
      <c r="E52" s="474"/>
    </row>
    <row r="53" spans="1:5" ht="12" customHeight="1">
      <c r="A53" s="591" t="s">
        <v>80</v>
      </c>
      <c r="B53" s="367" t="s">
        <v>45</v>
      </c>
      <c r="C53" s="440"/>
      <c r="D53" s="440"/>
      <c r="E53" s="474"/>
    </row>
    <row r="54" spans="1:5" ht="12" customHeight="1" thickBot="1">
      <c r="A54" s="591" t="s">
        <v>81</v>
      </c>
      <c r="B54" s="367" t="s">
        <v>685</v>
      </c>
      <c r="C54" s="440"/>
      <c r="D54" s="440"/>
      <c r="E54" s="474"/>
    </row>
    <row r="55" spans="1:5" ht="12" customHeight="1" thickBot="1">
      <c r="A55" s="578" t="s">
        <v>9</v>
      </c>
      <c r="B55" s="582" t="s">
        <v>581</v>
      </c>
      <c r="C55" s="446">
        <f>+C44+C50</f>
        <v>37666</v>
      </c>
      <c r="D55" s="446">
        <f>+D44+D50</f>
        <v>46494</v>
      </c>
      <c r="E55" s="478">
        <f>+E44+E50</f>
        <v>45852</v>
      </c>
    </row>
    <row r="56" spans="3:5" ht="13.5" thickBot="1">
      <c r="C56" s="587"/>
      <c r="D56" s="587"/>
      <c r="E56" s="587"/>
    </row>
    <row r="57" spans="1:5" ht="15" customHeight="1" thickBot="1">
      <c r="A57" s="680" t="s">
        <v>745</v>
      </c>
      <c r="B57" s="681"/>
      <c r="C57" s="112">
        <v>2</v>
      </c>
      <c r="D57" s="112">
        <v>2</v>
      </c>
      <c r="E57" s="576">
        <v>2</v>
      </c>
    </row>
    <row r="58" spans="1:5" ht="14.25" customHeight="1" thickBot="1">
      <c r="A58" s="682" t="s">
        <v>744</v>
      </c>
      <c r="B58" s="683"/>
      <c r="C58" s="112"/>
      <c r="D58" s="112"/>
      <c r="E58" s="57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3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+CONCATENATE("8.1. melléklet a 10/",LEFT(ÖSSZEFÜGGÉSEK!A4,4)+1,". (V.19.) önkormányzati rendelethez")</f>
        <v>8.1. melléklet a 10/2016. (V.19.) önkormányzati rendelethez</v>
      </c>
    </row>
    <row r="2" spans="1:5" s="565" customFormat="1" ht="25.5" customHeight="1">
      <c r="A2" s="545" t="s">
        <v>148</v>
      </c>
      <c r="B2" s="744" t="s">
        <v>750</v>
      </c>
      <c r="C2" s="745"/>
      <c r="D2" s="746"/>
      <c r="E2" s="588" t="s">
        <v>49</v>
      </c>
    </row>
    <row r="3" spans="1:5" s="565" customFormat="1" ht="24.75" thickBot="1">
      <c r="A3" s="563" t="s">
        <v>147</v>
      </c>
      <c r="B3" s="747" t="s">
        <v>554</v>
      </c>
      <c r="C3" s="750"/>
      <c r="D3" s="751"/>
      <c r="E3" s="589" t="s">
        <v>41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32469</v>
      </c>
      <c r="D8" s="608">
        <f>SUM(D9:D18)</f>
        <v>33759</v>
      </c>
      <c r="E8" s="585">
        <f>SUM(E9:E18)</f>
        <v>33151</v>
      </c>
    </row>
    <row r="9" spans="1:5" s="541" customFormat="1" ht="12" customHeight="1">
      <c r="A9" s="590" t="s">
        <v>72</v>
      </c>
      <c r="B9" s="369" t="s">
        <v>341</v>
      </c>
      <c r="C9" s="105"/>
      <c r="D9" s="609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610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610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610"/>
      <c r="E12" s="114"/>
    </row>
    <row r="13" spans="1:5" s="541" customFormat="1" ht="12" customHeight="1">
      <c r="A13" s="591" t="s">
        <v>108</v>
      </c>
      <c r="B13" s="367" t="s">
        <v>345</v>
      </c>
      <c r="C13" s="443">
        <v>31200</v>
      </c>
      <c r="D13" s="610">
        <v>31462</v>
      </c>
      <c r="E13" s="114">
        <v>30982</v>
      </c>
    </row>
    <row r="14" spans="1:5" s="541" customFormat="1" ht="12" customHeight="1">
      <c r="A14" s="591" t="s">
        <v>76</v>
      </c>
      <c r="B14" s="367" t="s">
        <v>563</v>
      </c>
      <c r="C14" s="443">
        <v>1269</v>
      </c>
      <c r="D14" s="610">
        <v>1269</v>
      </c>
      <c r="E14" s="114">
        <v>1140</v>
      </c>
    </row>
    <row r="15" spans="1:5" s="568" customFormat="1" ht="12" customHeight="1">
      <c r="A15" s="591" t="s">
        <v>77</v>
      </c>
      <c r="B15" s="366" t="s">
        <v>564</v>
      </c>
      <c r="C15" s="443"/>
      <c r="D15" s="610">
        <v>1022</v>
      </c>
      <c r="E15" s="114">
        <v>1022</v>
      </c>
    </row>
    <row r="16" spans="1:5" s="568" customFormat="1" ht="12" customHeight="1">
      <c r="A16" s="591" t="s">
        <v>85</v>
      </c>
      <c r="B16" s="367" t="s">
        <v>348</v>
      </c>
      <c r="C16" s="106"/>
      <c r="D16" s="611">
        <v>6</v>
      </c>
      <c r="E16" s="573">
        <v>7</v>
      </c>
    </row>
    <row r="17" spans="1:5" s="541" customFormat="1" ht="12" customHeight="1">
      <c r="A17" s="591" t="s">
        <v>86</v>
      </c>
      <c r="B17" s="367" t="s">
        <v>350</v>
      </c>
      <c r="C17" s="443"/>
      <c r="D17" s="610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11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608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610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610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610"/>
      <c r="E22" s="114"/>
    </row>
    <row r="23" spans="1:5" s="541" customFormat="1" ht="12" customHeight="1" thickBot="1">
      <c r="A23" s="591" t="s">
        <v>81</v>
      </c>
      <c r="B23" s="367" t="s">
        <v>687</v>
      </c>
      <c r="C23" s="443"/>
      <c r="D23" s="610"/>
      <c r="E23" s="114"/>
    </row>
    <row r="24" spans="1:5" s="541" customFormat="1" ht="12" customHeight="1" thickBot="1">
      <c r="A24" s="578" t="s">
        <v>9</v>
      </c>
      <c r="B24" s="387" t="s">
        <v>125</v>
      </c>
      <c r="C24" s="40"/>
      <c r="D24" s="612"/>
      <c r="E24" s="584"/>
    </row>
    <row r="25" spans="1:5" s="541" customFormat="1" ht="12" customHeight="1" thickBot="1">
      <c r="A25" s="578" t="s">
        <v>10</v>
      </c>
      <c r="B25" s="387" t="s">
        <v>568</v>
      </c>
      <c r="C25" s="446">
        <f>+C26+C27</f>
        <v>0</v>
      </c>
      <c r="D25" s="608">
        <f>+D26+D27</f>
        <v>0</v>
      </c>
      <c r="E25" s="585">
        <f>+E26+E27</f>
        <v>0</v>
      </c>
    </row>
    <row r="26" spans="1:5" s="541" customFormat="1" ht="12" customHeight="1">
      <c r="A26" s="592" t="s">
        <v>335</v>
      </c>
      <c r="B26" s="593" t="s">
        <v>566</v>
      </c>
      <c r="C26" s="102"/>
      <c r="D26" s="599"/>
      <c r="E26" s="572"/>
    </row>
    <row r="27" spans="1:5" s="541" customFormat="1" ht="12" customHeight="1">
      <c r="A27" s="592" t="s">
        <v>336</v>
      </c>
      <c r="B27" s="594" t="s">
        <v>569</v>
      </c>
      <c r="C27" s="447"/>
      <c r="D27" s="613"/>
      <c r="E27" s="571"/>
    </row>
    <row r="28" spans="1:5" s="541" customFormat="1" ht="12" customHeight="1" thickBot="1">
      <c r="A28" s="591" t="s">
        <v>337</v>
      </c>
      <c r="B28" s="595" t="s">
        <v>688</v>
      </c>
      <c r="C28" s="575"/>
      <c r="D28" s="614"/>
      <c r="E28" s="570"/>
    </row>
    <row r="29" spans="1:5" s="541" customFormat="1" ht="12" customHeight="1" thickBot="1">
      <c r="A29" s="578" t="s">
        <v>11</v>
      </c>
      <c r="B29" s="387" t="s">
        <v>570</v>
      </c>
      <c r="C29" s="446">
        <f>+C30+C31+C32</f>
        <v>0</v>
      </c>
      <c r="D29" s="608">
        <f>+D30+D31+D32</f>
        <v>0</v>
      </c>
      <c r="E29" s="585">
        <f>+E30+E31+E32</f>
        <v>0</v>
      </c>
    </row>
    <row r="30" spans="1:5" s="541" customFormat="1" ht="12" customHeight="1">
      <c r="A30" s="592" t="s">
        <v>65</v>
      </c>
      <c r="B30" s="593" t="s">
        <v>354</v>
      </c>
      <c r="C30" s="102"/>
      <c r="D30" s="599"/>
      <c r="E30" s="572"/>
    </row>
    <row r="31" spans="1:5" s="541" customFormat="1" ht="12" customHeight="1">
      <c r="A31" s="592" t="s">
        <v>66</v>
      </c>
      <c r="B31" s="594" t="s">
        <v>355</v>
      </c>
      <c r="C31" s="447"/>
      <c r="D31" s="613"/>
      <c r="E31" s="571"/>
    </row>
    <row r="32" spans="1:5" s="541" customFormat="1" ht="12" customHeight="1" thickBot="1">
      <c r="A32" s="591" t="s">
        <v>67</v>
      </c>
      <c r="B32" s="577" t="s">
        <v>357</v>
      </c>
      <c r="C32" s="575"/>
      <c r="D32" s="614"/>
      <c r="E32" s="570"/>
    </row>
    <row r="33" spans="1:5" s="541" customFormat="1" ht="12" customHeight="1" thickBot="1">
      <c r="A33" s="578" t="s">
        <v>12</v>
      </c>
      <c r="B33" s="387" t="s">
        <v>482</v>
      </c>
      <c r="C33" s="40"/>
      <c r="D33" s="612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612"/>
      <c r="E34" s="584"/>
    </row>
    <row r="35" spans="1:5" s="541" customFormat="1" ht="12" customHeight="1" thickBot="1">
      <c r="A35" s="515" t="s">
        <v>14</v>
      </c>
      <c r="B35" s="387" t="s">
        <v>572</v>
      </c>
      <c r="C35" s="446">
        <f>+C8+C19+C24+C25+C29+C33+C34</f>
        <v>32469</v>
      </c>
      <c r="D35" s="608">
        <f>+D8+D19+D24+D25+D29+D33+D34</f>
        <v>33759</v>
      </c>
      <c r="E35" s="585">
        <f>+E8+E19+E24+E25+E29+E33+E34</f>
        <v>33151</v>
      </c>
    </row>
    <row r="36" spans="1:5" s="568" customFormat="1" ht="12" customHeight="1" thickBot="1">
      <c r="A36" s="580" t="s">
        <v>15</v>
      </c>
      <c r="B36" s="387" t="s">
        <v>573</v>
      </c>
      <c r="C36" s="446">
        <f>+C37+C38+C39</f>
        <v>68918</v>
      </c>
      <c r="D36" s="608">
        <f>+D37+D38+D39</f>
        <v>81319</v>
      </c>
      <c r="E36" s="585">
        <f>+E37+E38+E39</f>
        <v>76565</v>
      </c>
    </row>
    <row r="37" spans="1:5" s="568" customFormat="1" ht="15" customHeight="1">
      <c r="A37" s="592" t="s">
        <v>574</v>
      </c>
      <c r="B37" s="593" t="s">
        <v>167</v>
      </c>
      <c r="C37" s="102"/>
      <c r="D37" s="599"/>
      <c r="E37" s="572"/>
    </row>
    <row r="38" spans="1:5" s="568" customFormat="1" ht="15" customHeight="1">
      <c r="A38" s="592" t="s">
        <v>575</v>
      </c>
      <c r="B38" s="594" t="s">
        <v>3</v>
      </c>
      <c r="C38" s="447"/>
      <c r="D38" s="613"/>
      <c r="E38" s="571"/>
    </row>
    <row r="39" spans="1:5" ht="13.5" thickBot="1">
      <c r="A39" s="591" t="s">
        <v>576</v>
      </c>
      <c r="B39" s="577" t="s">
        <v>577</v>
      </c>
      <c r="C39" s="575">
        <v>68918</v>
      </c>
      <c r="D39" s="614">
        <v>81319</v>
      </c>
      <c r="E39" s="570">
        <v>76565</v>
      </c>
    </row>
    <row r="40" spans="1:5" s="567" customFormat="1" ht="16.5" customHeight="1" thickBot="1">
      <c r="A40" s="580" t="s">
        <v>16</v>
      </c>
      <c r="B40" s="581" t="s">
        <v>578</v>
      </c>
      <c r="C40" s="108">
        <f>+C35+C36</f>
        <v>101387</v>
      </c>
      <c r="D40" s="615">
        <f>+D35+D36</f>
        <v>115078</v>
      </c>
      <c r="E40" s="586">
        <f>+E35+E36</f>
        <v>109716</v>
      </c>
    </row>
    <row r="41" spans="1:5" s="343" customFormat="1" ht="12" customHeight="1">
      <c r="A41" s="523"/>
      <c r="B41" s="524"/>
      <c r="C41" s="539"/>
      <c r="D41" s="539"/>
      <c r="E41" s="539"/>
    </row>
    <row r="42" spans="1:5" ht="12" customHeight="1" thickBot="1">
      <c r="A42" s="525"/>
      <c r="B42" s="526"/>
      <c r="C42" s="540"/>
      <c r="D42" s="540"/>
      <c r="E42" s="540"/>
    </row>
    <row r="43" spans="1:5" ht="12" customHeight="1" thickBot="1">
      <c r="A43" s="741" t="s">
        <v>44</v>
      </c>
      <c r="B43" s="742"/>
      <c r="C43" s="742"/>
      <c r="D43" s="742"/>
      <c r="E43" s="743"/>
    </row>
    <row r="44" spans="1:5" ht="12" customHeight="1" thickBot="1">
      <c r="A44" s="578" t="s">
        <v>7</v>
      </c>
      <c r="B44" s="387" t="s">
        <v>579</v>
      </c>
      <c r="C44" s="446">
        <f>SUM(C45:C49)</f>
        <v>101387</v>
      </c>
      <c r="D44" s="446">
        <f>SUM(D45:D49)</f>
        <v>115078</v>
      </c>
      <c r="E44" s="585">
        <f>SUM(E45:E49)</f>
        <v>105774</v>
      </c>
    </row>
    <row r="45" spans="1:13" ht="12" customHeight="1">
      <c r="A45" s="591" t="s">
        <v>72</v>
      </c>
      <c r="B45" s="368" t="s">
        <v>37</v>
      </c>
      <c r="C45" s="102">
        <v>51123</v>
      </c>
      <c r="D45" s="102">
        <v>53312</v>
      </c>
      <c r="E45" s="572">
        <v>53275</v>
      </c>
      <c r="M45" s="31">
        <f>15000/60</f>
        <v>250</v>
      </c>
    </row>
    <row r="46" spans="1:13" ht="12" customHeight="1">
      <c r="A46" s="591" t="s">
        <v>73</v>
      </c>
      <c r="B46" s="367" t="s">
        <v>134</v>
      </c>
      <c r="C46" s="440">
        <v>13902</v>
      </c>
      <c r="D46" s="440">
        <v>14480</v>
      </c>
      <c r="E46" s="596">
        <v>14443</v>
      </c>
      <c r="M46" s="31">
        <f>+M45/8</f>
        <v>31.25</v>
      </c>
    </row>
    <row r="47" spans="1:5" ht="12" customHeight="1">
      <c r="A47" s="591" t="s">
        <v>74</v>
      </c>
      <c r="B47" s="367" t="s">
        <v>101</v>
      </c>
      <c r="C47" s="440">
        <v>36362</v>
      </c>
      <c r="D47" s="440">
        <v>47286</v>
      </c>
      <c r="E47" s="596">
        <v>38056</v>
      </c>
    </row>
    <row r="48" spans="1:5" s="343" customFormat="1" ht="12" customHeight="1">
      <c r="A48" s="591" t="s">
        <v>75</v>
      </c>
      <c r="B48" s="367" t="s">
        <v>135</v>
      </c>
      <c r="C48" s="440"/>
      <c r="D48" s="440"/>
      <c r="E48" s="596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596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0</v>
      </c>
      <c r="E50" s="585">
        <f>SUM(E51:E53)</f>
        <v>0</v>
      </c>
    </row>
    <row r="51" spans="1:5" ht="12" customHeight="1">
      <c r="A51" s="591" t="s">
        <v>78</v>
      </c>
      <c r="B51" s="368" t="s">
        <v>157</v>
      </c>
      <c r="C51" s="102"/>
      <c r="D51" s="102"/>
      <c r="E51" s="572"/>
    </row>
    <row r="52" spans="1:5" ht="12" customHeight="1">
      <c r="A52" s="591" t="s">
        <v>79</v>
      </c>
      <c r="B52" s="367" t="s">
        <v>138</v>
      </c>
      <c r="C52" s="440"/>
      <c r="D52" s="440"/>
      <c r="E52" s="596"/>
    </row>
    <row r="53" spans="1:5" ht="15" customHeight="1">
      <c r="A53" s="591" t="s">
        <v>80</v>
      </c>
      <c r="B53" s="367" t="s">
        <v>45</v>
      </c>
      <c r="C53" s="440"/>
      <c r="D53" s="440"/>
      <c r="E53" s="596"/>
    </row>
    <row r="54" spans="1:5" ht="23.25" thickBot="1">
      <c r="A54" s="591" t="s">
        <v>81</v>
      </c>
      <c r="B54" s="367" t="s">
        <v>689</v>
      </c>
      <c r="C54" s="440"/>
      <c r="D54" s="440"/>
      <c r="E54" s="596"/>
    </row>
    <row r="55" spans="1:5" ht="15" customHeight="1" thickBot="1">
      <c r="A55" s="578" t="s">
        <v>9</v>
      </c>
      <c r="B55" s="582" t="s">
        <v>581</v>
      </c>
      <c r="C55" s="108">
        <f>+C44+C50</f>
        <v>101387</v>
      </c>
      <c r="D55" s="108">
        <f>+D44+D50</f>
        <v>115078</v>
      </c>
      <c r="E55" s="586">
        <f>+E44+E50</f>
        <v>105774</v>
      </c>
    </row>
    <row r="56" spans="3:5" ht="13.5" thickBot="1">
      <c r="C56" s="587"/>
      <c r="D56" s="587"/>
      <c r="E56" s="587"/>
    </row>
    <row r="57" spans="1:5" ht="13.5" thickBot="1">
      <c r="A57" s="680" t="s">
        <v>745</v>
      </c>
      <c r="B57" s="681"/>
      <c r="C57" s="112">
        <v>25</v>
      </c>
      <c r="D57" s="112">
        <v>25</v>
      </c>
      <c r="E57" s="576">
        <v>25</v>
      </c>
    </row>
    <row r="58" spans="1:5" ht="13.5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D137" sqref="D137:E137"/>
    </sheetView>
  </sheetViews>
  <sheetFormatPr defaultColWidth="9.00390625" defaultRowHeight="12.75"/>
  <cols>
    <col min="1" max="1" width="9.50390625" style="408" customWidth="1"/>
    <col min="2" max="2" width="60.875" style="408" customWidth="1"/>
    <col min="3" max="5" width="15.875" style="409" customWidth="1"/>
    <col min="6" max="16384" width="9.375" style="419" customWidth="1"/>
  </cols>
  <sheetData>
    <row r="1" spans="1:5" ht="15.75" customHeight="1">
      <c r="A1" s="707" t="s">
        <v>4</v>
      </c>
      <c r="B1" s="707"/>
      <c r="C1" s="707"/>
      <c r="D1" s="707"/>
      <c r="E1" s="707"/>
    </row>
    <row r="2" spans="1:5" ht="15.75" customHeight="1" thickBot="1">
      <c r="A2" s="44" t="s">
        <v>112</v>
      </c>
      <c r="B2" s="44"/>
      <c r="C2" s="406"/>
      <c r="D2" s="406"/>
      <c r="E2" s="406" t="s">
        <v>158</v>
      </c>
    </row>
    <row r="3" spans="1:5" ht="15.75" customHeight="1">
      <c r="A3" s="708" t="s">
        <v>60</v>
      </c>
      <c r="B3" s="710" t="s">
        <v>6</v>
      </c>
      <c r="C3" s="712" t="str">
        <f>+CONCATENATE(LEFT(ÖSSZEFÜGGÉSEK!A4,4),". évi")</f>
        <v>2015. évi</v>
      </c>
      <c r="D3" s="712"/>
      <c r="E3" s="713"/>
    </row>
    <row r="4" spans="1:5" ht="37.5" customHeight="1" thickBot="1">
      <c r="A4" s="709"/>
      <c r="B4" s="711"/>
      <c r="C4" s="46" t="s">
        <v>180</v>
      </c>
      <c r="D4" s="46" t="s">
        <v>185</v>
      </c>
      <c r="E4" s="47" t="s">
        <v>186</v>
      </c>
    </row>
    <row r="5" spans="1:5" s="420" customFormat="1" ht="12" customHeight="1" thickBot="1">
      <c r="A5" s="384" t="s">
        <v>422</v>
      </c>
      <c r="B5" s="385" t="s">
        <v>423</v>
      </c>
      <c r="C5" s="385" t="s">
        <v>424</v>
      </c>
      <c r="D5" s="385" t="s">
        <v>425</v>
      </c>
      <c r="E5" s="431" t="s">
        <v>426</v>
      </c>
    </row>
    <row r="6" spans="1:5" s="421" customFormat="1" ht="12" customHeight="1" thickBot="1">
      <c r="A6" s="379" t="s">
        <v>7</v>
      </c>
      <c r="B6" s="380" t="s">
        <v>314</v>
      </c>
      <c r="C6" s="411">
        <f>SUM(C7:C12)</f>
        <v>314317</v>
      </c>
      <c r="D6" s="411">
        <f>SUM(D7:D12)</f>
        <v>413693</v>
      </c>
      <c r="E6" s="394">
        <f>SUM(E7:E12)</f>
        <v>415018</v>
      </c>
    </row>
    <row r="7" spans="1:5" s="421" customFormat="1" ht="12" customHeight="1">
      <c r="A7" s="374" t="s">
        <v>72</v>
      </c>
      <c r="B7" s="422" t="s">
        <v>315</v>
      </c>
      <c r="C7" s="413">
        <v>90233</v>
      </c>
      <c r="D7" s="413">
        <v>90607</v>
      </c>
      <c r="E7" s="396">
        <v>90607</v>
      </c>
    </row>
    <row r="8" spans="1:5" s="421" customFormat="1" ht="12" customHeight="1">
      <c r="A8" s="373" t="s">
        <v>73</v>
      </c>
      <c r="B8" s="423" t="s">
        <v>316</v>
      </c>
      <c r="C8" s="412">
        <v>70238</v>
      </c>
      <c r="D8" s="412">
        <v>73411</v>
      </c>
      <c r="E8" s="395">
        <v>73411</v>
      </c>
    </row>
    <row r="9" spans="1:5" s="421" customFormat="1" ht="12" customHeight="1">
      <c r="A9" s="373" t="s">
        <v>74</v>
      </c>
      <c r="B9" s="423" t="s">
        <v>317</v>
      </c>
      <c r="C9" s="412">
        <v>149603</v>
      </c>
      <c r="D9" s="412">
        <v>185807</v>
      </c>
      <c r="E9" s="395">
        <v>186693</v>
      </c>
    </row>
    <row r="10" spans="1:5" s="421" customFormat="1" ht="12" customHeight="1">
      <c r="A10" s="373" t="s">
        <v>75</v>
      </c>
      <c r="B10" s="423" t="s">
        <v>318</v>
      </c>
      <c r="C10" s="412">
        <v>4243</v>
      </c>
      <c r="D10" s="412">
        <v>4404</v>
      </c>
      <c r="E10" s="395">
        <v>4404</v>
      </c>
    </row>
    <row r="11" spans="1:5" s="421" customFormat="1" ht="12" customHeight="1">
      <c r="A11" s="373" t="s">
        <v>108</v>
      </c>
      <c r="B11" s="423" t="s">
        <v>746</v>
      </c>
      <c r="C11" s="412"/>
      <c r="D11" s="412">
        <v>1981</v>
      </c>
      <c r="E11" s="395">
        <v>1981</v>
      </c>
    </row>
    <row r="12" spans="1:5" s="421" customFormat="1" ht="12" customHeight="1" thickBot="1">
      <c r="A12" s="375" t="s">
        <v>76</v>
      </c>
      <c r="B12" s="424" t="s">
        <v>320</v>
      </c>
      <c r="C12" s="414"/>
      <c r="D12" s="414">
        <v>57483</v>
      </c>
      <c r="E12" s="397">
        <v>57922</v>
      </c>
    </row>
    <row r="13" spans="1:5" s="421" customFormat="1" ht="12" customHeight="1" thickBot="1">
      <c r="A13" s="379" t="s">
        <v>8</v>
      </c>
      <c r="B13" s="401" t="s">
        <v>321</v>
      </c>
      <c r="C13" s="411">
        <f>SUM(C14:C18)</f>
        <v>264709</v>
      </c>
      <c r="D13" s="411">
        <f>SUM(D14:D18)</f>
        <v>471959</v>
      </c>
      <c r="E13" s="394">
        <f>SUM(E14:E18)</f>
        <v>339815</v>
      </c>
    </row>
    <row r="14" spans="1:5" s="421" customFormat="1" ht="12" customHeight="1">
      <c r="A14" s="374" t="s">
        <v>78</v>
      </c>
      <c r="B14" s="422" t="s">
        <v>322</v>
      </c>
      <c r="C14" s="413"/>
      <c r="D14" s="413"/>
      <c r="E14" s="396"/>
    </row>
    <row r="15" spans="1:5" s="421" customFormat="1" ht="12" customHeight="1">
      <c r="A15" s="373" t="s">
        <v>79</v>
      </c>
      <c r="B15" s="423" t="s">
        <v>323</v>
      </c>
      <c r="C15" s="412"/>
      <c r="D15" s="412"/>
      <c r="E15" s="395"/>
    </row>
    <row r="16" spans="1:5" s="421" customFormat="1" ht="12" customHeight="1">
      <c r="A16" s="373" t="s">
        <v>80</v>
      </c>
      <c r="B16" s="423" t="s">
        <v>324</v>
      </c>
      <c r="C16" s="412"/>
      <c r="D16" s="412"/>
      <c r="E16" s="395"/>
    </row>
    <row r="17" spans="1:5" s="421" customFormat="1" ht="12" customHeight="1">
      <c r="A17" s="373" t="s">
        <v>81</v>
      </c>
      <c r="B17" s="423" t="s">
        <v>325</v>
      </c>
      <c r="C17" s="412"/>
      <c r="D17" s="412"/>
      <c r="E17" s="395"/>
    </row>
    <row r="18" spans="1:5" s="421" customFormat="1" ht="12" customHeight="1">
      <c r="A18" s="373" t="s">
        <v>82</v>
      </c>
      <c r="B18" s="423" t="s">
        <v>326</v>
      </c>
      <c r="C18" s="412">
        <v>264709</v>
      </c>
      <c r="D18" s="412">
        <v>471959</v>
      </c>
      <c r="E18" s="395">
        <v>339815</v>
      </c>
    </row>
    <row r="19" spans="1:5" s="421" customFormat="1" ht="12" customHeight="1" thickBot="1">
      <c r="A19" s="375" t="s">
        <v>89</v>
      </c>
      <c r="B19" s="424" t="s">
        <v>327</v>
      </c>
      <c r="C19" s="414"/>
      <c r="D19" s="414"/>
      <c r="E19" s="397"/>
    </row>
    <row r="20" spans="1:5" s="421" customFormat="1" ht="12" customHeight="1" thickBot="1">
      <c r="A20" s="379" t="s">
        <v>9</v>
      </c>
      <c r="B20" s="380" t="s">
        <v>328</v>
      </c>
      <c r="C20" s="411">
        <f>SUM(C21:C25)</f>
        <v>436604</v>
      </c>
      <c r="D20" s="411">
        <f>SUM(D21:D25)</f>
        <v>461691</v>
      </c>
      <c r="E20" s="394">
        <f>SUM(E21:E25)</f>
        <v>462269</v>
      </c>
    </row>
    <row r="21" spans="1:5" s="421" customFormat="1" ht="12" customHeight="1">
      <c r="A21" s="374" t="s">
        <v>61</v>
      </c>
      <c r="B21" s="422" t="s">
        <v>329</v>
      </c>
      <c r="C21" s="413"/>
      <c r="D21" s="413"/>
      <c r="E21" s="396">
        <v>19175</v>
      </c>
    </row>
    <row r="22" spans="1:5" s="421" customFormat="1" ht="12" customHeight="1">
      <c r="A22" s="373" t="s">
        <v>62</v>
      </c>
      <c r="B22" s="423" t="s">
        <v>330</v>
      </c>
      <c r="C22" s="412"/>
      <c r="D22" s="412"/>
      <c r="E22" s="395"/>
    </row>
    <row r="23" spans="1:5" s="421" customFormat="1" ht="12" customHeight="1">
      <c r="A23" s="373" t="s">
        <v>63</v>
      </c>
      <c r="B23" s="423" t="s">
        <v>331</v>
      </c>
      <c r="C23" s="412"/>
      <c r="D23" s="412"/>
      <c r="E23" s="395"/>
    </row>
    <row r="24" spans="1:5" s="421" customFormat="1" ht="12" customHeight="1">
      <c r="A24" s="373" t="s">
        <v>64</v>
      </c>
      <c r="B24" s="423" t="s">
        <v>332</v>
      </c>
      <c r="C24" s="412"/>
      <c r="D24" s="412"/>
      <c r="E24" s="395"/>
    </row>
    <row r="25" spans="1:5" s="421" customFormat="1" ht="12" customHeight="1">
      <c r="A25" s="373" t="s">
        <v>122</v>
      </c>
      <c r="B25" s="423" t="s">
        <v>333</v>
      </c>
      <c r="C25" s="412">
        <v>436604</v>
      </c>
      <c r="D25" s="412">
        <v>461691</v>
      </c>
      <c r="E25" s="395">
        <v>443094</v>
      </c>
    </row>
    <row r="26" spans="1:5" s="421" customFormat="1" ht="12" customHeight="1" thickBot="1">
      <c r="A26" s="375" t="s">
        <v>123</v>
      </c>
      <c r="B26" s="403" t="s">
        <v>334</v>
      </c>
      <c r="C26" s="414"/>
      <c r="D26" s="414"/>
      <c r="E26" s="397">
        <v>443094</v>
      </c>
    </row>
    <row r="27" spans="1:5" s="421" customFormat="1" ht="12" customHeight="1" thickBot="1">
      <c r="A27" s="379" t="s">
        <v>124</v>
      </c>
      <c r="B27" s="380" t="s">
        <v>734</v>
      </c>
      <c r="C27" s="417">
        <f>SUM(C28:C33)</f>
        <v>144700</v>
      </c>
      <c r="D27" s="417">
        <f>SUM(D28:D33)</f>
        <v>170838</v>
      </c>
      <c r="E27" s="430">
        <f>SUM(E28:E33)</f>
        <v>170553</v>
      </c>
    </row>
    <row r="28" spans="1:5" s="421" customFormat="1" ht="12" customHeight="1">
      <c r="A28" s="374" t="s">
        <v>335</v>
      </c>
      <c r="B28" s="422" t="s">
        <v>738</v>
      </c>
      <c r="C28" s="413">
        <v>17700</v>
      </c>
      <c r="D28" s="413">
        <v>20053</v>
      </c>
      <c r="E28" s="396">
        <v>17352</v>
      </c>
    </row>
    <row r="29" spans="1:5" s="421" customFormat="1" ht="12" customHeight="1">
      <c r="A29" s="373" t="s">
        <v>336</v>
      </c>
      <c r="B29" s="423" t="s">
        <v>747</v>
      </c>
      <c r="C29" s="412"/>
      <c r="D29" s="412"/>
      <c r="E29" s="395">
        <v>2553</v>
      </c>
    </row>
    <row r="30" spans="1:5" s="421" customFormat="1" ht="12" customHeight="1">
      <c r="A30" s="373" t="s">
        <v>337</v>
      </c>
      <c r="B30" s="423" t="s">
        <v>740</v>
      </c>
      <c r="C30" s="412">
        <v>119000</v>
      </c>
      <c r="D30" s="412">
        <v>142100</v>
      </c>
      <c r="E30" s="395">
        <v>142056</v>
      </c>
    </row>
    <row r="31" spans="1:5" s="421" customFormat="1" ht="12" customHeight="1">
      <c r="A31" s="373" t="s">
        <v>735</v>
      </c>
      <c r="B31" s="423" t="s">
        <v>741</v>
      </c>
      <c r="C31" s="412">
        <v>1700</v>
      </c>
      <c r="D31" s="412">
        <v>2335</v>
      </c>
      <c r="E31" s="395">
        <v>2335</v>
      </c>
    </row>
    <row r="32" spans="1:5" s="421" customFormat="1" ht="12" customHeight="1">
      <c r="A32" s="373" t="s">
        <v>736</v>
      </c>
      <c r="B32" s="423" t="s">
        <v>748</v>
      </c>
      <c r="C32" s="412">
        <v>6000</v>
      </c>
      <c r="D32" s="412">
        <v>6000</v>
      </c>
      <c r="E32" s="395">
        <v>5808</v>
      </c>
    </row>
    <row r="33" spans="1:5" s="421" customFormat="1" ht="12" customHeight="1" thickBot="1">
      <c r="A33" s="375" t="s">
        <v>737</v>
      </c>
      <c r="B33" s="403" t="s">
        <v>339</v>
      </c>
      <c r="C33" s="414">
        <v>300</v>
      </c>
      <c r="D33" s="414">
        <v>350</v>
      </c>
      <c r="E33" s="397">
        <v>449</v>
      </c>
    </row>
    <row r="34" spans="1:5" s="421" customFormat="1" ht="12" customHeight="1" thickBot="1">
      <c r="A34" s="379" t="s">
        <v>11</v>
      </c>
      <c r="B34" s="380" t="s">
        <v>340</v>
      </c>
      <c r="C34" s="411">
        <f>SUM(C35:C44)</f>
        <v>62866</v>
      </c>
      <c r="D34" s="411">
        <f>SUM(D35:D44)</f>
        <v>78614</v>
      </c>
      <c r="E34" s="394">
        <f>SUM(E35:E44)</f>
        <v>84638</v>
      </c>
    </row>
    <row r="35" spans="1:5" s="421" customFormat="1" ht="12" customHeight="1">
      <c r="A35" s="374" t="s">
        <v>65</v>
      </c>
      <c r="B35" s="422" t="s">
        <v>341</v>
      </c>
      <c r="C35" s="413"/>
      <c r="D35" s="413">
        <v>876</v>
      </c>
      <c r="E35" s="396">
        <v>824</v>
      </c>
    </row>
    <row r="36" spans="1:5" s="421" customFormat="1" ht="12" customHeight="1">
      <c r="A36" s="373" t="s">
        <v>66</v>
      </c>
      <c r="B36" s="423" t="s">
        <v>342</v>
      </c>
      <c r="C36" s="412">
        <v>16800</v>
      </c>
      <c r="D36" s="412">
        <v>27762</v>
      </c>
      <c r="E36" s="395">
        <v>20664</v>
      </c>
    </row>
    <row r="37" spans="1:5" s="421" customFormat="1" ht="12" customHeight="1">
      <c r="A37" s="373" t="s">
        <v>67</v>
      </c>
      <c r="B37" s="423" t="s">
        <v>343</v>
      </c>
      <c r="C37" s="412"/>
      <c r="D37" s="412"/>
      <c r="E37" s="395"/>
    </row>
    <row r="38" spans="1:5" s="421" customFormat="1" ht="12" customHeight="1">
      <c r="A38" s="373" t="s">
        <v>126</v>
      </c>
      <c r="B38" s="423" t="s">
        <v>344</v>
      </c>
      <c r="C38" s="412">
        <v>1378</v>
      </c>
      <c r="D38" s="412">
        <v>2653</v>
      </c>
      <c r="E38" s="395">
        <v>4825</v>
      </c>
    </row>
    <row r="39" spans="1:5" s="421" customFormat="1" ht="12" customHeight="1">
      <c r="A39" s="373" t="s">
        <v>127</v>
      </c>
      <c r="B39" s="423" t="s">
        <v>345</v>
      </c>
      <c r="C39" s="412">
        <v>37100</v>
      </c>
      <c r="D39" s="412">
        <v>35257</v>
      </c>
      <c r="E39" s="395">
        <v>34680</v>
      </c>
    </row>
    <row r="40" spans="1:5" s="421" customFormat="1" ht="12" customHeight="1">
      <c r="A40" s="373" t="s">
        <v>128</v>
      </c>
      <c r="B40" s="423" t="s">
        <v>346</v>
      </c>
      <c r="C40" s="412">
        <v>7088</v>
      </c>
      <c r="D40" s="412">
        <v>10960</v>
      </c>
      <c r="E40" s="395">
        <v>8510</v>
      </c>
    </row>
    <row r="41" spans="1:5" s="421" customFormat="1" ht="12" customHeight="1">
      <c r="A41" s="373" t="s">
        <v>129</v>
      </c>
      <c r="B41" s="423" t="s">
        <v>347</v>
      </c>
      <c r="C41" s="412"/>
      <c r="D41" s="412">
        <v>1022</v>
      </c>
      <c r="E41" s="395">
        <v>8206</v>
      </c>
    </row>
    <row r="42" spans="1:5" s="421" customFormat="1" ht="12" customHeight="1">
      <c r="A42" s="373" t="s">
        <v>130</v>
      </c>
      <c r="B42" s="423" t="s">
        <v>348</v>
      </c>
      <c r="C42" s="412">
        <v>500</v>
      </c>
      <c r="D42" s="412">
        <v>84</v>
      </c>
      <c r="E42" s="395">
        <v>85</v>
      </c>
    </row>
    <row r="43" spans="1:5" s="421" customFormat="1" ht="12" customHeight="1">
      <c r="A43" s="373" t="s">
        <v>349</v>
      </c>
      <c r="B43" s="423" t="s">
        <v>350</v>
      </c>
      <c r="C43" s="415"/>
      <c r="D43" s="415"/>
      <c r="E43" s="398"/>
    </row>
    <row r="44" spans="1:5" s="421" customFormat="1" ht="12" customHeight="1" thickBot="1">
      <c r="A44" s="375" t="s">
        <v>351</v>
      </c>
      <c r="B44" s="424" t="s">
        <v>352</v>
      </c>
      <c r="C44" s="416"/>
      <c r="D44" s="416"/>
      <c r="E44" s="399">
        <v>6844</v>
      </c>
    </row>
    <row r="45" spans="1:5" s="421" customFormat="1" ht="12" customHeight="1" thickBot="1">
      <c r="A45" s="379" t="s">
        <v>12</v>
      </c>
      <c r="B45" s="380" t="s">
        <v>353</v>
      </c>
      <c r="C45" s="411">
        <f>SUM(C46:C50)</f>
        <v>0</v>
      </c>
      <c r="D45" s="411">
        <f>SUM(D46:D50)</f>
        <v>2400</v>
      </c>
      <c r="E45" s="394">
        <f>SUM(E46:E50)</f>
        <v>2400</v>
      </c>
    </row>
    <row r="46" spans="1:5" s="421" customFormat="1" ht="12" customHeight="1">
      <c r="A46" s="374" t="s">
        <v>68</v>
      </c>
      <c r="B46" s="422" t="s">
        <v>354</v>
      </c>
      <c r="C46" s="432"/>
      <c r="D46" s="432"/>
      <c r="E46" s="400"/>
    </row>
    <row r="47" spans="1:5" s="421" customFormat="1" ht="12" customHeight="1">
      <c r="A47" s="373" t="s">
        <v>69</v>
      </c>
      <c r="B47" s="423" t="s">
        <v>355</v>
      </c>
      <c r="C47" s="415"/>
      <c r="D47" s="415"/>
      <c r="E47" s="398"/>
    </row>
    <row r="48" spans="1:5" s="421" customFormat="1" ht="12" customHeight="1">
      <c r="A48" s="373" t="s">
        <v>356</v>
      </c>
      <c r="B48" s="423" t="s">
        <v>357</v>
      </c>
      <c r="C48" s="415"/>
      <c r="D48" s="415">
        <v>2400</v>
      </c>
      <c r="E48" s="398">
        <v>2400</v>
      </c>
    </row>
    <row r="49" spans="1:5" s="421" customFormat="1" ht="12" customHeight="1">
      <c r="A49" s="373" t="s">
        <v>358</v>
      </c>
      <c r="B49" s="423" t="s">
        <v>359</v>
      </c>
      <c r="C49" s="415"/>
      <c r="D49" s="415"/>
      <c r="E49" s="398"/>
    </row>
    <row r="50" spans="1:5" s="421" customFormat="1" ht="12" customHeight="1" thickBot="1">
      <c r="A50" s="375" t="s">
        <v>360</v>
      </c>
      <c r="B50" s="424" t="s">
        <v>361</v>
      </c>
      <c r="C50" s="416"/>
      <c r="D50" s="416"/>
      <c r="E50" s="399"/>
    </row>
    <row r="51" spans="1:5" s="421" customFormat="1" ht="17.25" customHeight="1" thickBot="1">
      <c r="A51" s="379" t="s">
        <v>131</v>
      </c>
      <c r="B51" s="380" t="s">
        <v>362</v>
      </c>
      <c r="C51" s="411">
        <f>SUM(C52:C54)</f>
        <v>0</v>
      </c>
      <c r="D51" s="411">
        <f>SUM(D52:D54)</f>
        <v>0</v>
      </c>
      <c r="E51" s="394">
        <f>SUM(E52:E54)</f>
        <v>0</v>
      </c>
    </row>
    <row r="52" spans="1:5" s="421" customFormat="1" ht="12" customHeight="1">
      <c r="A52" s="374" t="s">
        <v>70</v>
      </c>
      <c r="B52" s="422" t="s">
        <v>363</v>
      </c>
      <c r="C52" s="413"/>
      <c r="D52" s="413"/>
      <c r="E52" s="396"/>
    </row>
    <row r="53" spans="1:5" s="421" customFormat="1" ht="12" customHeight="1">
      <c r="A53" s="373" t="s">
        <v>71</v>
      </c>
      <c r="B53" s="423" t="s">
        <v>364</v>
      </c>
      <c r="C53" s="412"/>
      <c r="D53" s="412"/>
      <c r="E53" s="395"/>
    </row>
    <row r="54" spans="1:5" s="421" customFormat="1" ht="12" customHeight="1">
      <c r="A54" s="373" t="s">
        <v>365</v>
      </c>
      <c r="B54" s="423" t="s">
        <v>366</v>
      </c>
      <c r="C54" s="412"/>
      <c r="D54" s="412"/>
      <c r="E54" s="395"/>
    </row>
    <row r="55" spans="1:5" s="421" customFormat="1" ht="12" customHeight="1" thickBot="1">
      <c r="A55" s="375" t="s">
        <v>367</v>
      </c>
      <c r="B55" s="424" t="s">
        <v>368</v>
      </c>
      <c r="C55" s="414"/>
      <c r="D55" s="414"/>
      <c r="E55" s="397"/>
    </row>
    <row r="56" spans="1:5" s="421" customFormat="1" ht="12" customHeight="1" thickBot="1">
      <c r="A56" s="379" t="s">
        <v>14</v>
      </c>
      <c r="B56" s="401" t="s">
        <v>369</v>
      </c>
      <c r="C56" s="411">
        <f>SUM(C57:C59)</f>
        <v>0</v>
      </c>
      <c r="D56" s="411">
        <f>SUM(D57:D59)</f>
        <v>6100</v>
      </c>
      <c r="E56" s="394">
        <f>SUM(E57:E59)</f>
        <v>6050</v>
      </c>
    </row>
    <row r="57" spans="1:5" s="421" customFormat="1" ht="12" customHeight="1">
      <c r="A57" s="374" t="s">
        <v>132</v>
      </c>
      <c r="B57" s="422" t="s">
        <v>370</v>
      </c>
      <c r="C57" s="415"/>
      <c r="D57" s="415"/>
      <c r="E57" s="398"/>
    </row>
    <row r="58" spans="1:5" s="421" customFormat="1" ht="12" customHeight="1">
      <c r="A58" s="373" t="s">
        <v>133</v>
      </c>
      <c r="B58" s="423" t="s">
        <v>371</v>
      </c>
      <c r="C58" s="415"/>
      <c r="D58" s="415"/>
      <c r="E58" s="398"/>
    </row>
    <row r="59" spans="1:5" s="421" customFormat="1" ht="12" customHeight="1">
      <c r="A59" s="373" t="s">
        <v>159</v>
      </c>
      <c r="B59" s="423" t="s">
        <v>372</v>
      </c>
      <c r="C59" s="415"/>
      <c r="D59" s="415">
        <v>6100</v>
      </c>
      <c r="E59" s="398">
        <v>6050</v>
      </c>
    </row>
    <row r="60" spans="1:5" s="421" customFormat="1" ht="12" customHeight="1" thickBot="1">
      <c r="A60" s="375" t="s">
        <v>373</v>
      </c>
      <c r="B60" s="424" t="s">
        <v>374</v>
      </c>
      <c r="C60" s="415"/>
      <c r="D60" s="415"/>
      <c r="E60" s="398"/>
    </row>
    <row r="61" spans="1:5" s="421" customFormat="1" ht="12" customHeight="1" thickBot="1">
      <c r="A61" s="379" t="s">
        <v>15</v>
      </c>
      <c r="B61" s="380" t="s">
        <v>375</v>
      </c>
      <c r="C61" s="417">
        <f>+C6+C13+C20+C27+C34+C45+C51+C56</f>
        <v>1223196</v>
      </c>
      <c r="D61" s="417">
        <f>+D6+D13+D20+D27+D34+D45+D51+D56</f>
        <v>1605295</v>
      </c>
      <c r="E61" s="430">
        <f>+E6+E13+E20+E27+E34+E45+E51+E56</f>
        <v>1480743</v>
      </c>
    </row>
    <row r="62" spans="1:5" s="421" customFormat="1" ht="12" customHeight="1" thickBot="1">
      <c r="A62" s="433" t="s">
        <v>376</v>
      </c>
      <c r="B62" s="401" t="s">
        <v>377</v>
      </c>
      <c r="C62" s="411">
        <f>+C63+C64+C65</f>
        <v>0</v>
      </c>
      <c r="D62" s="411">
        <f>+D63+D64+D65</f>
        <v>0</v>
      </c>
      <c r="E62" s="394">
        <f>+E63+E64+E65</f>
        <v>0</v>
      </c>
    </row>
    <row r="63" spans="1:5" s="421" customFormat="1" ht="12" customHeight="1">
      <c r="A63" s="374" t="s">
        <v>378</v>
      </c>
      <c r="B63" s="422" t="s">
        <v>379</v>
      </c>
      <c r="C63" s="415"/>
      <c r="D63" s="415"/>
      <c r="E63" s="398"/>
    </row>
    <row r="64" spans="1:5" s="421" customFormat="1" ht="12" customHeight="1">
      <c r="A64" s="373" t="s">
        <v>380</v>
      </c>
      <c r="B64" s="423" t="s">
        <v>381</v>
      </c>
      <c r="C64" s="415"/>
      <c r="D64" s="415"/>
      <c r="E64" s="398"/>
    </row>
    <row r="65" spans="1:5" s="421" customFormat="1" ht="12" customHeight="1" thickBot="1">
      <c r="A65" s="375" t="s">
        <v>382</v>
      </c>
      <c r="B65" s="359" t="s">
        <v>427</v>
      </c>
      <c r="C65" s="415"/>
      <c r="D65" s="415"/>
      <c r="E65" s="398"/>
    </row>
    <row r="66" spans="1:5" s="421" customFormat="1" ht="12" customHeight="1" thickBot="1">
      <c r="A66" s="433" t="s">
        <v>384</v>
      </c>
      <c r="B66" s="401" t="s">
        <v>385</v>
      </c>
      <c r="C66" s="411">
        <f>+C67+C68+C69+C70</f>
        <v>0</v>
      </c>
      <c r="D66" s="411">
        <f>+D67+D68+D69+D70</f>
        <v>0</v>
      </c>
      <c r="E66" s="394">
        <f>+E67+E68+E69+E70</f>
        <v>0</v>
      </c>
    </row>
    <row r="67" spans="1:5" s="421" customFormat="1" ht="13.5" customHeight="1">
      <c r="A67" s="374" t="s">
        <v>109</v>
      </c>
      <c r="B67" s="422" t="s">
        <v>386</v>
      </c>
      <c r="C67" s="415"/>
      <c r="D67" s="415"/>
      <c r="E67" s="398"/>
    </row>
    <row r="68" spans="1:5" s="421" customFormat="1" ht="12" customHeight="1">
      <c r="A68" s="373" t="s">
        <v>110</v>
      </c>
      <c r="B68" s="423" t="s">
        <v>387</v>
      </c>
      <c r="C68" s="415"/>
      <c r="D68" s="415"/>
      <c r="E68" s="398"/>
    </row>
    <row r="69" spans="1:5" s="421" customFormat="1" ht="12" customHeight="1">
      <c r="A69" s="373" t="s">
        <v>388</v>
      </c>
      <c r="B69" s="423" t="s">
        <v>389</v>
      </c>
      <c r="C69" s="415"/>
      <c r="D69" s="415"/>
      <c r="E69" s="398"/>
    </row>
    <row r="70" spans="1:5" s="421" customFormat="1" ht="12" customHeight="1" thickBot="1">
      <c r="A70" s="375" t="s">
        <v>390</v>
      </c>
      <c r="B70" s="424" t="s">
        <v>391</v>
      </c>
      <c r="C70" s="415"/>
      <c r="D70" s="415"/>
      <c r="E70" s="398"/>
    </row>
    <row r="71" spans="1:5" s="421" customFormat="1" ht="12" customHeight="1" thickBot="1">
      <c r="A71" s="433" t="s">
        <v>392</v>
      </c>
      <c r="B71" s="401" t="s">
        <v>393</v>
      </c>
      <c r="C71" s="411">
        <f>+C72+C73</f>
        <v>0</v>
      </c>
      <c r="D71" s="411">
        <f>+D72+D73</f>
        <v>11760</v>
      </c>
      <c r="E71" s="394">
        <f>+E72+E73</f>
        <v>11760</v>
      </c>
    </row>
    <row r="72" spans="1:5" s="421" customFormat="1" ht="12" customHeight="1">
      <c r="A72" s="374" t="s">
        <v>394</v>
      </c>
      <c r="B72" s="422" t="s">
        <v>395</v>
      </c>
      <c r="C72" s="415"/>
      <c r="D72" s="415">
        <v>11760</v>
      </c>
      <c r="E72" s="398">
        <v>11760</v>
      </c>
    </row>
    <row r="73" spans="1:5" s="421" customFormat="1" ht="12" customHeight="1" thickBot="1">
      <c r="A73" s="375" t="s">
        <v>396</v>
      </c>
      <c r="B73" s="424" t="s">
        <v>397</v>
      </c>
      <c r="C73" s="415"/>
      <c r="D73" s="415"/>
      <c r="E73" s="398"/>
    </row>
    <row r="74" spans="1:5" s="421" customFormat="1" ht="12" customHeight="1" thickBot="1">
      <c r="A74" s="433" t="s">
        <v>398</v>
      </c>
      <c r="B74" s="401" t="s">
        <v>399</v>
      </c>
      <c r="C74" s="411">
        <f>+C75+C76+C77</f>
        <v>0</v>
      </c>
      <c r="D74" s="411">
        <f>+D75+D76+D77</f>
        <v>10106</v>
      </c>
      <c r="E74" s="394">
        <f>+E75+E76+E77</f>
        <v>10106</v>
      </c>
    </row>
    <row r="75" spans="1:5" s="421" customFormat="1" ht="12" customHeight="1">
      <c r="A75" s="374" t="s">
        <v>400</v>
      </c>
      <c r="B75" s="422" t="s">
        <v>401</v>
      </c>
      <c r="C75" s="415"/>
      <c r="D75" s="415">
        <v>10106</v>
      </c>
      <c r="E75" s="398">
        <v>10106</v>
      </c>
    </row>
    <row r="76" spans="1:5" s="421" customFormat="1" ht="12" customHeight="1">
      <c r="A76" s="373" t="s">
        <v>402</v>
      </c>
      <c r="B76" s="423" t="s">
        <v>403</v>
      </c>
      <c r="C76" s="415"/>
      <c r="D76" s="415"/>
      <c r="E76" s="398"/>
    </row>
    <row r="77" spans="1:5" s="421" customFormat="1" ht="12" customHeight="1" thickBot="1">
      <c r="A77" s="375" t="s">
        <v>404</v>
      </c>
      <c r="B77" s="403" t="s">
        <v>405</v>
      </c>
      <c r="C77" s="415"/>
      <c r="D77" s="415"/>
      <c r="E77" s="398"/>
    </row>
    <row r="78" spans="1:5" s="421" customFormat="1" ht="12" customHeight="1" thickBot="1">
      <c r="A78" s="433" t="s">
        <v>406</v>
      </c>
      <c r="B78" s="401" t="s">
        <v>407</v>
      </c>
      <c r="C78" s="411">
        <f>+C79+C80+C81+C82</f>
        <v>0</v>
      </c>
      <c r="D78" s="411">
        <f>+D79+D80+D81+D82</f>
        <v>0</v>
      </c>
      <c r="E78" s="394">
        <f>+E79+E80+E81+E82</f>
        <v>0</v>
      </c>
    </row>
    <row r="79" spans="1:5" s="421" customFormat="1" ht="12" customHeight="1">
      <c r="A79" s="425" t="s">
        <v>408</v>
      </c>
      <c r="B79" s="422" t="s">
        <v>409</v>
      </c>
      <c r="C79" s="415"/>
      <c r="D79" s="415"/>
      <c r="E79" s="398"/>
    </row>
    <row r="80" spans="1:5" s="421" customFormat="1" ht="12" customHeight="1">
      <c r="A80" s="426" t="s">
        <v>410</v>
      </c>
      <c r="B80" s="423" t="s">
        <v>411</v>
      </c>
      <c r="C80" s="415"/>
      <c r="D80" s="415"/>
      <c r="E80" s="398"/>
    </row>
    <row r="81" spans="1:5" s="421" customFormat="1" ht="12" customHeight="1">
      <c r="A81" s="426" t="s">
        <v>412</v>
      </c>
      <c r="B81" s="423" t="s">
        <v>413</v>
      </c>
      <c r="C81" s="415"/>
      <c r="D81" s="415"/>
      <c r="E81" s="398"/>
    </row>
    <row r="82" spans="1:5" s="421" customFormat="1" ht="12" customHeight="1" thickBot="1">
      <c r="A82" s="434" t="s">
        <v>414</v>
      </c>
      <c r="B82" s="403" t="s">
        <v>415</v>
      </c>
      <c r="C82" s="415"/>
      <c r="D82" s="415"/>
      <c r="E82" s="398"/>
    </row>
    <row r="83" spans="1:5" s="421" customFormat="1" ht="12" customHeight="1" thickBot="1">
      <c r="A83" s="433" t="s">
        <v>416</v>
      </c>
      <c r="B83" s="401" t="s">
        <v>417</v>
      </c>
      <c r="C83" s="436"/>
      <c r="D83" s="436"/>
      <c r="E83" s="437"/>
    </row>
    <row r="84" spans="1:5" s="421" customFormat="1" ht="12" customHeight="1" thickBot="1">
      <c r="A84" s="433" t="s">
        <v>418</v>
      </c>
      <c r="B84" s="357" t="s">
        <v>419</v>
      </c>
      <c r="C84" s="417">
        <f>+C62+C66+C71+C74+C78+C83</f>
        <v>0</v>
      </c>
      <c r="D84" s="417">
        <f>+D62+D66+D71+D74+D78+D83</f>
        <v>21866</v>
      </c>
      <c r="E84" s="430">
        <f>+E62+E66+E71+E74+E78+E83</f>
        <v>21866</v>
      </c>
    </row>
    <row r="85" spans="1:5" s="421" customFormat="1" ht="12" customHeight="1" thickBot="1">
      <c r="A85" s="435" t="s">
        <v>420</v>
      </c>
      <c r="B85" s="360" t="s">
        <v>421</v>
      </c>
      <c r="C85" s="417">
        <f>+C61+C84</f>
        <v>1223196</v>
      </c>
      <c r="D85" s="417">
        <f>+D61+D84</f>
        <v>1627161</v>
      </c>
      <c r="E85" s="430">
        <f>+E61+E84</f>
        <v>1502609</v>
      </c>
    </row>
    <row r="86" spans="1:5" s="421" customFormat="1" ht="12" customHeight="1">
      <c r="A86" s="355"/>
      <c r="B86" s="355"/>
      <c r="C86" s="356"/>
      <c r="D86" s="356"/>
      <c r="E86" s="356"/>
    </row>
    <row r="87" spans="1:5" ht="16.5" customHeight="1">
      <c r="A87" s="707" t="s">
        <v>36</v>
      </c>
      <c r="B87" s="707"/>
      <c r="C87" s="707"/>
      <c r="D87" s="707"/>
      <c r="E87" s="707"/>
    </row>
    <row r="88" spans="1:5" s="427" customFormat="1" ht="16.5" customHeight="1" thickBot="1">
      <c r="A88" s="45" t="s">
        <v>113</v>
      </c>
      <c r="B88" s="45"/>
      <c r="C88" s="388"/>
      <c r="D88" s="388"/>
      <c r="E88" s="388" t="s">
        <v>158</v>
      </c>
    </row>
    <row r="89" spans="1:5" s="427" customFormat="1" ht="16.5" customHeight="1">
      <c r="A89" s="708" t="s">
        <v>60</v>
      </c>
      <c r="B89" s="710" t="s">
        <v>179</v>
      </c>
      <c r="C89" s="712" t="str">
        <f>+C3</f>
        <v>2015. évi</v>
      </c>
      <c r="D89" s="712"/>
      <c r="E89" s="713"/>
    </row>
    <row r="90" spans="1:5" ht="37.5" customHeight="1" thickBot="1">
      <c r="A90" s="709"/>
      <c r="B90" s="711"/>
      <c r="C90" s="46" t="s">
        <v>180</v>
      </c>
      <c r="D90" s="46" t="s">
        <v>185</v>
      </c>
      <c r="E90" s="47" t="s">
        <v>186</v>
      </c>
    </row>
    <row r="91" spans="1:5" s="420" customFormat="1" ht="12" customHeight="1" thickBot="1">
      <c r="A91" s="384" t="s">
        <v>422</v>
      </c>
      <c r="B91" s="385" t="s">
        <v>423</v>
      </c>
      <c r="C91" s="385" t="s">
        <v>424</v>
      </c>
      <c r="D91" s="385" t="s">
        <v>425</v>
      </c>
      <c r="E91" s="386" t="s">
        <v>426</v>
      </c>
    </row>
    <row r="92" spans="1:5" ht="12" customHeight="1" thickBot="1">
      <c r="A92" s="381" t="s">
        <v>7</v>
      </c>
      <c r="B92" s="383" t="s">
        <v>428</v>
      </c>
      <c r="C92" s="410">
        <f>SUM(C93:C97)</f>
        <v>745592</v>
      </c>
      <c r="D92" s="410">
        <f>SUM(D93:D97)</f>
        <v>1177985</v>
      </c>
      <c r="E92" s="365">
        <f>SUM(E93:E97)</f>
        <v>1103403</v>
      </c>
    </row>
    <row r="93" spans="1:5" ht="12" customHeight="1">
      <c r="A93" s="376" t="s">
        <v>72</v>
      </c>
      <c r="B93" s="369" t="s">
        <v>37</v>
      </c>
      <c r="C93" s="97">
        <v>394546</v>
      </c>
      <c r="D93" s="97">
        <v>467613</v>
      </c>
      <c r="E93" s="364">
        <v>466654</v>
      </c>
    </row>
    <row r="94" spans="1:5" ht="12" customHeight="1">
      <c r="A94" s="373" t="s">
        <v>73</v>
      </c>
      <c r="B94" s="367" t="s">
        <v>134</v>
      </c>
      <c r="C94" s="412">
        <v>84130</v>
      </c>
      <c r="D94" s="412">
        <v>97235</v>
      </c>
      <c r="E94" s="395">
        <v>97080</v>
      </c>
    </row>
    <row r="95" spans="1:5" ht="12" customHeight="1">
      <c r="A95" s="373" t="s">
        <v>74</v>
      </c>
      <c r="B95" s="367" t="s">
        <v>101</v>
      </c>
      <c r="C95" s="414">
        <v>213550</v>
      </c>
      <c r="D95" s="414">
        <v>549298</v>
      </c>
      <c r="E95" s="397">
        <v>477061</v>
      </c>
    </row>
    <row r="96" spans="1:5" ht="12" customHeight="1">
      <c r="A96" s="373" t="s">
        <v>75</v>
      </c>
      <c r="B96" s="370" t="s">
        <v>135</v>
      </c>
      <c r="C96" s="414">
        <v>45866</v>
      </c>
      <c r="D96" s="414">
        <v>57239</v>
      </c>
      <c r="E96" s="397">
        <v>56358</v>
      </c>
    </row>
    <row r="97" spans="1:5" ht="12" customHeight="1">
      <c r="A97" s="373" t="s">
        <v>84</v>
      </c>
      <c r="B97" s="378" t="s">
        <v>136</v>
      </c>
      <c r="C97" s="414">
        <v>7500</v>
      </c>
      <c r="D97" s="414">
        <v>6600</v>
      </c>
      <c r="E97" s="397">
        <v>6250</v>
      </c>
    </row>
    <row r="98" spans="1:5" ht="12" customHeight="1">
      <c r="A98" s="373" t="s">
        <v>76</v>
      </c>
      <c r="B98" s="367" t="s">
        <v>429</v>
      </c>
      <c r="C98" s="414"/>
      <c r="D98" s="414"/>
      <c r="E98" s="397"/>
    </row>
    <row r="99" spans="1:5" ht="12" customHeight="1">
      <c r="A99" s="373" t="s">
        <v>77</v>
      </c>
      <c r="B99" s="390" t="s">
        <v>430</v>
      </c>
      <c r="C99" s="414"/>
      <c r="D99" s="414"/>
      <c r="E99" s="397"/>
    </row>
    <row r="100" spans="1:5" ht="12" customHeight="1">
      <c r="A100" s="373" t="s">
        <v>85</v>
      </c>
      <c r="B100" s="391" t="s">
        <v>431</v>
      </c>
      <c r="C100" s="414"/>
      <c r="D100" s="414"/>
      <c r="E100" s="397"/>
    </row>
    <row r="101" spans="1:5" ht="12" customHeight="1">
      <c r="A101" s="373" t="s">
        <v>86</v>
      </c>
      <c r="B101" s="391" t="s">
        <v>432</v>
      </c>
      <c r="C101" s="414"/>
      <c r="D101" s="414"/>
      <c r="E101" s="397"/>
    </row>
    <row r="102" spans="1:5" ht="12" customHeight="1">
      <c r="A102" s="373" t="s">
        <v>87</v>
      </c>
      <c r="B102" s="390" t="s">
        <v>433</v>
      </c>
      <c r="C102" s="414"/>
      <c r="D102" s="414"/>
      <c r="E102" s="397"/>
    </row>
    <row r="103" spans="1:5" ht="12" customHeight="1">
      <c r="A103" s="373" t="s">
        <v>88</v>
      </c>
      <c r="B103" s="390" t="s">
        <v>434</v>
      </c>
      <c r="C103" s="414"/>
      <c r="D103" s="414"/>
      <c r="E103" s="397"/>
    </row>
    <row r="104" spans="1:5" ht="12" customHeight="1">
      <c r="A104" s="373" t="s">
        <v>90</v>
      </c>
      <c r="B104" s="391" t="s">
        <v>435</v>
      </c>
      <c r="C104" s="414"/>
      <c r="D104" s="414"/>
      <c r="E104" s="397"/>
    </row>
    <row r="105" spans="1:5" ht="12" customHeight="1">
      <c r="A105" s="372" t="s">
        <v>137</v>
      </c>
      <c r="B105" s="392" t="s">
        <v>436</v>
      </c>
      <c r="C105" s="414"/>
      <c r="D105" s="414"/>
      <c r="E105" s="397"/>
    </row>
    <row r="106" spans="1:5" ht="12" customHeight="1">
      <c r="A106" s="373" t="s">
        <v>437</v>
      </c>
      <c r="B106" s="392" t="s">
        <v>438</v>
      </c>
      <c r="C106" s="414"/>
      <c r="D106" s="414"/>
      <c r="E106" s="397"/>
    </row>
    <row r="107" spans="1:5" ht="12" customHeight="1" thickBot="1">
      <c r="A107" s="377" t="s">
        <v>439</v>
      </c>
      <c r="B107" s="393" t="s">
        <v>440</v>
      </c>
      <c r="C107" s="98">
        <v>7500</v>
      </c>
      <c r="D107" s="98">
        <v>6600</v>
      </c>
      <c r="E107" s="358">
        <v>6250</v>
      </c>
    </row>
    <row r="108" spans="1:5" ht="12" customHeight="1" thickBot="1">
      <c r="A108" s="379" t="s">
        <v>8</v>
      </c>
      <c r="B108" s="382" t="s">
        <v>441</v>
      </c>
      <c r="C108" s="411">
        <f>+C109+C111+C113</f>
        <v>477604</v>
      </c>
      <c r="D108" s="411">
        <f>+D109+D111+D113</f>
        <v>438870</v>
      </c>
      <c r="E108" s="394">
        <f>+E109+E111+E113</f>
        <v>369924</v>
      </c>
    </row>
    <row r="109" spans="1:5" ht="12" customHeight="1">
      <c r="A109" s="374" t="s">
        <v>78</v>
      </c>
      <c r="B109" s="367" t="s">
        <v>157</v>
      </c>
      <c r="C109" s="413">
        <v>343207</v>
      </c>
      <c r="D109" s="413">
        <v>359011</v>
      </c>
      <c r="E109" s="396">
        <v>350449</v>
      </c>
    </row>
    <row r="110" spans="1:5" ht="12" customHeight="1">
      <c r="A110" s="374" t="s">
        <v>79</v>
      </c>
      <c r="B110" s="371" t="s">
        <v>442</v>
      </c>
      <c r="C110" s="413"/>
      <c r="D110" s="413"/>
      <c r="E110" s="396"/>
    </row>
    <row r="111" spans="1:5" ht="15.75">
      <c r="A111" s="374" t="s">
        <v>80</v>
      </c>
      <c r="B111" s="371" t="s">
        <v>138</v>
      </c>
      <c r="C111" s="412">
        <v>134397</v>
      </c>
      <c r="D111" s="412">
        <v>67409</v>
      </c>
      <c r="E111" s="395">
        <v>7025</v>
      </c>
    </row>
    <row r="112" spans="1:5" ht="12" customHeight="1">
      <c r="A112" s="374" t="s">
        <v>81</v>
      </c>
      <c r="B112" s="371" t="s">
        <v>443</v>
      </c>
      <c r="C112" s="412"/>
      <c r="D112" s="412"/>
      <c r="E112" s="395"/>
    </row>
    <row r="113" spans="1:5" ht="12" customHeight="1">
      <c r="A113" s="374" t="s">
        <v>82</v>
      </c>
      <c r="B113" s="403" t="s">
        <v>160</v>
      </c>
      <c r="C113" s="412"/>
      <c r="D113" s="412">
        <v>12450</v>
      </c>
      <c r="E113" s="395">
        <v>12450</v>
      </c>
    </row>
    <row r="114" spans="1:5" ht="21.75" customHeight="1">
      <c r="A114" s="374" t="s">
        <v>89</v>
      </c>
      <c r="B114" s="402" t="s">
        <v>444</v>
      </c>
      <c r="C114" s="412"/>
      <c r="D114" s="412"/>
      <c r="E114" s="395"/>
    </row>
    <row r="115" spans="1:5" ht="24" customHeight="1">
      <c r="A115" s="374" t="s">
        <v>91</v>
      </c>
      <c r="B115" s="418" t="s">
        <v>445</v>
      </c>
      <c r="C115" s="412"/>
      <c r="D115" s="412"/>
      <c r="E115" s="395"/>
    </row>
    <row r="116" spans="1:5" ht="12" customHeight="1">
      <c r="A116" s="374" t="s">
        <v>139</v>
      </c>
      <c r="B116" s="391" t="s">
        <v>432</v>
      </c>
      <c r="C116" s="412"/>
      <c r="D116" s="412"/>
      <c r="E116" s="395"/>
    </row>
    <row r="117" spans="1:5" ht="12" customHeight="1">
      <c r="A117" s="374" t="s">
        <v>140</v>
      </c>
      <c r="B117" s="391" t="s">
        <v>446</v>
      </c>
      <c r="C117" s="412"/>
      <c r="D117" s="412"/>
      <c r="E117" s="395"/>
    </row>
    <row r="118" spans="1:5" ht="12" customHeight="1">
      <c r="A118" s="374" t="s">
        <v>141</v>
      </c>
      <c r="B118" s="391" t="s">
        <v>447</v>
      </c>
      <c r="C118" s="412"/>
      <c r="D118" s="412"/>
      <c r="E118" s="395"/>
    </row>
    <row r="119" spans="1:5" s="438" customFormat="1" ht="12" customHeight="1">
      <c r="A119" s="374" t="s">
        <v>448</v>
      </c>
      <c r="B119" s="391" t="s">
        <v>435</v>
      </c>
      <c r="C119" s="412"/>
      <c r="D119" s="412"/>
      <c r="E119" s="395"/>
    </row>
    <row r="120" spans="1:5" ht="12" customHeight="1">
      <c r="A120" s="374" t="s">
        <v>449</v>
      </c>
      <c r="B120" s="391" t="s">
        <v>450</v>
      </c>
      <c r="C120" s="412"/>
      <c r="D120" s="412"/>
      <c r="E120" s="395"/>
    </row>
    <row r="121" spans="1:5" ht="12" customHeight="1" thickBot="1">
      <c r="A121" s="372" t="s">
        <v>451</v>
      </c>
      <c r="B121" s="391" t="s">
        <v>452</v>
      </c>
      <c r="C121" s="414"/>
      <c r="D121" s="414">
        <v>12450</v>
      </c>
      <c r="E121" s="397">
        <v>12450</v>
      </c>
    </row>
    <row r="122" spans="1:5" ht="12" customHeight="1" thickBot="1">
      <c r="A122" s="379" t="s">
        <v>9</v>
      </c>
      <c r="B122" s="387" t="s">
        <v>453</v>
      </c>
      <c r="C122" s="411">
        <f>+C123+C124</f>
        <v>0</v>
      </c>
      <c r="D122" s="411">
        <f>+D123+D124</f>
        <v>0</v>
      </c>
      <c r="E122" s="394">
        <f>+E123+E124</f>
        <v>0</v>
      </c>
    </row>
    <row r="123" spans="1:5" ht="12" customHeight="1">
      <c r="A123" s="374" t="s">
        <v>61</v>
      </c>
      <c r="B123" s="368" t="s">
        <v>46</v>
      </c>
      <c r="C123" s="413"/>
      <c r="D123" s="413"/>
      <c r="E123" s="396"/>
    </row>
    <row r="124" spans="1:5" ht="12" customHeight="1" thickBot="1">
      <c r="A124" s="375" t="s">
        <v>62</v>
      </c>
      <c r="B124" s="371" t="s">
        <v>47</v>
      </c>
      <c r="C124" s="414"/>
      <c r="D124" s="414"/>
      <c r="E124" s="397"/>
    </row>
    <row r="125" spans="1:5" ht="12" customHeight="1" thickBot="1">
      <c r="A125" s="379" t="s">
        <v>10</v>
      </c>
      <c r="B125" s="387" t="s">
        <v>454</v>
      </c>
      <c r="C125" s="411">
        <f>+C92+C108+C122</f>
        <v>1223196</v>
      </c>
      <c r="D125" s="411">
        <f>+D92+D108+D122</f>
        <v>1616855</v>
      </c>
      <c r="E125" s="394">
        <f>+E92+E108+E122</f>
        <v>1473327</v>
      </c>
    </row>
    <row r="126" spans="1:5" ht="12" customHeight="1" thickBot="1">
      <c r="A126" s="379" t="s">
        <v>11</v>
      </c>
      <c r="B126" s="387" t="s">
        <v>455</v>
      </c>
      <c r="C126" s="411">
        <f>+C127+C128+C129</f>
        <v>0</v>
      </c>
      <c r="D126" s="411">
        <f>+D127+D128+D129</f>
        <v>0</v>
      </c>
      <c r="E126" s="394">
        <f>+E127+E128+E129</f>
        <v>0</v>
      </c>
    </row>
    <row r="127" spans="1:5" ht="12" customHeight="1">
      <c r="A127" s="374" t="s">
        <v>65</v>
      </c>
      <c r="B127" s="368" t="s">
        <v>456</v>
      </c>
      <c r="C127" s="412"/>
      <c r="D127" s="412"/>
      <c r="E127" s="395"/>
    </row>
    <row r="128" spans="1:5" ht="12" customHeight="1">
      <c r="A128" s="374" t="s">
        <v>66</v>
      </c>
      <c r="B128" s="368" t="s">
        <v>457</v>
      </c>
      <c r="C128" s="412"/>
      <c r="D128" s="412"/>
      <c r="E128" s="395"/>
    </row>
    <row r="129" spans="1:5" ht="12" customHeight="1" thickBot="1">
      <c r="A129" s="372" t="s">
        <v>67</v>
      </c>
      <c r="B129" s="366" t="s">
        <v>458</v>
      </c>
      <c r="C129" s="412"/>
      <c r="D129" s="412"/>
      <c r="E129" s="395"/>
    </row>
    <row r="130" spans="1:5" ht="12" customHeight="1" thickBot="1">
      <c r="A130" s="379" t="s">
        <v>12</v>
      </c>
      <c r="B130" s="387" t="s">
        <v>459</v>
      </c>
      <c r="C130" s="411">
        <f>+C131+C132+C134+C133</f>
        <v>0</v>
      </c>
      <c r="D130" s="411">
        <f>+D131+D132+D134+D133</f>
        <v>0</v>
      </c>
      <c r="E130" s="394">
        <f>+E131+E132+E134+E133</f>
        <v>0</v>
      </c>
    </row>
    <row r="131" spans="1:5" ht="12" customHeight="1">
      <c r="A131" s="374" t="s">
        <v>68</v>
      </c>
      <c r="B131" s="368" t="s">
        <v>460</v>
      </c>
      <c r="C131" s="412"/>
      <c r="D131" s="412"/>
      <c r="E131" s="395"/>
    </row>
    <row r="132" spans="1:5" ht="12" customHeight="1">
      <c r="A132" s="374" t="s">
        <v>69</v>
      </c>
      <c r="B132" s="368" t="s">
        <v>461</v>
      </c>
      <c r="C132" s="412"/>
      <c r="D132" s="412"/>
      <c r="E132" s="395"/>
    </row>
    <row r="133" spans="1:5" ht="12" customHeight="1">
      <c r="A133" s="374" t="s">
        <v>356</v>
      </c>
      <c r="B133" s="368" t="s">
        <v>462</v>
      </c>
      <c r="C133" s="412"/>
      <c r="D133" s="412"/>
      <c r="E133" s="395"/>
    </row>
    <row r="134" spans="1:5" ht="12" customHeight="1" thickBot="1">
      <c r="A134" s="372" t="s">
        <v>358</v>
      </c>
      <c r="B134" s="366" t="s">
        <v>463</v>
      </c>
      <c r="C134" s="412"/>
      <c r="D134" s="412"/>
      <c r="E134" s="395"/>
    </row>
    <row r="135" spans="1:5" ht="12" customHeight="1" thickBot="1">
      <c r="A135" s="379" t="s">
        <v>13</v>
      </c>
      <c r="B135" s="387" t="s">
        <v>464</v>
      </c>
      <c r="C135" s="417">
        <f>+C136+C137+C138+C139</f>
        <v>0</v>
      </c>
      <c r="D135" s="417">
        <f>+D136+D137+D138+D139</f>
        <v>10306</v>
      </c>
      <c r="E135" s="430">
        <f>+E136+E137+E138+E139</f>
        <v>10306</v>
      </c>
    </row>
    <row r="136" spans="1:5" ht="12" customHeight="1">
      <c r="A136" s="374" t="s">
        <v>70</v>
      </c>
      <c r="B136" s="368" t="s">
        <v>465</v>
      </c>
      <c r="C136" s="412"/>
      <c r="D136" s="412"/>
      <c r="E136" s="395"/>
    </row>
    <row r="137" spans="1:5" ht="12" customHeight="1">
      <c r="A137" s="374" t="s">
        <v>71</v>
      </c>
      <c r="B137" s="368" t="s">
        <v>466</v>
      </c>
      <c r="C137" s="412"/>
      <c r="D137" s="412">
        <v>10306</v>
      </c>
      <c r="E137" s="395">
        <v>10306</v>
      </c>
    </row>
    <row r="138" spans="1:5" ht="12" customHeight="1">
      <c r="A138" s="374" t="s">
        <v>365</v>
      </c>
      <c r="B138" s="368" t="s">
        <v>467</v>
      </c>
      <c r="C138" s="412"/>
      <c r="D138" s="412"/>
      <c r="E138" s="395"/>
    </row>
    <row r="139" spans="1:5" ht="12" customHeight="1" thickBot="1">
      <c r="A139" s="372" t="s">
        <v>367</v>
      </c>
      <c r="B139" s="366" t="s">
        <v>468</v>
      </c>
      <c r="C139" s="412"/>
      <c r="D139" s="412"/>
      <c r="E139" s="395"/>
    </row>
    <row r="140" spans="1:9" ht="15" customHeight="1" thickBot="1">
      <c r="A140" s="379" t="s">
        <v>14</v>
      </c>
      <c r="B140" s="387" t="s">
        <v>469</v>
      </c>
      <c r="C140" s="99">
        <f>+C141+C142+C143+C144</f>
        <v>0</v>
      </c>
      <c r="D140" s="99">
        <f>+D141+D142+D143+D144</f>
        <v>0</v>
      </c>
      <c r="E140" s="363">
        <f>+E141+E142+E143+E144</f>
        <v>0</v>
      </c>
      <c r="F140" s="428"/>
      <c r="G140" s="429"/>
      <c r="H140" s="429"/>
      <c r="I140" s="429"/>
    </row>
    <row r="141" spans="1:5" s="421" customFormat="1" ht="12.75" customHeight="1">
      <c r="A141" s="374" t="s">
        <v>132</v>
      </c>
      <c r="B141" s="368" t="s">
        <v>470</v>
      </c>
      <c r="C141" s="412"/>
      <c r="D141" s="412"/>
      <c r="E141" s="395"/>
    </row>
    <row r="142" spans="1:5" ht="12.75" customHeight="1">
      <c r="A142" s="374" t="s">
        <v>133</v>
      </c>
      <c r="B142" s="368" t="s">
        <v>471</v>
      </c>
      <c r="C142" s="412"/>
      <c r="D142" s="412"/>
      <c r="E142" s="395"/>
    </row>
    <row r="143" spans="1:5" ht="12.75" customHeight="1">
      <c r="A143" s="374" t="s">
        <v>159</v>
      </c>
      <c r="B143" s="368" t="s">
        <v>472</v>
      </c>
      <c r="C143" s="412"/>
      <c r="D143" s="412"/>
      <c r="E143" s="395"/>
    </row>
    <row r="144" spans="1:5" ht="12.75" customHeight="1" thickBot="1">
      <c r="A144" s="374" t="s">
        <v>373</v>
      </c>
      <c r="B144" s="368" t="s">
        <v>473</v>
      </c>
      <c r="C144" s="412"/>
      <c r="D144" s="412"/>
      <c r="E144" s="395"/>
    </row>
    <row r="145" spans="1:5" ht="16.5" thickBot="1">
      <c r="A145" s="379" t="s">
        <v>15</v>
      </c>
      <c r="B145" s="387" t="s">
        <v>474</v>
      </c>
      <c r="C145" s="361">
        <f>+C126+C130+C135+C140</f>
        <v>0</v>
      </c>
      <c r="D145" s="361">
        <f>+D126+D130+D135+D140</f>
        <v>10306</v>
      </c>
      <c r="E145" s="362">
        <f>+E126+E130+E135+E140</f>
        <v>10306</v>
      </c>
    </row>
    <row r="146" spans="1:5" ht="16.5" thickBot="1">
      <c r="A146" s="404" t="s">
        <v>16</v>
      </c>
      <c r="B146" s="407" t="s">
        <v>475</v>
      </c>
      <c r="C146" s="361">
        <f>+C125+C145</f>
        <v>1223196</v>
      </c>
      <c r="D146" s="361">
        <f>+D125+D145</f>
        <v>1627161</v>
      </c>
      <c r="E146" s="362">
        <f>+E125+E145</f>
        <v>1483633</v>
      </c>
    </row>
    <row r="148" spans="1:5" ht="18.75" customHeight="1">
      <c r="A148" s="706" t="s">
        <v>476</v>
      </c>
      <c r="B148" s="706"/>
      <c r="C148" s="706"/>
      <c r="D148" s="706"/>
      <c r="E148" s="706"/>
    </row>
    <row r="149" spans="1:5" ht="13.5" customHeight="1" thickBot="1">
      <c r="A149" s="389" t="s">
        <v>114</v>
      </c>
      <c r="B149" s="389"/>
      <c r="C149" s="419"/>
      <c r="E149" s="406" t="s">
        <v>158</v>
      </c>
    </row>
    <row r="150" spans="1:5" ht="21.75" thickBot="1">
      <c r="A150" s="379">
        <v>1</v>
      </c>
      <c r="B150" s="382" t="s">
        <v>477</v>
      </c>
      <c r="C150" s="405">
        <f>+C61-C125</f>
        <v>0</v>
      </c>
      <c r="D150" s="405">
        <f>+D61-D125</f>
        <v>-11560</v>
      </c>
      <c r="E150" s="405">
        <f>+E61-E125</f>
        <v>7416</v>
      </c>
    </row>
    <row r="151" spans="1:5" ht="21.75" thickBot="1">
      <c r="A151" s="379" t="s">
        <v>8</v>
      </c>
      <c r="B151" s="382" t="s">
        <v>478</v>
      </c>
      <c r="C151" s="405">
        <f>+C84-C145</f>
        <v>0</v>
      </c>
      <c r="D151" s="405">
        <f>+D84-D145</f>
        <v>11560</v>
      </c>
      <c r="E151" s="405">
        <f>+E84-E145</f>
        <v>11560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2015. ÉVI ZÁRSZÁMADÁSÁNAK PÉNZÜGYI MÉRLEGE&amp;10
&amp;R&amp;"Times New Roman CE,Félkövér dőlt"&amp;11 1.1. melléklet a 10/2016. (V.19.)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3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+CONCATENATE("8.1.1. melléklet a 10/",LEFT(ÖSSZEFÜGGÉSEK!A4,4)+1,". (V.19.) önkormányzati rendelethez")</f>
        <v>8.1.1. melléklet a 10/2016. (V.19.) önkormányzati rendelethez</v>
      </c>
    </row>
    <row r="2" spans="1:5" s="565" customFormat="1" ht="25.5" customHeight="1">
      <c r="A2" s="545" t="s">
        <v>148</v>
      </c>
      <c r="B2" s="744" t="s">
        <v>750</v>
      </c>
      <c r="C2" s="745"/>
      <c r="D2" s="746"/>
      <c r="E2" s="588" t="s">
        <v>49</v>
      </c>
    </row>
    <row r="3" spans="1:5" s="565" customFormat="1" ht="24.75" thickBot="1">
      <c r="A3" s="563" t="s">
        <v>147</v>
      </c>
      <c r="B3" s="747" t="s">
        <v>695</v>
      </c>
      <c r="C3" s="750"/>
      <c r="D3" s="751"/>
      <c r="E3" s="589" t="s">
        <v>48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5461</v>
      </c>
      <c r="D8" s="608">
        <f>SUM(D9:D18)</f>
        <v>5460</v>
      </c>
      <c r="E8" s="585">
        <f>SUM(E9:E18)</f>
        <v>5819</v>
      </c>
    </row>
    <row r="9" spans="1:5" s="541" customFormat="1" ht="12" customHeight="1">
      <c r="A9" s="590" t="s">
        <v>72</v>
      </c>
      <c r="B9" s="369" t="s">
        <v>341</v>
      </c>
      <c r="C9" s="105"/>
      <c r="D9" s="609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610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610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610"/>
      <c r="E12" s="114"/>
    </row>
    <row r="13" spans="1:5" s="541" customFormat="1" ht="12" customHeight="1">
      <c r="A13" s="591" t="s">
        <v>108</v>
      </c>
      <c r="B13" s="367" t="s">
        <v>345</v>
      </c>
      <c r="C13" s="443">
        <v>4300</v>
      </c>
      <c r="D13" s="610">
        <v>4300</v>
      </c>
      <c r="E13" s="114">
        <v>3776</v>
      </c>
    </row>
    <row r="14" spans="1:5" s="541" customFormat="1" ht="12" customHeight="1">
      <c r="A14" s="591" t="s">
        <v>76</v>
      </c>
      <c r="B14" s="367" t="s">
        <v>563</v>
      </c>
      <c r="C14" s="443">
        <v>1161</v>
      </c>
      <c r="D14" s="610">
        <v>1160</v>
      </c>
      <c r="E14" s="114">
        <v>1020</v>
      </c>
    </row>
    <row r="15" spans="1:5" s="568" customFormat="1" ht="12" customHeight="1">
      <c r="A15" s="591" t="s">
        <v>77</v>
      </c>
      <c r="B15" s="366" t="s">
        <v>564</v>
      </c>
      <c r="C15" s="443"/>
      <c r="D15" s="610"/>
      <c r="E15" s="114">
        <v>1022</v>
      </c>
    </row>
    <row r="16" spans="1:5" s="568" customFormat="1" ht="12" customHeight="1">
      <c r="A16" s="591" t="s">
        <v>85</v>
      </c>
      <c r="B16" s="367" t="s">
        <v>348</v>
      </c>
      <c r="C16" s="106"/>
      <c r="D16" s="611"/>
      <c r="E16" s="573">
        <v>1</v>
      </c>
    </row>
    <row r="17" spans="1:5" s="541" customFormat="1" ht="12" customHeight="1">
      <c r="A17" s="591" t="s">
        <v>86</v>
      </c>
      <c r="B17" s="367" t="s">
        <v>350</v>
      </c>
      <c r="C17" s="443"/>
      <c r="D17" s="610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11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608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610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610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610"/>
      <c r="E22" s="114"/>
    </row>
    <row r="23" spans="1:5" s="541" customFormat="1" ht="12" customHeight="1" thickBot="1">
      <c r="A23" s="591" t="s">
        <v>81</v>
      </c>
      <c r="B23" s="367" t="s">
        <v>687</v>
      </c>
      <c r="C23" s="443"/>
      <c r="D23" s="610"/>
      <c r="E23" s="114"/>
    </row>
    <row r="24" spans="1:5" s="541" customFormat="1" ht="12" customHeight="1" thickBot="1">
      <c r="A24" s="578" t="s">
        <v>9</v>
      </c>
      <c r="B24" s="387" t="s">
        <v>125</v>
      </c>
      <c r="C24" s="40"/>
      <c r="D24" s="612"/>
      <c r="E24" s="584"/>
    </row>
    <row r="25" spans="1:5" s="541" customFormat="1" ht="12" customHeight="1" thickBot="1">
      <c r="A25" s="578" t="s">
        <v>10</v>
      </c>
      <c r="B25" s="387" t="s">
        <v>568</v>
      </c>
      <c r="C25" s="446">
        <f>+C26+C27</f>
        <v>0</v>
      </c>
      <c r="D25" s="608">
        <f>+D26+D27</f>
        <v>0</v>
      </c>
      <c r="E25" s="585">
        <f>+E26+E27</f>
        <v>0</v>
      </c>
    </row>
    <row r="26" spans="1:5" s="541" customFormat="1" ht="12" customHeight="1">
      <c r="A26" s="592" t="s">
        <v>335</v>
      </c>
      <c r="B26" s="593" t="s">
        <v>566</v>
      </c>
      <c r="C26" s="102"/>
      <c r="D26" s="599"/>
      <c r="E26" s="572"/>
    </row>
    <row r="27" spans="1:5" s="541" customFormat="1" ht="12" customHeight="1">
      <c r="A27" s="592" t="s">
        <v>336</v>
      </c>
      <c r="B27" s="594" t="s">
        <v>569</v>
      </c>
      <c r="C27" s="447"/>
      <c r="D27" s="613"/>
      <c r="E27" s="571"/>
    </row>
    <row r="28" spans="1:5" s="541" customFormat="1" ht="12" customHeight="1" thickBot="1">
      <c r="A28" s="591" t="s">
        <v>337</v>
      </c>
      <c r="B28" s="595" t="s">
        <v>688</v>
      </c>
      <c r="C28" s="575"/>
      <c r="D28" s="614"/>
      <c r="E28" s="570"/>
    </row>
    <row r="29" spans="1:5" s="541" customFormat="1" ht="12" customHeight="1" thickBot="1">
      <c r="A29" s="578" t="s">
        <v>11</v>
      </c>
      <c r="B29" s="387" t="s">
        <v>570</v>
      </c>
      <c r="C29" s="446">
        <f>+C30+C31+C32</f>
        <v>0</v>
      </c>
      <c r="D29" s="608">
        <f>+D30+D31+D32</f>
        <v>0</v>
      </c>
      <c r="E29" s="585">
        <f>+E30+E31+E32</f>
        <v>0</v>
      </c>
    </row>
    <row r="30" spans="1:5" s="541" customFormat="1" ht="12" customHeight="1">
      <c r="A30" s="592" t="s">
        <v>65</v>
      </c>
      <c r="B30" s="593" t="s">
        <v>354</v>
      </c>
      <c r="C30" s="102"/>
      <c r="D30" s="599"/>
      <c r="E30" s="572"/>
    </row>
    <row r="31" spans="1:5" s="541" customFormat="1" ht="12" customHeight="1">
      <c r="A31" s="592" t="s">
        <v>66</v>
      </c>
      <c r="B31" s="594" t="s">
        <v>355</v>
      </c>
      <c r="C31" s="447"/>
      <c r="D31" s="613"/>
      <c r="E31" s="571"/>
    </row>
    <row r="32" spans="1:5" s="541" customFormat="1" ht="12" customHeight="1" thickBot="1">
      <c r="A32" s="591" t="s">
        <v>67</v>
      </c>
      <c r="B32" s="577" t="s">
        <v>357</v>
      </c>
      <c r="C32" s="575"/>
      <c r="D32" s="614"/>
      <c r="E32" s="570"/>
    </row>
    <row r="33" spans="1:5" s="541" customFormat="1" ht="12" customHeight="1" thickBot="1">
      <c r="A33" s="578" t="s">
        <v>12</v>
      </c>
      <c r="B33" s="387" t="s">
        <v>482</v>
      </c>
      <c r="C33" s="40"/>
      <c r="D33" s="612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612"/>
      <c r="E34" s="584"/>
    </row>
    <row r="35" spans="1:5" s="541" customFormat="1" ht="12" customHeight="1" thickBot="1">
      <c r="A35" s="515" t="s">
        <v>14</v>
      </c>
      <c r="B35" s="387" t="s">
        <v>572</v>
      </c>
      <c r="C35" s="446">
        <f>+C8+C19+C24+C25+C29+C33+C34</f>
        <v>5461</v>
      </c>
      <c r="D35" s="608">
        <f>+D8+D19+D24+D25+D29+D33+D34</f>
        <v>5460</v>
      </c>
      <c r="E35" s="585">
        <f>+E8+E19+E24+E25+E29+E33+E34</f>
        <v>5819</v>
      </c>
    </row>
    <row r="36" spans="1:5" s="568" customFormat="1" ht="12" customHeight="1" thickBot="1">
      <c r="A36" s="580" t="s">
        <v>15</v>
      </c>
      <c r="B36" s="387" t="s">
        <v>573</v>
      </c>
      <c r="C36" s="446">
        <f>+C37+C38+C39</f>
        <v>27886</v>
      </c>
      <c r="D36" s="608">
        <f>+D37+D38+D39</f>
        <v>30909</v>
      </c>
      <c r="E36" s="585">
        <f>+E37+E38+E39</f>
        <v>28288</v>
      </c>
    </row>
    <row r="37" spans="1:5" s="568" customFormat="1" ht="15" customHeight="1">
      <c r="A37" s="592" t="s">
        <v>574</v>
      </c>
      <c r="B37" s="593" t="s">
        <v>167</v>
      </c>
      <c r="C37" s="102"/>
      <c r="D37" s="599"/>
      <c r="E37" s="572"/>
    </row>
    <row r="38" spans="1:5" s="568" customFormat="1" ht="15" customHeight="1">
      <c r="A38" s="592" t="s">
        <v>575</v>
      </c>
      <c r="B38" s="594" t="s">
        <v>3</v>
      </c>
      <c r="C38" s="447"/>
      <c r="D38" s="613"/>
      <c r="E38" s="571"/>
    </row>
    <row r="39" spans="1:5" ht="13.5" thickBot="1">
      <c r="A39" s="591" t="s">
        <v>576</v>
      </c>
      <c r="B39" s="577" t="s">
        <v>577</v>
      </c>
      <c r="C39" s="575">
        <v>27886</v>
      </c>
      <c r="D39" s="614">
        <v>30909</v>
      </c>
      <c r="E39" s="570">
        <v>28288</v>
      </c>
    </row>
    <row r="40" spans="1:5" s="567" customFormat="1" ht="16.5" customHeight="1" thickBot="1">
      <c r="A40" s="580" t="s">
        <v>16</v>
      </c>
      <c r="B40" s="581" t="s">
        <v>578</v>
      </c>
      <c r="C40" s="108">
        <f>+C35+C36</f>
        <v>33347</v>
      </c>
      <c r="D40" s="615">
        <f>+D35+D36</f>
        <v>36369</v>
      </c>
      <c r="E40" s="586">
        <f>+E35+E36</f>
        <v>34107</v>
      </c>
    </row>
    <row r="41" spans="1:5" s="343" customFormat="1" ht="12" customHeight="1">
      <c r="A41" s="523"/>
      <c r="B41" s="524"/>
      <c r="C41" s="539"/>
      <c r="D41" s="539"/>
      <c r="E41" s="539"/>
    </row>
    <row r="42" spans="1:5" ht="12" customHeight="1" thickBot="1">
      <c r="A42" s="525"/>
      <c r="B42" s="526"/>
      <c r="C42" s="540"/>
      <c r="D42" s="540"/>
      <c r="E42" s="540"/>
    </row>
    <row r="43" spans="1:5" ht="12" customHeight="1" thickBot="1">
      <c r="A43" s="741" t="s">
        <v>44</v>
      </c>
      <c r="B43" s="742"/>
      <c r="C43" s="742"/>
      <c r="D43" s="742"/>
      <c r="E43" s="743"/>
    </row>
    <row r="44" spans="1:5" ht="12" customHeight="1" thickBot="1">
      <c r="A44" s="578" t="s">
        <v>7</v>
      </c>
      <c r="B44" s="387" t="s">
        <v>579</v>
      </c>
      <c r="C44" s="446">
        <f>SUM(C45:C49)</f>
        <v>33347</v>
      </c>
      <c r="D44" s="446">
        <f>SUM(D45:D49)</f>
        <v>36369</v>
      </c>
      <c r="E44" s="585">
        <f>SUM(E45:E49)</f>
        <v>34107</v>
      </c>
    </row>
    <row r="45" spans="1:5" ht="12" customHeight="1">
      <c r="A45" s="591" t="s">
        <v>72</v>
      </c>
      <c r="B45" s="368" t="s">
        <v>37</v>
      </c>
      <c r="C45" s="102">
        <v>19800</v>
      </c>
      <c r="D45" s="102">
        <v>20647</v>
      </c>
      <c r="E45" s="572">
        <v>19723</v>
      </c>
    </row>
    <row r="46" spans="1:5" ht="12" customHeight="1">
      <c r="A46" s="591" t="s">
        <v>73</v>
      </c>
      <c r="B46" s="367" t="s">
        <v>134</v>
      </c>
      <c r="C46" s="440">
        <v>5445</v>
      </c>
      <c r="D46" s="440">
        <v>5421</v>
      </c>
      <c r="E46" s="596">
        <v>5385</v>
      </c>
    </row>
    <row r="47" spans="1:5" ht="12" customHeight="1">
      <c r="A47" s="591" t="s">
        <v>74</v>
      </c>
      <c r="B47" s="367" t="s">
        <v>101</v>
      </c>
      <c r="C47" s="440">
        <v>8102</v>
      </c>
      <c r="D47" s="440">
        <v>10301</v>
      </c>
      <c r="E47" s="596">
        <v>8999</v>
      </c>
    </row>
    <row r="48" spans="1:5" s="343" customFormat="1" ht="12" customHeight="1">
      <c r="A48" s="591" t="s">
        <v>75</v>
      </c>
      <c r="B48" s="367" t="s">
        <v>135</v>
      </c>
      <c r="C48" s="440"/>
      <c r="D48" s="440"/>
      <c r="E48" s="596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596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0</v>
      </c>
      <c r="E50" s="585">
        <f>SUM(E51:E53)</f>
        <v>0</v>
      </c>
    </row>
    <row r="51" spans="1:5" ht="12" customHeight="1">
      <c r="A51" s="591" t="s">
        <v>78</v>
      </c>
      <c r="B51" s="368" t="s">
        <v>157</v>
      </c>
      <c r="C51" s="102"/>
      <c r="D51" s="102"/>
      <c r="E51" s="572"/>
    </row>
    <row r="52" spans="1:5" ht="12" customHeight="1">
      <c r="A52" s="591" t="s">
        <v>79</v>
      </c>
      <c r="B52" s="367" t="s">
        <v>138</v>
      </c>
      <c r="C52" s="440"/>
      <c r="D52" s="440"/>
      <c r="E52" s="596"/>
    </row>
    <row r="53" spans="1:5" ht="15" customHeight="1">
      <c r="A53" s="591" t="s">
        <v>80</v>
      </c>
      <c r="B53" s="367" t="s">
        <v>45</v>
      </c>
      <c r="C53" s="440"/>
      <c r="D53" s="440"/>
      <c r="E53" s="596"/>
    </row>
    <row r="54" spans="1:5" ht="23.25" thickBot="1">
      <c r="A54" s="591" t="s">
        <v>81</v>
      </c>
      <c r="B54" s="367" t="s">
        <v>689</v>
      </c>
      <c r="C54" s="440"/>
      <c r="D54" s="440"/>
      <c r="E54" s="596"/>
    </row>
    <row r="55" spans="1:5" ht="15" customHeight="1" thickBot="1">
      <c r="A55" s="578" t="s">
        <v>9</v>
      </c>
      <c r="B55" s="582" t="s">
        <v>581</v>
      </c>
      <c r="C55" s="108">
        <f>+C44+C50</f>
        <v>33347</v>
      </c>
      <c r="D55" s="108">
        <f>+D44+D50</f>
        <v>36369</v>
      </c>
      <c r="E55" s="586">
        <f>+E44+E50</f>
        <v>34107</v>
      </c>
    </row>
    <row r="56" spans="3:5" ht="13.5" thickBot="1">
      <c r="C56" s="587"/>
      <c r="D56" s="587"/>
      <c r="E56" s="587"/>
    </row>
    <row r="57" spans="1:5" ht="13.5" thickBot="1">
      <c r="A57" s="680" t="s">
        <v>745</v>
      </c>
      <c r="B57" s="681"/>
      <c r="C57" s="112">
        <v>11</v>
      </c>
      <c r="D57" s="112">
        <v>11</v>
      </c>
      <c r="E57" s="576">
        <v>11</v>
      </c>
    </row>
    <row r="58" spans="1:5" ht="13.5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3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+CONCATENATE("8.1.2. melléklet a 10/",LEFT(ÖSSZEFÜGGÉSEK!A4,4)+1,". (V.19.) önkormányzati rendelethez")</f>
        <v>8.1.2. melléklet a 10/2016. (V.19.) önkormányzati rendelethez</v>
      </c>
    </row>
    <row r="2" spans="1:5" s="565" customFormat="1" ht="25.5" customHeight="1">
      <c r="A2" s="545" t="s">
        <v>148</v>
      </c>
      <c r="B2" s="744" t="s">
        <v>750</v>
      </c>
      <c r="C2" s="745"/>
      <c r="D2" s="746"/>
      <c r="E2" s="588" t="s">
        <v>49</v>
      </c>
    </row>
    <row r="3" spans="1:5" s="565" customFormat="1" ht="24.75" thickBot="1">
      <c r="A3" s="563" t="s">
        <v>147</v>
      </c>
      <c r="B3" s="747" t="s">
        <v>686</v>
      </c>
      <c r="C3" s="750"/>
      <c r="D3" s="751"/>
      <c r="E3" s="589" t="s">
        <v>49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27008</v>
      </c>
      <c r="D8" s="608">
        <f>SUM(D9:D18)</f>
        <v>28298</v>
      </c>
      <c r="E8" s="585">
        <f>SUM(E9:E18)</f>
        <v>27332</v>
      </c>
    </row>
    <row r="9" spans="1:5" s="541" customFormat="1" ht="12" customHeight="1">
      <c r="A9" s="590" t="s">
        <v>72</v>
      </c>
      <c r="B9" s="369" t="s">
        <v>341</v>
      </c>
      <c r="C9" s="105"/>
      <c r="D9" s="609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610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610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610"/>
      <c r="E12" s="114"/>
    </row>
    <row r="13" spans="1:5" s="541" customFormat="1" ht="12" customHeight="1">
      <c r="A13" s="591" t="s">
        <v>108</v>
      </c>
      <c r="B13" s="367" t="s">
        <v>345</v>
      </c>
      <c r="C13" s="443">
        <v>26900</v>
      </c>
      <c r="D13" s="610">
        <v>27162</v>
      </c>
      <c r="E13" s="114">
        <v>27206</v>
      </c>
    </row>
    <row r="14" spans="1:5" s="541" customFormat="1" ht="12" customHeight="1">
      <c r="A14" s="591" t="s">
        <v>76</v>
      </c>
      <c r="B14" s="367" t="s">
        <v>563</v>
      </c>
      <c r="C14" s="443">
        <v>108</v>
      </c>
      <c r="D14" s="610">
        <v>108</v>
      </c>
      <c r="E14" s="114">
        <v>120</v>
      </c>
    </row>
    <row r="15" spans="1:5" s="568" customFormat="1" ht="12" customHeight="1">
      <c r="A15" s="591" t="s">
        <v>77</v>
      </c>
      <c r="B15" s="366" t="s">
        <v>564</v>
      </c>
      <c r="C15" s="443"/>
      <c r="D15" s="610">
        <v>1022</v>
      </c>
      <c r="E15" s="114"/>
    </row>
    <row r="16" spans="1:5" s="568" customFormat="1" ht="12" customHeight="1">
      <c r="A16" s="591" t="s">
        <v>85</v>
      </c>
      <c r="B16" s="367" t="s">
        <v>348</v>
      </c>
      <c r="C16" s="106"/>
      <c r="D16" s="611">
        <v>6</v>
      </c>
      <c r="E16" s="573">
        <v>6</v>
      </c>
    </row>
    <row r="17" spans="1:5" s="541" customFormat="1" ht="12" customHeight="1">
      <c r="A17" s="591" t="s">
        <v>86</v>
      </c>
      <c r="B17" s="367" t="s">
        <v>350</v>
      </c>
      <c r="C17" s="443"/>
      <c r="D17" s="610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11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608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610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610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610"/>
      <c r="E22" s="114"/>
    </row>
    <row r="23" spans="1:5" s="541" customFormat="1" ht="12" customHeight="1" thickBot="1">
      <c r="A23" s="591" t="s">
        <v>81</v>
      </c>
      <c r="B23" s="367" t="s">
        <v>687</v>
      </c>
      <c r="C23" s="443"/>
      <c r="D23" s="610"/>
      <c r="E23" s="114"/>
    </row>
    <row r="24" spans="1:5" s="541" customFormat="1" ht="12" customHeight="1" thickBot="1">
      <c r="A24" s="578" t="s">
        <v>9</v>
      </c>
      <c r="B24" s="387" t="s">
        <v>125</v>
      </c>
      <c r="C24" s="40"/>
      <c r="D24" s="612"/>
      <c r="E24" s="584"/>
    </row>
    <row r="25" spans="1:5" s="541" customFormat="1" ht="12" customHeight="1" thickBot="1">
      <c r="A25" s="578" t="s">
        <v>10</v>
      </c>
      <c r="B25" s="387" t="s">
        <v>568</v>
      </c>
      <c r="C25" s="446">
        <f>+C26+C27</f>
        <v>0</v>
      </c>
      <c r="D25" s="608">
        <f>+D26+D27</f>
        <v>0</v>
      </c>
      <c r="E25" s="585">
        <f>+E26+E27</f>
        <v>0</v>
      </c>
    </row>
    <row r="26" spans="1:5" s="541" customFormat="1" ht="12" customHeight="1">
      <c r="A26" s="592" t="s">
        <v>335</v>
      </c>
      <c r="B26" s="593" t="s">
        <v>566</v>
      </c>
      <c r="C26" s="102"/>
      <c r="D26" s="599"/>
      <c r="E26" s="572"/>
    </row>
    <row r="27" spans="1:5" s="541" customFormat="1" ht="12" customHeight="1">
      <c r="A27" s="592" t="s">
        <v>336</v>
      </c>
      <c r="B27" s="594" t="s">
        <v>569</v>
      </c>
      <c r="C27" s="447"/>
      <c r="D27" s="613"/>
      <c r="E27" s="571"/>
    </row>
    <row r="28" spans="1:5" s="541" customFormat="1" ht="12" customHeight="1" thickBot="1">
      <c r="A28" s="591" t="s">
        <v>337</v>
      </c>
      <c r="B28" s="595" t="s">
        <v>688</v>
      </c>
      <c r="C28" s="575"/>
      <c r="D28" s="614"/>
      <c r="E28" s="570"/>
    </row>
    <row r="29" spans="1:5" s="541" customFormat="1" ht="12" customHeight="1" thickBot="1">
      <c r="A29" s="578" t="s">
        <v>11</v>
      </c>
      <c r="B29" s="387" t="s">
        <v>570</v>
      </c>
      <c r="C29" s="446">
        <f>+C30+C31+C32</f>
        <v>0</v>
      </c>
      <c r="D29" s="608">
        <f>+D30+D31+D32</f>
        <v>0</v>
      </c>
      <c r="E29" s="585">
        <f>+E30+E31+E32</f>
        <v>0</v>
      </c>
    </row>
    <row r="30" spans="1:5" s="541" customFormat="1" ht="12" customHeight="1">
      <c r="A30" s="592" t="s">
        <v>65</v>
      </c>
      <c r="B30" s="593" t="s">
        <v>354</v>
      </c>
      <c r="C30" s="102"/>
      <c r="D30" s="599"/>
      <c r="E30" s="572"/>
    </row>
    <row r="31" spans="1:5" s="541" customFormat="1" ht="12" customHeight="1">
      <c r="A31" s="592" t="s">
        <v>66</v>
      </c>
      <c r="B31" s="594" t="s">
        <v>355</v>
      </c>
      <c r="C31" s="447"/>
      <c r="D31" s="613"/>
      <c r="E31" s="571"/>
    </row>
    <row r="32" spans="1:5" s="541" customFormat="1" ht="12" customHeight="1" thickBot="1">
      <c r="A32" s="591" t="s">
        <v>67</v>
      </c>
      <c r="B32" s="577" t="s">
        <v>357</v>
      </c>
      <c r="C32" s="575"/>
      <c r="D32" s="614"/>
      <c r="E32" s="570"/>
    </row>
    <row r="33" spans="1:5" s="541" customFormat="1" ht="12" customHeight="1" thickBot="1">
      <c r="A33" s="578" t="s">
        <v>12</v>
      </c>
      <c r="B33" s="387" t="s">
        <v>482</v>
      </c>
      <c r="C33" s="40"/>
      <c r="D33" s="612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612"/>
      <c r="E34" s="584"/>
    </row>
    <row r="35" spans="1:5" s="541" customFormat="1" ht="12" customHeight="1" thickBot="1">
      <c r="A35" s="515" t="s">
        <v>14</v>
      </c>
      <c r="B35" s="387" t="s">
        <v>572</v>
      </c>
      <c r="C35" s="446">
        <f>+C8+C19+C24+C25+C29+C33+C34</f>
        <v>27008</v>
      </c>
      <c r="D35" s="608">
        <f>+D8+D19+D24+D25+D29+D33+D34</f>
        <v>28298</v>
      </c>
      <c r="E35" s="585">
        <f>+E8+E19+E24+E25+E29+E33+E34</f>
        <v>27332</v>
      </c>
    </row>
    <row r="36" spans="1:5" s="568" customFormat="1" ht="12" customHeight="1" thickBot="1">
      <c r="A36" s="580" t="s">
        <v>15</v>
      </c>
      <c r="B36" s="387" t="s">
        <v>573</v>
      </c>
      <c r="C36" s="446">
        <f>+C37+C38+C39</f>
        <v>41032</v>
      </c>
      <c r="D36" s="608">
        <f>+D37+D38+D39</f>
        <v>50411</v>
      </c>
      <c r="E36" s="585">
        <f>+E37+E38+E39</f>
        <v>44335</v>
      </c>
    </row>
    <row r="37" spans="1:5" s="568" customFormat="1" ht="15" customHeight="1">
      <c r="A37" s="592" t="s">
        <v>574</v>
      </c>
      <c r="B37" s="593" t="s">
        <v>167</v>
      </c>
      <c r="C37" s="102"/>
      <c r="D37" s="599"/>
      <c r="E37" s="572"/>
    </row>
    <row r="38" spans="1:5" s="568" customFormat="1" ht="15" customHeight="1">
      <c r="A38" s="592" t="s">
        <v>575</v>
      </c>
      <c r="B38" s="594" t="s">
        <v>3</v>
      </c>
      <c r="C38" s="447"/>
      <c r="D38" s="613"/>
      <c r="E38" s="571"/>
    </row>
    <row r="39" spans="1:5" ht="13.5" thickBot="1">
      <c r="A39" s="591" t="s">
        <v>576</v>
      </c>
      <c r="B39" s="577" t="s">
        <v>577</v>
      </c>
      <c r="C39" s="575">
        <v>41032</v>
      </c>
      <c r="D39" s="614">
        <v>50411</v>
      </c>
      <c r="E39" s="570">
        <v>44335</v>
      </c>
    </row>
    <row r="40" spans="1:5" s="567" customFormat="1" ht="16.5" customHeight="1" thickBot="1">
      <c r="A40" s="580" t="s">
        <v>16</v>
      </c>
      <c r="B40" s="581" t="s">
        <v>578</v>
      </c>
      <c r="C40" s="108">
        <f>+C35+C36</f>
        <v>68040</v>
      </c>
      <c r="D40" s="615">
        <f>+D35+D36</f>
        <v>78709</v>
      </c>
      <c r="E40" s="586">
        <f>+E35+E36</f>
        <v>71667</v>
      </c>
    </row>
    <row r="41" spans="1:5" s="343" customFormat="1" ht="12" customHeight="1">
      <c r="A41" s="523"/>
      <c r="B41" s="524"/>
      <c r="C41" s="539"/>
      <c r="D41" s="539"/>
      <c r="E41" s="539"/>
    </row>
    <row r="42" spans="1:5" ht="12" customHeight="1" thickBot="1">
      <c r="A42" s="525"/>
      <c r="B42" s="526"/>
      <c r="C42" s="540"/>
      <c r="D42" s="540"/>
      <c r="E42" s="540"/>
    </row>
    <row r="43" spans="1:5" ht="12" customHeight="1" thickBot="1">
      <c r="A43" s="741" t="s">
        <v>44</v>
      </c>
      <c r="B43" s="742"/>
      <c r="C43" s="742"/>
      <c r="D43" s="742"/>
      <c r="E43" s="743"/>
    </row>
    <row r="44" spans="1:5" ht="12" customHeight="1" thickBot="1">
      <c r="A44" s="578" t="s">
        <v>7</v>
      </c>
      <c r="B44" s="387" t="s">
        <v>579</v>
      </c>
      <c r="C44" s="446">
        <f>SUM(C45:C49)</f>
        <v>68040</v>
      </c>
      <c r="D44" s="446">
        <f>SUM(D45:D49)</f>
        <v>78709</v>
      </c>
      <c r="E44" s="585">
        <f>SUM(E45:E49)</f>
        <v>71667</v>
      </c>
    </row>
    <row r="45" spans="1:5" ht="12" customHeight="1">
      <c r="A45" s="591" t="s">
        <v>72</v>
      </c>
      <c r="B45" s="368" t="s">
        <v>37</v>
      </c>
      <c r="C45" s="102">
        <v>31323</v>
      </c>
      <c r="D45" s="102">
        <v>32665</v>
      </c>
      <c r="E45" s="572">
        <v>33552</v>
      </c>
    </row>
    <row r="46" spans="1:5" ht="12" customHeight="1">
      <c r="A46" s="591" t="s">
        <v>73</v>
      </c>
      <c r="B46" s="367" t="s">
        <v>134</v>
      </c>
      <c r="C46" s="440">
        <v>8457</v>
      </c>
      <c r="D46" s="440">
        <v>9059</v>
      </c>
      <c r="E46" s="596">
        <v>9058</v>
      </c>
    </row>
    <row r="47" spans="1:5" ht="12" customHeight="1">
      <c r="A47" s="591" t="s">
        <v>74</v>
      </c>
      <c r="B47" s="367" t="s">
        <v>101</v>
      </c>
      <c r="C47" s="440">
        <v>28260</v>
      </c>
      <c r="D47" s="440">
        <v>36985</v>
      </c>
      <c r="E47" s="596">
        <v>29057</v>
      </c>
    </row>
    <row r="48" spans="1:5" s="343" customFormat="1" ht="12" customHeight="1">
      <c r="A48" s="591" t="s">
        <v>75</v>
      </c>
      <c r="B48" s="367" t="s">
        <v>135</v>
      </c>
      <c r="C48" s="440"/>
      <c r="D48" s="440"/>
      <c r="E48" s="596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596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0</v>
      </c>
      <c r="E50" s="585">
        <f>SUM(E51:E53)</f>
        <v>0</v>
      </c>
    </row>
    <row r="51" spans="1:5" ht="12" customHeight="1">
      <c r="A51" s="591" t="s">
        <v>78</v>
      </c>
      <c r="B51" s="368" t="s">
        <v>157</v>
      </c>
      <c r="C51" s="102"/>
      <c r="D51" s="102"/>
      <c r="E51" s="572"/>
    </row>
    <row r="52" spans="1:5" ht="12" customHeight="1">
      <c r="A52" s="591" t="s">
        <v>79</v>
      </c>
      <c r="B52" s="367" t="s">
        <v>138</v>
      </c>
      <c r="C52" s="440"/>
      <c r="D52" s="440"/>
      <c r="E52" s="596"/>
    </row>
    <row r="53" spans="1:5" ht="15" customHeight="1">
      <c r="A53" s="591" t="s">
        <v>80</v>
      </c>
      <c r="B53" s="367" t="s">
        <v>45</v>
      </c>
      <c r="C53" s="440"/>
      <c r="D53" s="440"/>
      <c r="E53" s="596"/>
    </row>
    <row r="54" spans="1:5" ht="23.25" thickBot="1">
      <c r="A54" s="591" t="s">
        <v>81</v>
      </c>
      <c r="B54" s="367" t="s">
        <v>689</v>
      </c>
      <c r="C54" s="440"/>
      <c r="D54" s="440"/>
      <c r="E54" s="596"/>
    </row>
    <row r="55" spans="1:5" ht="15" customHeight="1" thickBot="1">
      <c r="A55" s="578" t="s">
        <v>9</v>
      </c>
      <c r="B55" s="582" t="s">
        <v>581</v>
      </c>
      <c r="C55" s="108">
        <f>+C44+C50</f>
        <v>68040</v>
      </c>
      <c r="D55" s="108">
        <f>+D44+D50</f>
        <v>78709</v>
      </c>
      <c r="E55" s="586">
        <f>+E44+E50</f>
        <v>71667</v>
      </c>
    </row>
    <row r="56" spans="3:5" ht="13.5" thickBot="1">
      <c r="C56" s="587"/>
      <c r="D56" s="587"/>
      <c r="E56" s="587"/>
    </row>
    <row r="57" spans="1:5" ht="13.5" thickBot="1">
      <c r="A57" s="680" t="s">
        <v>745</v>
      </c>
      <c r="B57" s="681"/>
      <c r="C57" s="112">
        <v>14</v>
      </c>
      <c r="D57" s="112">
        <v>14</v>
      </c>
      <c r="E57" s="576">
        <v>14</v>
      </c>
    </row>
    <row r="58" spans="1:5" ht="13.5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3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+CONCATENATE("8.2. melléklet a 10/",LEFT(ÖSSZEFÜGGÉSEK!A4,4)+1,". (V.19.) önkormányzati rendelethez")</f>
        <v>8.2. melléklet a 10/2016. (V.19.) önkormányzati rendelethez</v>
      </c>
    </row>
    <row r="2" spans="1:5" s="565" customFormat="1" ht="25.5" customHeight="1">
      <c r="A2" s="545" t="s">
        <v>148</v>
      </c>
      <c r="B2" s="744" t="s">
        <v>752</v>
      </c>
      <c r="C2" s="745"/>
      <c r="D2" s="746"/>
      <c r="E2" s="588" t="s">
        <v>50</v>
      </c>
    </row>
    <row r="3" spans="1:5" s="565" customFormat="1" ht="24.75" thickBot="1">
      <c r="A3" s="563" t="s">
        <v>147</v>
      </c>
      <c r="B3" s="747" t="s">
        <v>554</v>
      </c>
      <c r="C3" s="750"/>
      <c r="D3" s="751"/>
      <c r="E3" s="589" t="s">
        <v>41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24130</v>
      </c>
      <c r="D8" s="608">
        <f>SUM(D9:D18)</f>
        <v>32934</v>
      </c>
      <c r="E8" s="585">
        <f>SUM(E9:E18)</f>
        <v>26013</v>
      </c>
    </row>
    <row r="9" spans="1:5" s="541" customFormat="1" ht="12" customHeight="1">
      <c r="A9" s="590" t="s">
        <v>72</v>
      </c>
      <c r="B9" s="369" t="s">
        <v>341</v>
      </c>
      <c r="C9" s="105"/>
      <c r="D9" s="609"/>
      <c r="E9" s="574"/>
    </row>
    <row r="10" spans="1:5" s="541" customFormat="1" ht="12" customHeight="1">
      <c r="A10" s="591" t="s">
        <v>73</v>
      </c>
      <c r="B10" s="367" t="s">
        <v>342</v>
      </c>
      <c r="C10" s="443">
        <v>16000</v>
      </c>
      <c r="D10" s="610">
        <v>26922</v>
      </c>
      <c r="E10" s="114">
        <v>19813</v>
      </c>
    </row>
    <row r="11" spans="1:5" s="541" customFormat="1" ht="12" customHeight="1">
      <c r="A11" s="591" t="s">
        <v>74</v>
      </c>
      <c r="B11" s="367" t="s">
        <v>343</v>
      </c>
      <c r="C11" s="443"/>
      <c r="D11" s="610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610"/>
      <c r="E12" s="114"/>
    </row>
    <row r="13" spans="1:5" s="541" customFormat="1" ht="12" customHeight="1">
      <c r="A13" s="591" t="s">
        <v>108</v>
      </c>
      <c r="B13" s="367" t="s">
        <v>345</v>
      </c>
      <c r="C13" s="443">
        <v>3000</v>
      </c>
      <c r="D13" s="610">
        <v>500</v>
      </c>
      <c r="E13" s="114">
        <v>486</v>
      </c>
    </row>
    <row r="14" spans="1:5" s="541" customFormat="1" ht="12" customHeight="1">
      <c r="A14" s="591" t="s">
        <v>76</v>
      </c>
      <c r="B14" s="367" t="s">
        <v>563</v>
      </c>
      <c r="C14" s="443">
        <v>5130</v>
      </c>
      <c r="D14" s="610">
        <v>5494</v>
      </c>
      <c r="E14" s="114">
        <v>5481</v>
      </c>
    </row>
    <row r="15" spans="1:5" s="568" customFormat="1" ht="12" customHeight="1">
      <c r="A15" s="591" t="s">
        <v>77</v>
      </c>
      <c r="B15" s="366" t="s">
        <v>564</v>
      </c>
      <c r="C15" s="443"/>
      <c r="D15" s="610"/>
      <c r="E15" s="114">
        <v>216</v>
      </c>
    </row>
    <row r="16" spans="1:5" s="568" customFormat="1" ht="12" customHeight="1">
      <c r="A16" s="591" t="s">
        <v>85</v>
      </c>
      <c r="B16" s="367" t="s">
        <v>348</v>
      </c>
      <c r="C16" s="106"/>
      <c r="D16" s="611">
        <v>18</v>
      </c>
      <c r="E16" s="573">
        <v>17</v>
      </c>
    </row>
    <row r="17" spans="1:5" s="541" customFormat="1" ht="12" customHeight="1">
      <c r="A17" s="591" t="s">
        <v>86</v>
      </c>
      <c r="B17" s="367" t="s">
        <v>350</v>
      </c>
      <c r="C17" s="443"/>
      <c r="D17" s="610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11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608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610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610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610"/>
      <c r="E22" s="114"/>
    </row>
    <row r="23" spans="1:5" s="541" customFormat="1" ht="12" customHeight="1" thickBot="1">
      <c r="A23" s="591" t="s">
        <v>81</v>
      </c>
      <c r="B23" s="367" t="s">
        <v>687</v>
      </c>
      <c r="C23" s="443"/>
      <c r="D23" s="610"/>
      <c r="E23" s="114"/>
    </row>
    <row r="24" spans="1:5" s="541" customFormat="1" ht="12" customHeight="1" thickBot="1">
      <c r="A24" s="578" t="s">
        <v>9</v>
      </c>
      <c r="B24" s="387" t="s">
        <v>125</v>
      </c>
      <c r="C24" s="40"/>
      <c r="D24" s="612"/>
      <c r="E24" s="584"/>
    </row>
    <row r="25" spans="1:5" s="541" customFormat="1" ht="12" customHeight="1" thickBot="1">
      <c r="A25" s="578" t="s">
        <v>10</v>
      </c>
      <c r="B25" s="387" t="s">
        <v>568</v>
      </c>
      <c r="C25" s="446">
        <f>+C26+C27</f>
        <v>0</v>
      </c>
      <c r="D25" s="608">
        <f>+D26+D27</f>
        <v>0</v>
      </c>
      <c r="E25" s="585">
        <f>+E26+E27</f>
        <v>0</v>
      </c>
    </row>
    <row r="26" spans="1:5" s="541" customFormat="1" ht="12" customHeight="1">
      <c r="A26" s="592" t="s">
        <v>335</v>
      </c>
      <c r="B26" s="593" t="s">
        <v>566</v>
      </c>
      <c r="C26" s="102"/>
      <c r="D26" s="599"/>
      <c r="E26" s="572"/>
    </row>
    <row r="27" spans="1:5" s="541" customFormat="1" ht="12" customHeight="1">
      <c r="A27" s="592" t="s">
        <v>336</v>
      </c>
      <c r="B27" s="594" t="s">
        <v>569</v>
      </c>
      <c r="C27" s="447"/>
      <c r="D27" s="613"/>
      <c r="E27" s="571"/>
    </row>
    <row r="28" spans="1:5" s="541" customFormat="1" ht="12" customHeight="1" thickBot="1">
      <c r="A28" s="591" t="s">
        <v>337</v>
      </c>
      <c r="B28" s="595" t="s">
        <v>688</v>
      </c>
      <c r="C28" s="575"/>
      <c r="D28" s="614"/>
      <c r="E28" s="570"/>
    </row>
    <row r="29" spans="1:5" s="541" customFormat="1" ht="12" customHeight="1" thickBot="1">
      <c r="A29" s="578" t="s">
        <v>11</v>
      </c>
      <c r="B29" s="387" t="s">
        <v>570</v>
      </c>
      <c r="C29" s="446">
        <f>+C30+C31+C32</f>
        <v>0</v>
      </c>
      <c r="D29" s="608">
        <f>+D30+D31+D32</f>
        <v>0</v>
      </c>
      <c r="E29" s="585">
        <f>+E30+E31+E32</f>
        <v>0</v>
      </c>
    </row>
    <row r="30" spans="1:5" s="541" customFormat="1" ht="12" customHeight="1">
      <c r="A30" s="592" t="s">
        <v>65</v>
      </c>
      <c r="B30" s="593" t="s">
        <v>354</v>
      </c>
      <c r="C30" s="102"/>
      <c r="D30" s="599"/>
      <c r="E30" s="572"/>
    </row>
    <row r="31" spans="1:5" s="541" customFormat="1" ht="12" customHeight="1">
      <c r="A31" s="592" t="s">
        <v>66</v>
      </c>
      <c r="B31" s="594" t="s">
        <v>355</v>
      </c>
      <c r="C31" s="447"/>
      <c r="D31" s="613"/>
      <c r="E31" s="571"/>
    </row>
    <row r="32" spans="1:5" s="541" customFormat="1" ht="12" customHeight="1" thickBot="1">
      <c r="A32" s="591" t="s">
        <v>67</v>
      </c>
      <c r="B32" s="577" t="s">
        <v>357</v>
      </c>
      <c r="C32" s="575"/>
      <c r="D32" s="614"/>
      <c r="E32" s="570"/>
    </row>
    <row r="33" spans="1:5" s="541" customFormat="1" ht="12" customHeight="1" thickBot="1">
      <c r="A33" s="578" t="s">
        <v>12</v>
      </c>
      <c r="B33" s="387" t="s">
        <v>482</v>
      </c>
      <c r="C33" s="40"/>
      <c r="D33" s="612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612"/>
      <c r="E34" s="584"/>
    </row>
    <row r="35" spans="1:5" s="541" customFormat="1" ht="12" customHeight="1" thickBot="1">
      <c r="A35" s="515" t="s">
        <v>14</v>
      </c>
      <c r="B35" s="387" t="s">
        <v>572</v>
      </c>
      <c r="C35" s="446">
        <f>+C8+C19+C24+C25+C29+C33+C34</f>
        <v>24130</v>
      </c>
      <c r="D35" s="608">
        <f>+D8+D19+D24+D25+D29+D33+D34</f>
        <v>32934</v>
      </c>
      <c r="E35" s="585">
        <f>+E8+E19+E24+E25+E29+E33+E34</f>
        <v>26013</v>
      </c>
    </row>
    <row r="36" spans="1:5" s="568" customFormat="1" ht="12" customHeight="1" thickBot="1">
      <c r="A36" s="580" t="s">
        <v>15</v>
      </c>
      <c r="B36" s="387" t="s">
        <v>573</v>
      </c>
      <c r="C36" s="446">
        <f>+C37+C38+C39</f>
        <v>101725</v>
      </c>
      <c r="D36" s="608">
        <f>+D37+D38+D39</f>
        <v>111656</v>
      </c>
      <c r="E36" s="585">
        <f>+E37+E38+E39</f>
        <v>113346</v>
      </c>
    </row>
    <row r="37" spans="1:5" s="568" customFormat="1" ht="15" customHeight="1">
      <c r="A37" s="592" t="s">
        <v>574</v>
      </c>
      <c r="B37" s="593" t="s">
        <v>167</v>
      </c>
      <c r="C37" s="102"/>
      <c r="D37" s="599"/>
      <c r="E37" s="572"/>
    </row>
    <row r="38" spans="1:5" s="568" customFormat="1" ht="15" customHeight="1">
      <c r="A38" s="592" t="s">
        <v>575</v>
      </c>
      <c r="B38" s="594" t="s">
        <v>3</v>
      </c>
      <c r="C38" s="447"/>
      <c r="D38" s="613"/>
      <c r="E38" s="571"/>
    </row>
    <row r="39" spans="1:5" ht="13.5" thickBot="1">
      <c r="A39" s="591" t="s">
        <v>576</v>
      </c>
      <c r="B39" s="577" t="s">
        <v>577</v>
      </c>
      <c r="C39" s="575">
        <v>101725</v>
      </c>
      <c r="D39" s="614">
        <v>111656</v>
      </c>
      <c r="E39" s="570">
        <v>113346</v>
      </c>
    </row>
    <row r="40" spans="1:5" s="567" customFormat="1" ht="16.5" customHeight="1" thickBot="1">
      <c r="A40" s="580" t="s">
        <v>16</v>
      </c>
      <c r="B40" s="581" t="s">
        <v>578</v>
      </c>
      <c r="C40" s="108">
        <f>+C35+C36</f>
        <v>125855</v>
      </c>
      <c r="D40" s="615">
        <f>+D35+D36</f>
        <v>144590</v>
      </c>
      <c r="E40" s="586">
        <f>+E35+E36</f>
        <v>139359</v>
      </c>
    </row>
    <row r="41" spans="1:5" s="343" customFormat="1" ht="12" customHeight="1">
      <c r="A41" s="523"/>
      <c r="B41" s="524"/>
      <c r="C41" s="539"/>
      <c r="D41" s="539"/>
      <c r="E41" s="539"/>
    </row>
    <row r="42" spans="1:5" ht="12" customHeight="1" thickBot="1">
      <c r="A42" s="525"/>
      <c r="B42" s="526"/>
      <c r="C42" s="540"/>
      <c r="D42" s="540"/>
      <c r="E42" s="540"/>
    </row>
    <row r="43" spans="1:5" ht="12" customHeight="1" thickBot="1">
      <c r="A43" s="741" t="s">
        <v>44</v>
      </c>
      <c r="B43" s="742"/>
      <c r="C43" s="742"/>
      <c r="D43" s="742"/>
      <c r="E43" s="743"/>
    </row>
    <row r="44" spans="1:5" ht="12" customHeight="1" thickBot="1">
      <c r="A44" s="578" t="s">
        <v>7</v>
      </c>
      <c r="B44" s="387" t="s">
        <v>579</v>
      </c>
      <c r="C44" s="446">
        <f>SUM(C45:C49)</f>
        <v>125855</v>
      </c>
      <c r="D44" s="446">
        <f>SUM(D45:D49)</f>
        <v>143180</v>
      </c>
      <c r="E44" s="585">
        <f>SUM(E45:E49)</f>
        <v>133421</v>
      </c>
    </row>
    <row r="45" spans="1:5" ht="12" customHeight="1">
      <c r="A45" s="591" t="s">
        <v>72</v>
      </c>
      <c r="B45" s="368" t="s">
        <v>37</v>
      </c>
      <c r="C45" s="102">
        <v>71953</v>
      </c>
      <c r="D45" s="102">
        <v>72246</v>
      </c>
      <c r="E45" s="572">
        <v>72222</v>
      </c>
    </row>
    <row r="46" spans="1:5" ht="12" customHeight="1">
      <c r="A46" s="591" t="s">
        <v>73</v>
      </c>
      <c r="B46" s="367" t="s">
        <v>134</v>
      </c>
      <c r="C46" s="440">
        <v>19402</v>
      </c>
      <c r="D46" s="440">
        <v>19517</v>
      </c>
      <c r="E46" s="596">
        <v>19495</v>
      </c>
    </row>
    <row r="47" spans="1:5" ht="12" customHeight="1">
      <c r="A47" s="591" t="s">
        <v>74</v>
      </c>
      <c r="B47" s="367" t="s">
        <v>101</v>
      </c>
      <c r="C47" s="440">
        <v>34500</v>
      </c>
      <c r="D47" s="440">
        <v>51417</v>
      </c>
      <c r="E47" s="596">
        <v>41704</v>
      </c>
    </row>
    <row r="48" spans="1:5" s="343" customFormat="1" ht="12" customHeight="1">
      <c r="A48" s="591" t="s">
        <v>75</v>
      </c>
      <c r="B48" s="367" t="s">
        <v>135</v>
      </c>
      <c r="C48" s="440"/>
      <c r="D48" s="440"/>
      <c r="E48" s="596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596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1410</v>
      </c>
      <c r="E50" s="585">
        <f>SUM(E51:E53)</f>
        <v>1410</v>
      </c>
    </row>
    <row r="51" spans="1:5" ht="12" customHeight="1">
      <c r="A51" s="591" t="s">
        <v>78</v>
      </c>
      <c r="B51" s="368" t="s">
        <v>157</v>
      </c>
      <c r="C51" s="102"/>
      <c r="D51" s="102">
        <v>1410</v>
      </c>
      <c r="E51" s="572">
        <v>1410</v>
      </c>
    </row>
    <row r="52" spans="1:5" ht="12" customHeight="1">
      <c r="A52" s="591" t="s">
        <v>79</v>
      </c>
      <c r="B52" s="367" t="s">
        <v>138</v>
      </c>
      <c r="C52" s="440"/>
      <c r="D52" s="440"/>
      <c r="E52" s="596"/>
    </row>
    <row r="53" spans="1:5" ht="15" customHeight="1">
      <c r="A53" s="591" t="s">
        <v>80</v>
      </c>
      <c r="B53" s="367" t="s">
        <v>45</v>
      </c>
      <c r="C53" s="440"/>
      <c r="D53" s="440"/>
      <c r="E53" s="596"/>
    </row>
    <row r="54" spans="1:5" ht="23.25" thickBot="1">
      <c r="A54" s="591" t="s">
        <v>81</v>
      </c>
      <c r="B54" s="367" t="s">
        <v>689</v>
      </c>
      <c r="C54" s="440"/>
      <c r="D54" s="440"/>
      <c r="E54" s="596"/>
    </row>
    <row r="55" spans="1:5" ht="15" customHeight="1" thickBot="1">
      <c r="A55" s="578" t="s">
        <v>9</v>
      </c>
      <c r="B55" s="582" t="s">
        <v>581</v>
      </c>
      <c r="C55" s="108">
        <f>+C44+C50</f>
        <v>125855</v>
      </c>
      <c r="D55" s="108">
        <f>+D44+D50</f>
        <v>144590</v>
      </c>
      <c r="E55" s="586">
        <f>+E44+E50</f>
        <v>134831</v>
      </c>
    </row>
    <row r="56" spans="3:5" ht="13.5" thickBot="1">
      <c r="C56" s="587"/>
      <c r="D56" s="587"/>
      <c r="E56" s="587"/>
    </row>
    <row r="57" spans="1:5" ht="13.5" thickBot="1">
      <c r="A57" s="680" t="s">
        <v>745</v>
      </c>
      <c r="B57" s="681"/>
      <c r="C57" s="112">
        <v>28</v>
      </c>
      <c r="D57" s="112">
        <v>28</v>
      </c>
      <c r="E57" s="576">
        <v>28</v>
      </c>
    </row>
    <row r="58" spans="1:5" ht="13.5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P50" sqref="P50"/>
    </sheetView>
  </sheetViews>
  <sheetFormatPr defaultColWidth="9.00390625" defaultRowHeight="12.75"/>
  <cols>
    <col min="1" max="1" width="18.625" style="583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8" customFormat="1" ht="21" customHeight="1" thickBot="1">
      <c r="A1" s="517"/>
      <c r="B1" s="519"/>
      <c r="C1" s="564"/>
      <c r="D1" s="564"/>
      <c r="E1" s="663" t="str">
        <f>+CONCATENATE("8.3. melléklet a 10/",LEFT(ÖSSZEFÜGGÉSEK!A4,4)+1,". (V.19.) önkormányzati rendelethez")</f>
        <v>8.3. melléklet a 10/2016. (V.19.) önkormányzati rendelethez</v>
      </c>
    </row>
    <row r="2" spans="1:5" s="565" customFormat="1" ht="25.5" customHeight="1">
      <c r="A2" s="545" t="s">
        <v>148</v>
      </c>
      <c r="B2" s="744" t="s">
        <v>753</v>
      </c>
      <c r="C2" s="745"/>
      <c r="D2" s="746"/>
      <c r="E2" s="588" t="s">
        <v>51</v>
      </c>
    </row>
    <row r="3" spans="1:5" s="565" customFormat="1" ht="24.75" thickBot="1">
      <c r="A3" s="563" t="s">
        <v>147</v>
      </c>
      <c r="B3" s="747" t="s">
        <v>554</v>
      </c>
      <c r="C3" s="750"/>
      <c r="D3" s="751"/>
      <c r="E3" s="589" t="s">
        <v>41</v>
      </c>
    </row>
    <row r="4" spans="1:5" s="566" customFormat="1" ht="15.75" customHeight="1" thickBot="1">
      <c r="A4" s="520"/>
      <c r="B4" s="520"/>
      <c r="C4" s="521"/>
      <c r="D4" s="521"/>
      <c r="E4" s="521" t="s">
        <v>42</v>
      </c>
    </row>
    <row r="5" spans="1:5" ht="24.75" thickBot="1">
      <c r="A5" s="352" t="s">
        <v>149</v>
      </c>
      <c r="B5" s="353" t="s">
        <v>743</v>
      </c>
      <c r="C5" s="96" t="s">
        <v>180</v>
      </c>
      <c r="D5" s="96" t="s">
        <v>185</v>
      </c>
      <c r="E5" s="522" t="s">
        <v>186</v>
      </c>
    </row>
    <row r="6" spans="1:5" s="567" customFormat="1" ht="12.75" customHeight="1" thickBot="1">
      <c r="A6" s="515" t="s">
        <v>422</v>
      </c>
      <c r="B6" s="516" t="s">
        <v>423</v>
      </c>
      <c r="C6" s="516" t="s">
        <v>424</v>
      </c>
      <c r="D6" s="111" t="s">
        <v>425</v>
      </c>
      <c r="E6" s="109" t="s">
        <v>426</v>
      </c>
    </row>
    <row r="7" spans="1:5" s="567" customFormat="1" ht="15.75" customHeight="1" thickBot="1">
      <c r="A7" s="741" t="s">
        <v>43</v>
      </c>
      <c r="B7" s="742"/>
      <c r="C7" s="742"/>
      <c r="D7" s="742"/>
      <c r="E7" s="743"/>
    </row>
    <row r="8" spans="1:5" s="541" customFormat="1" ht="12" customHeight="1" thickBot="1">
      <c r="A8" s="515" t="s">
        <v>7</v>
      </c>
      <c r="B8" s="579" t="s">
        <v>562</v>
      </c>
      <c r="C8" s="446">
        <f>SUM(C9:C18)</f>
        <v>1000</v>
      </c>
      <c r="D8" s="608">
        <f>SUM(D9:D18)</f>
        <v>1225</v>
      </c>
      <c r="E8" s="585">
        <f>SUM(E9:E18)</f>
        <v>1146</v>
      </c>
    </row>
    <row r="9" spans="1:5" s="541" customFormat="1" ht="12" customHeight="1">
      <c r="A9" s="590" t="s">
        <v>72</v>
      </c>
      <c r="B9" s="369" t="s">
        <v>341</v>
      </c>
      <c r="C9" s="105"/>
      <c r="D9" s="609"/>
      <c r="E9" s="574"/>
    </row>
    <row r="10" spans="1:5" s="541" customFormat="1" ht="12" customHeight="1">
      <c r="A10" s="591" t="s">
        <v>73</v>
      </c>
      <c r="B10" s="367" t="s">
        <v>342</v>
      </c>
      <c r="C10" s="443"/>
      <c r="D10" s="610"/>
      <c r="E10" s="114"/>
    </row>
    <row r="11" spans="1:5" s="541" customFormat="1" ht="12" customHeight="1">
      <c r="A11" s="591" t="s">
        <v>74</v>
      </c>
      <c r="B11" s="367" t="s">
        <v>343</v>
      </c>
      <c r="C11" s="443"/>
      <c r="D11" s="610"/>
      <c r="E11" s="114"/>
    </row>
    <row r="12" spans="1:5" s="541" customFormat="1" ht="12" customHeight="1">
      <c r="A12" s="591" t="s">
        <v>75</v>
      </c>
      <c r="B12" s="367" t="s">
        <v>344</v>
      </c>
      <c r="C12" s="443"/>
      <c r="D12" s="610"/>
      <c r="E12" s="114"/>
    </row>
    <row r="13" spans="1:5" s="541" customFormat="1" ht="12" customHeight="1">
      <c r="A13" s="591" t="s">
        <v>108</v>
      </c>
      <c r="B13" s="367" t="s">
        <v>345</v>
      </c>
      <c r="C13" s="443">
        <v>1000</v>
      </c>
      <c r="D13" s="610">
        <v>1225</v>
      </c>
      <c r="E13" s="114">
        <v>1146</v>
      </c>
    </row>
    <row r="14" spans="1:5" s="541" customFormat="1" ht="12" customHeight="1">
      <c r="A14" s="591" t="s">
        <v>76</v>
      </c>
      <c r="B14" s="367" t="s">
        <v>563</v>
      </c>
      <c r="C14" s="443"/>
      <c r="D14" s="610"/>
      <c r="E14" s="114"/>
    </row>
    <row r="15" spans="1:5" s="568" customFormat="1" ht="12" customHeight="1">
      <c r="A15" s="591" t="s">
        <v>77</v>
      </c>
      <c r="B15" s="366" t="s">
        <v>564</v>
      </c>
      <c r="C15" s="443"/>
      <c r="D15" s="610"/>
      <c r="E15" s="114"/>
    </row>
    <row r="16" spans="1:5" s="568" customFormat="1" ht="12" customHeight="1">
      <c r="A16" s="591" t="s">
        <v>85</v>
      </c>
      <c r="B16" s="367" t="s">
        <v>348</v>
      </c>
      <c r="C16" s="106"/>
      <c r="D16" s="611"/>
      <c r="E16" s="573"/>
    </row>
    <row r="17" spans="1:5" s="541" customFormat="1" ht="12" customHeight="1">
      <c r="A17" s="591" t="s">
        <v>86</v>
      </c>
      <c r="B17" s="367" t="s">
        <v>350</v>
      </c>
      <c r="C17" s="443"/>
      <c r="D17" s="610"/>
      <c r="E17" s="114"/>
    </row>
    <row r="18" spans="1:5" s="568" customFormat="1" ht="12" customHeight="1" thickBot="1">
      <c r="A18" s="591" t="s">
        <v>87</v>
      </c>
      <c r="B18" s="366" t="s">
        <v>352</v>
      </c>
      <c r="C18" s="445"/>
      <c r="D18" s="115"/>
      <c r="E18" s="569"/>
    </row>
    <row r="19" spans="1:5" s="568" customFormat="1" ht="12" customHeight="1" thickBot="1">
      <c r="A19" s="515" t="s">
        <v>8</v>
      </c>
      <c r="B19" s="579" t="s">
        <v>565</v>
      </c>
      <c r="C19" s="446">
        <f>SUM(C20:C22)</f>
        <v>0</v>
      </c>
      <c r="D19" s="608">
        <f>SUM(D20:D22)</f>
        <v>0</v>
      </c>
      <c r="E19" s="585">
        <f>SUM(E20:E22)</f>
        <v>0</v>
      </c>
    </row>
    <row r="20" spans="1:5" s="568" customFormat="1" ht="12" customHeight="1">
      <c r="A20" s="591" t="s">
        <v>78</v>
      </c>
      <c r="B20" s="368" t="s">
        <v>322</v>
      </c>
      <c r="C20" s="443"/>
      <c r="D20" s="610"/>
      <c r="E20" s="114"/>
    </row>
    <row r="21" spans="1:5" s="568" customFormat="1" ht="12" customHeight="1">
      <c r="A21" s="591" t="s">
        <v>79</v>
      </c>
      <c r="B21" s="367" t="s">
        <v>566</v>
      </c>
      <c r="C21" s="443"/>
      <c r="D21" s="610"/>
      <c r="E21" s="114"/>
    </row>
    <row r="22" spans="1:5" s="568" customFormat="1" ht="12" customHeight="1">
      <c r="A22" s="591" t="s">
        <v>80</v>
      </c>
      <c r="B22" s="367" t="s">
        <v>567</v>
      </c>
      <c r="C22" s="443"/>
      <c r="D22" s="610"/>
      <c r="E22" s="114"/>
    </row>
    <row r="23" spans="1:5" s="541" customFormat="1" ht="12" customHeight="1" thickBot="1">
      <c r="A23" s="591" t="s">
        <v>81</v>
      </c>
      <c r="B23" s="367" t="s">
        <v>687</v>
      </c>
      <c r="C23" s="443"/>
      <c r="D23" s="610"/>
      <c r="E23" s="114"/>
    </row>
    <row r="24" spans="1:5" s="541" customFormat="1" ht="12" customHeight="1" thickBot="1">
      <c r="A24" s="578" t="s">
        <v>9</v>
      </c>
      <c r="B24" s="387" t="s">
        <v>125</v>
      </c>
      <c r="C24" s="40"/>
      <c r="D24" s="612"/>
      <c r="E24" s="584"/>
    </row>
    <row r="25" spans="1:5" s="541" customFormat="1" ht="12" customHeight="1" thickBot="1">
      <c r="A25" s="578" t="s">
        <v>10</v>
      </c>
      <c r="B25" s="387" t="s">
        <v>568</v>
      </c>
      <c r="C25" s="446">
        <f>+C26+C27</f>
        <v>0</v>
      </c>
      <c r="D25" s="608">
        <f>+D26+D27</f>
        <v>0</v>
      </c>
      <c r="E25" s="585">
        <f>+E26+E27</f>
        <v>0</v>
      </c>
    </row>
    <row r="26" spans="1:5" s="541" customFormat="1" ht="12" customHeight="1">
      <c r="A26" s="592" t="s">
        <v>335</v>
      </c>
      <c r="B26" s="593" t="s">
        <v>566</v>
      </c>
      <c r="C26" s="102"/>
      <c r="D26" s="599"/>
      <c r="E26" s="572"/>
    </row>
    <row r="27" spans="1:5" s="541" customFormat="1" ht="12" customHeight="1">
      <c r="A27" s="592" t="s">
        <v>336</v>
      </c>
      <c r="B27" s="594" t="s">
        <v>569</v>
      </c>
      <c r="C27" s="447"/>
      <c r="D27" s="613"/>
      <c r="E27" s="571"/>
    </row>
    <row r="28" spans="1:5" s="541" customFormat="1" ht="12" customHeight="1" thickBot="1">
      <c r="A28" s="591" t="s">
        <v>337</v>
      </c>
      <c r="B28" s="595" t="s">
        <v>688</v>
      </c>
      <c r="C28" s="575"/>
      <c r="D28" s="614"/>
      <c r="E28" s="570"/>
    </row>
    <row r="29" spans="1:5" s="541" customFormat="1" ht="12" customHeight="1" thickBot="1">
      <c r="A29" s="578" t="s">
        <v>11</v>
      </c>
      <c r="B29" s="387" t="s">
        <v>570</v>
      </c>
      <c r="C29" s="446">
        <f>+C30+C31+C32</f>
        <v>0</v>
      </c>
      <c r="D29" s="608">
        <f>+D30+D31+D32</f>
        <v>0</v>
      </c>
      <c r="E29" s="585">
        <f>+E30+E31+E32</f>
        <v>0</v>
      </c>
    </row>
    <row r="30" spans="1:5" s="541" customFormat="1" ht="12" customHeight="1">
      <c r="A30" s="592" t="s">
        <v>65</v>
      </c>
      <c r="B30" s="593" t="s">
        <v>354</v>
      </c>
      <c r="C30" s="102"/>
      <c r="D30" s="599"/>
      <c r="E30" s="572"/>
    </row>
    <row r="31" spans="1:5" s="541" customFormat="1" ht="12" customHeight="1">
      <c r="A31" s="592" t="s">
        <v>66</v>
      </c>
      <c r="B31" s="594" t="s">
        <v>355</v>
      </c>
      <c r="C31" s="447"/>
      <c r="D31" s="613"/>
      <c r="E31" s="571"/>
    </row>
    <row r="32" spans="1:5" s="541" customFormat="1" ht="12" customHeight="1" thickBot="1">
      <c r="A32" s="591" t="s">
        <v>67</v>
      </c>
      <c r="B32" s="577" t="s">
        <v>357</v>
      </c>
      <c r="C32" s="575"/>
      <c r="D32" s="614"/>
      <c r="E32" s="570"/>
    </row>
    <row r="33" spans="1:5" s="541" customFormat="1" ht="12" customHeight="1" thickBot="1">
      <c r="A33" s="578" t="s">
        <v>12</v>
      </c>
      <c r="B33" s="387" t="s">
        <v>482</v>
      </c>
      <c r="C33" s="40"/>
      <c r="D33" s="612"/>
      <c r="E33" s="584"/>
    </row>
    <row r="34" spans="1:5" s="541" customFormat="1" ht="12" customHeight="1" thickBot="1">
      <c r="A34" s="578" t="s">
        <v>13</v>
      </c>
      <c r="B34" s="387" t="s">
        <v>571</v>
      </c>
      <c r="C34" s="40"/>
      <c r="D34" s="612"/>
      <c r="E34" s="584"/>
    </row>
    <row r="35" spans="1:5" s="541" customFormat="1" ht="12" customHeight="1" thickBot="1">
      <c r="A35" s="515" t="s">
        <v>14</v>
      </c>
      <c r="B35" s="387" t="s">
        <v>572</v>
      </c>
      <c r="C35" s="446">
        <f>+C8+C19+C24+C25+C29+C33+C34</f>
        <v>1000</v>
      </c>
      <c r="D35" s="608">
        <f>+D8+D19+D24+D25+D29+D33+D34</f>
        <v>1225</v>
      </c>
      <c r="E35" s="585">
        <f>+E8+E19+E24+E25+E29+E33+E34</f>
        <v>1146</v>
      </c>
    </row>
    <row r="36" spans="1:5" s="568" customFormat="1" ht="12" customHeight="1" thickBot="1">
      <c r="A36" s="580" t="s">
        <v>15</v>
      </c>
      <c r="B36" s="387" t="s">
        <v>573</v>
      </c>
      <c r="C36" s="446">
        <f>+C37+C38+C39</f>
        <v>24191</v>
      </c>
      <c r="D36" s="608">
        <f>+D37+D38+D39</f>
        <v>29096</v>
      </c>
      <c r="E36" s="585">
        <f>+E37+E38+E39</f>
        <v>28976</v>
      </c>
    </row>
    <row r="37" spans="1:5" s="568" customFormat="1" ht="15" customHeight="1">
      <c r="A37" s="592" t="s">
        <v>574</v>
      </c>
      <c r="B37" s="593" t="s">
        <v>167</v>
      </c>
      <c r="C37" s="102"/>
      <c r="D37" s="599">
        <v>11</v>
      </c>
      <c r="E37" s="572">
        <v>11</v>
      </c>
    </row>
    <row r="38" spans="1:5" s="568" customFormat="1" ht="15" customHeight="1">
      <c r="A38" s="592" t="s">
        <v>575</v>
      </c>
      <c r="B38" s="594" t="s">
        <v>3</v>
      </c>
      <c r="C38" s="447"/>
      <c r="D38" s="613"/>
      <c r="E38" s="571"/>
    </row>
    <row r="39" spans="1:5" ht="13.5" thickBot="1">
      <c r="A39" s="591" t="s">
        <v>576</v>
      </c>
      <c r="B39" s="577" t="s">
        <v>577</v>
      </c>
      <c r="C39" s="575">
        <v>24191</v>
      </c>
      <c r="D39" s="614">
        <v>29085</v>
      </c>
      <c r="E39" s="570">
        <v>28965</v>
      </c>
    </row>
    <row r="40" spans="1:5" s="567" customFormat="1" ht="16.5" customHeight="1" thickBot="1">
      <c r="A40" s="580" t="s">
        <v>16</v>
      </c>
      <c r="B40" s="581" t="s">
        <v>578</v>
      </c>
      <c r="C40" s="108">
        <f>+C35+C36</f>
        <v>25191</v>
      </c>
      <c r="D40" s="615">
        <f>+D35+D36</f>
        <v>30321</v>
      </c>
      <c r="E40" s="586">
        <f>+E35+E36</f>
        <v>30122</v>
      </c>
    </row>
    <row r="41" spans="1:5" s="343" customFormat="1" ht="12" customHeight="1">
      <c r="A41" s="523"/>
      <c r="B41" s="524"/>
      <c r="C41" s="539"/>
      <c r="D41" s="539"/>
      <c r="E41" s="539"/>
    </row>
    <row r="42" spans="1:5" ht="12" customHeight="1" thickBot="1">
      <c r="A42" s="525"/>
      <c r="B42" s="526"/>
      <c r="C42" s="540"/>
      <c r="D42" s="540"/>
      <c r="E42" s="540"/>
    </row>
    <row r="43" spans="1:5" ht="12" customHeight="1" thickBot="1">
      <c r="A43" s="741" t="s">
        <v>44</v>
      </c>
      <c r="B43" s="742"/>
      <c r="C43" s="742"/>
      <c r="D43" s="742"/>
      <c r="E43" s="743"/>
    </row>
    <row r="44" spans="1:5" ht="12" customHeight="1" thickBot="1">
      <c r="A44" s="578" t="s">
        <v>7</v>
      </c>
      <c r="B44" s="387" t="s">
        <v>579</v>
      </c>
      <c r="C44" s="446">
        <f>SUM(C45:C49)</f>
        <v>25191</v>
      </c>
      <c r="D44" s="446">
        <f>SUM(D45:D49)</f>
        <v>30321</v>
      </c>
      <c r="E44" s="585">
        <f>SUM(E45:E49)</f>
        <v>29160</v>
      </c>
    </row>
    <row r="45" spans="1:5" ht="12" customHeight="1">
      <c r="A45" s="591" t="s">
        <v>72</v>
      </c>
      <c r="B45" s="368" t="s">
        <v>37</v>
      </c>
      <c r="C45" s="102">
        <v>16250</v>
      </c>
      <c r="D45" s="102">
        <v>16562</v>
      </c>
      <c r="E45" s="572">
        <v>16561</v>
      </c>
    </row>
    <row r="46" spans="1:5" ht="12" customHeight="1">
      <c r="A46" s="591" t="s">
        <v>73</v>
      </c>
      <c r="B46" s="367" t="s">
        <v>134</v>
      </c>
      <c r="C46" s="440">
        <v>4381</v>
      </c>
      <c r="D46" s="440">
        <v>4502</v>
      </c>
      <c r="E46" s="596">
        <v>4500</v>
      </c>
    </row>
    <row r="47" spans="1:5" ht="12" customHeight="1">
      <c r="A47" s="591" t="s">
        <v>74</v>
      </c>
      <c r="B47" s="367" t="s">
        <v>101</v>
      </c>
      <c r="C47" s="440">
        <v>4560</v>
      </c>
      <c r="D47" s="440">
        <v>9257</v>
      </c>
      <c r="E47" s="596">
        <v>8099</v>
      </c>
    </row>
    <row r="48" spans="1:5" s="343" customFormat="1" ht="12" customHeight="1">
      <c r="A48" s="591" t="s">
        <v>75</v>
      </c>
      <c r="B48" s="367" t="s">
        <v>135</v>
      </c>
      <c r="C48" s="440"/>
      <c r="D48" s="440"/>
      <c r="E48" s="596"/>
    </row>
    <row r="49" spans="1:5" ht="12" customHeight="1" thickBot="1">
      <c r="A49" s="591" t="s">
        <v>108</v>
      </c>
      <c r="B49" s="367" t="s">
        <v>136</v>
      </c>
      <c r="C49" s="440"/>
      <c r="D49" s="440"/>
      <c r="E49" s="596"/>
    </row>
    <row r="50" spans="1:5" ht="12" customHeight="1" thickBot="1">
      <c r="A50" s="578" t="s">
        <v>8</v>
      </c>
      <c r="B50" s="387" t="s">
        <v>580</v>
      </c>
      <c r="C50" s="446">
        <f>SUM(C51:C53)</f>
        <v>0</v>
      </c>
      <c r="D50" s="446">
        <f>SUM(D51:D53)</f>
        <v>0</v>
      </c>
      <c r="E50" s="585">
        <f>SUM(E51:E53)</f>
        <v>0</v>
      </c>
    </row>
    <row r="51" spans="1:5" ht="12" customHeight="1">
      <c r="A51" s="591" t="s">
        <v>78</v>
      </c>
      <c r="B51" s="368" t="s">
        <v>157</v>
      </c>
      <c r="C51" s="102"/>
      <c r="D51" s="102"/>
      <c r="E51" s="572"/>
    </row>
    <row r="52" spans="1:5" ht="12" customHeight="1">
      <c r="A52" s="591" t="s">
        <v>79</v>
      </c>
      <c r="B52" s="367" t="s">
        <v>138</v>
      </c>
      <c r="C52" s="440"/>
      <c r="D52" s="440"/>
      <c r="E52" s="596"/>
    </row>
    <row r="53" spans="1:5" ht="15" customHeight="1">
      <c r="A53" s="591" t="s">
        <v>80</v>
      </c>
      <c r="B53" s="367" t="s">
        <v>45</v>
      </c>
      <c r="C53" s="440"/>
      <c r="D53" s="440"/>
      <c r="E53" s="596"/>
    </row>
    <row r="54" spans="1:5" ht="23.25" thickBot="1">
      <c r="A54" s="591" t="s">
        <v>81</v>
      </c>
      <c r="B54" s="367" t="s">
        <v>689</v>
      </c>
      <c r="C54" s="440"/>
      <c r="D54" s="440"/>
      <c r="E54" s="596"/>
    </row>
    <row r="55" spans="1:5" ht="15" customHeight="1" thickBot="1">
      <c r="A55" s="578" t="s">
        <v>9</v>
      </c>
      <c r="B55" s="582" t="s">
        <v>581</v>
      </c>
      <c r="C55" s="108">
        <f>+C44+C50</f>
        <v>25191</v>
      </c>
      <c r="D55" s="108">
        <f>+D44+D50</f>
        <v>30321</v>
      </c>
      <c r="E55" s="586">
        <f>+E44+E50</f>
        <v>29160</v>
      </c>
    </row>
    <row r="56" spans="3:5" ht="13.5" thickBot="1">
      <c r="C56" s="587"/>
      <c r="D56" s="587"/>
      <c r="E56" s="587"/>
    </row>
    <row r="57" spans="1:5" ht="13.5" thickBot="1">
      <c r="A57" s="680" t="s">
        <v>745</v>
      </c>
      <c r="B57" s="681"/>
      <c r="C57" s="112">
        <v>10</v>
      </c>
      <c r="D57" s="112">
        <v>10</v>
      </c>
      <c r="E57" s="576">
        <v>10</v>
      </c>
    </row>
    <row r="58" spans="1:5" ht="13.5" thickBot="1">
      <c r="A58" s="682" t="s">
        <v>744</v>
      </c>
      <c r="B58" s="683"/>
      <c r="C58" s="112">
        <v>0</v>
      </c>
      <c r="D58" s="112">
        <v>0</v>
      </c>
      <c r="E58" s="576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7.00390625" style="341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52</v>
      </c>
    </row>
    <row r="2" spans="1:7" ht="17.25" customHeight="1" thickBot="1">
      <c r="A2" s="752" t="s">
        <v>5</v>
      </c>
      <c r="B2" s="754" t="s">
        <v>313</v>
      </c>
      <c r="C2" s="754" t="s">
        <v>690</v>
      </c>
      <c r="D2" s="754" t="s">
        <v>731</v>
      </c>
      <c r="E2" s="756" t="s">
        <v>691</v>
      </c>
      <c r="F2" s="756"/>
      <c r="G2" s="757"/>
    </row>
    <row r="3" spans="1:7" s="342" customFormat="1" ht="57.75" customHeight="1" thickBot="1">
      <c r="A3" s="753"/>
      <c r="B3" s="755"/>
      <c r="C3" s="755"/>
      <c r="D3" s="755"/>
      <c r="E3" s="29" t="s">
        <v>692</v>
      </c>
      <c r="F3" s="29" t="s">
        <v>693</v>
      </c>
      <c r="G3" s="678" t="s">
        <v>694</v>
      </c>
    </row>
    <row r="4" spans="1:7" s="343" customFormat="1" ht="15" customHeight="1" thickBot="1">
      <c r="A4" s="515" t="s">
        <v>422</v>
      </c>
      <c r="B4" s="516" t="s">
        <v>423</v>
      </c>
      <c r="C4" s="516" t="s">
        <v>424</v>
      </c>
      <c r="D4" s="516" t="s">
        <v>425</v>
      </c>
      <c r="E4" s="516" t="s">
        <v>732</v>
      </c>
      <c r="F4" s="516" t="s">
        <v>503</v>
      </c>
      <c r="G4" s="600" t="s">
        <v>504</v>
      </c>
    </row>
    <row r="5" spans="1:7" ht="15" customHeight="1">
      <c r="A5" s="344" t="s">
        <v>7</v>
      </c>
      <c r="B5" s="684" t="s">
        <v>754</v>
      </c>
      <c r="C5" s="345">
        <v>7161</v>
      </c>
      <c r="D5" s="345"/>
      <c r="E5" s="346">
        <f>C5+D5</f>
        <v>7161</v>
      </c>
      <c r="F5" s="345">
        <v>7161</v>
      </c>
      <c r="G5" s="347"/>
    </row>
    <row r="6" spans="1:7" ht="15" customHeight="1">
      <c r="A6" s="348" t="s">
        <v>8</v>
      </c>
      <c r="B6" s="685" t="s">
        <v>755</v>
      </c>
      <c r="C6" s="2">
        <v>2381</v>
      </c>
      <c r="D6" s="2"/>
      <c r="E6" s="346">
        <f aca="true" t="shared" si="0" ref="E6:E35">C6+D6</f>
        <v>2381</v>
      </c>
      <c r="F6" s="2">
        <v>2381</v>
      </c>
      <c r="G6" s="180"/>
    </row>
    <row r="7" spans="1:7" ht="15" customHeight="1">
      <c r="A7" s="348" t="s">
        <v>9</v>
      </c>
      <c r="B7" s="685" t="s">
        <v>750</v>
      </c>
      <c r="C7" s="2">
        <v>3944</v>
      </c>
      <c r="D7" s="2"/>
      <c r="E7" s="346">
        <f t="shared" si="0"/>
        <v>3944</v>
      </c>
      <c r="F7" s="2">
        <v>3944</v>
      </c>
      <c r="G7" s="180"/>
    </row>
    <row r="8" spans="1:7" ht="15" customHeight="1">
      <c r="A8" s="348" t="s">
        <v>10</v>
      </c>
      <c r="B8" s="685" t="s">
        <v>752</v>
      </c>
      <c r="C8" s="2">
        <v>4530</v>
      </c>
      <c r="D8" s="2"/>
      <c r="E8" s="346">
        <f t="shared" si="0"/>
        <v>4530</v>
      </c>
      <c r="F8" s="2">
        <v>4530</v>
      </c>
      <c r="G8" s="180"/>
    </row>
    <row r="9" spans="1:7" ht="15" customHeight="1">
      <c r="A9" s="348" t="s">
        <v>11</v>
      </c>
      <c r="B9" s="685" t="s">
        <v>753</v>
      </c>
      <c r="C9" s="2">
        <v>961</v>
      </c>
      <c r="D9" s="2"/>
      <c r="E9" s="346">
        <f t="shared" si="0"/>
        <v>961</v>
      </c>
      <c r="F9" s="2">
        <v>961</v>
      </c>
      <c r="G9" s="180"/>
    </row>
    <row r="10" spans="1:7" ht="15" customHeight="1">
      <c r="A10" s="348" t="s">
        <v>12</v>
      </c>
      <c r="B10" s="349"/>
      <c r="C10" s="2"/>
      <c r="D10" s="2"/>
      <c r="E10" s="346">
        <f t="shared" si="0"/>
        <v>0</v>
      </c>
      <c r="F10" s="2"/>
      <c r="G10" s="180"/>
    </row>
    <row r="11" spans="1:7" ht="15" customHeight="1">
      <c r="A11" s="348" t="s">
        <v>13</v>
      </c>
      <c r="B11" s="349"/>
      <c r="C11" s="2"/>
      <c r="D11" s="2"/>
      <c r="E11" s="346">
        <f t="shared" si="0"/>
        <v>0</v>
      </c>
      <c r="F11" s="2"/>
      <c r="G11" s="180"/>
    </row>
    <row r="12" spans="1:7" ht="15" customHeight="1">
      <c r="A12" s="348" t="s">
        <v>14</v>
      </c>
      <c r="B12" s="349"/>
      <c r="C12" s="2"/>
      <c r="D12" s="2"/>
      <c r="E12" s="346">
        <f t="shared" si="0"/>
        <v>0</v>
      </c>
      <c r="F12" s="2"/>
      <c r="G12" s="180"/>
    </row>
    <row r="13" spans="1:7" ht="15" customHeight="1">
      <c r="A13" s="348" t="s">
        <v>15</v>
      </c>
      <c r="B13" s="349"/>
      <c r="C13" s="2"/>
      <c r="D13" s="2"/>
      <c r="E13" s="346">
        <f t="shared" si="0"/>
        <v>0</v>
      </c>
      <c r="F13" s="2"/>
      <c r="G13" s="180"/>
    </row>
    <row r="14" spans="1:7" ht="15" customHeight="1">
      <c r="A14" s="348" t="s">
        <v>16</v>
      </c>
      <c r="B14" s="349"/>
      <c r="C14" s="2"/>
      <c r="D14" s="2"/>
      <c r="E14" s="346">
        <f t="shared" si="0"/>
        <v>0</v>
      </c>
      <c r="F14" s="2"/>
      <c r="G14" s="180"/>
    </row>
    <row r="15" spans="1:7" ht="15" customHeight="1">
      <c r="A15" s="348" t="s">
        <v>17</v>
      </c>
      <c r="B15" s="349"/>
      <c r="C15" s="2"/>
      <c r="D15" s="2"/>
      <c r="E15" s="346">
        <f t="shared" si="0"/>
        <v>0</v>
      </c>
      <c r="F15" s="2"/>
      <c r="G15" s="180"/>
    </row>
    <row r="16" spans="1:7" ht="15" customHeight="1">
      <c r="A16" s="348" t="s">
        <v>18</v>
      </c>
      <c r="B16" s="349"/>
      <c r="C16" s="2"/>
      <c r="D16" s="2"/>
      <c r="E16" s="346">
        <f t="shared" si="0"/>
        <v>0</v>
      </c>
      <c r="F16" s="2"/>
      <c r="G16" s="180"/>
    </row>
    <row r="17" spans="1:7" ht="15" customHeight="1">
      <c r="A17" s="348" t="s">
        <v>19</v>
      </c>
      <c r="B17" s="349"/>
      <c r="C17" s="2"/>
      <c r="D17" s="2"/>
      <c r="E17" s="346">
        <f t="shared" si="0"/>
        <v>0</v>
      </c>
      <c r="F17" s="2"/>
      <c r="G17" s="180"/>
    </row>
    <row r="18" spans="1:7" ht="15" customHeight="1">
      <c r="A18" s="348" t="s">
        <v>20</v>
      </c>
      <c r="B18" s="349"/>
      <c r="C18" s="2"/>
      <c r="D18" s="2"/>
      <c r="E18" s="346">
        <f t="shared" si="0"/>
        <v>0</v>
      </c>
      <c r="F18" s="2"/>
      <c r="G18" s="180"/>
    </row>
    <row r="19" spans="1:7" ht="15" customHeight="1">
      <c r="A19" s="348" t="s">
        <v>21</v>
      </c>
      <c r="B19" s="349"/>
      <c r="C19" s="2"/>
      <c r="D19" s="2"/>
      <c r="E19" s="346">
        <f t="shared" si="0"/>
        <v>0</v>
      </c>
      <c r="F19" s="2"/>
      <c r="G19" s="180"/>
    </row>
    <row r="20" spans="1:7" ht="15" customHeight="1">
      <c r="A20" s="348" t="s">
        <v>22</v>
      </c>
      <c r="B20" s="349"/>
      <c r="C20" s="2"/>
      <c r="D20" s="2"/>
      <c r="E20" s="346">
        <f t="shared" si="0"/>
        <v>0</v>
      </c>
      <c r="F20" s="2"/>
      <c r="G20" s="180"/>
    </row>
    <row r="21" spans="1:7" ht="15" customHeight="1">
      <c r="A21" s="348" t="s">
        <v>23</v>
      </c>
      <c r="B21" s="349"/>
      <c r="C21" s="2"/>
      <c r="D21" s="2"/>
      <c r="E21" s="346">
        <f t="shared" si="0"/>
        <v>0</v>
      </c>
      <c r="F21" s="2"/>
      <c r="G21" s="180"/>
    </row>
    <row r="22" spans="1:7" ht="15" customHeight="1">
      <c r="A22" s="348" t="s">
        <v>24</v>
      </c>
      <c r="B22" s="349"/>
      <c r="C22" s="2"/>
      <c r="D22" s="2"/>
      <c r="E22" s="346">
        <f t="shared" si="0"/>
        <v>0</v>
      </c>
      <c r="F22" s="2"/>
      <c r="G22" s="180"/>
    </row>
    <row r="23" spans="1:7" ht="15" customHeight="1">
      <c r="A23" s="348" t="s">
        <v>25</v>
      </c>
      <c r="B23" s="349"/>
      <c r="C23" s="2"/>
      <c r="D23" s="2"/>
      <c r="E23" s="346">
        <f t="shared" si="0"/>
        <v>0</v>
      </c>
      <c r="F23" s="2"/>
      <c r="G23" s="180"/>
    </row>
    <row r="24" spans="1:7" ht="15" customHeight="1">
      <c r="A24" s="348" t="s">
        <v>26</v>
      </c>
      <c r="B24" s="349"/>
      <c r="C24" s="2"/>
      <c r="D24" s="2"/>
      <c r="E24" s="346">
        <f t="shared" si="0"/>
        <v>0</v>
      </c>
      <c r="F24" s="2"/>
      <c r="G24" s="180"/>
    </row>
    <row r="25" spans="1:7" ht="15" customHeight="1">
      <c r="A25" s="348" t="s">
        <v>27</v>
      </c>
      <c r="B25" s="349"/>
      <c r="C25" s="2"/>
      <c r="D25" s="2"/>
      <c r="E25" s="346">
        <f t="shared" si="0"/>
        <v>0</v>
      </c>
      <c r="F25" s="2"/>
      <c r="G25" s="180"/>
    </row>
    <row r="26" spans="1:7" ht="15" customHeight="1">
      <c r="A26" s="348" t="s">
        <v>28</v>
      </c>
      <c r="B26" s="349"/>
      <c r="C26" s="2"/>
      <c r="D26" s="2"/>
      <c r="E26" s="346">
        <f t="shared" si="0"/>
        <v>0</v>
      </c>
      <c r="F26" s="2"/>
      <c r="G26" s="180"/>
    </row>
    <row r="27" spans="1:7" ht="15" customHeight="1">
      <c r="A27" s="348" t="s">
        <v>29</v>
      </c>
      <c r="B27" s="349"/>
      <c r="C27" s="2"/>
      <c r="D27" s="2"/>
      <c r="E27" s="346">
        <f t="shared" si="0"/>
        <v>0</v>
      </c>
      <c r="F27" s="2"/>
      <c r="G27" s="180"/>
    </row>
    <row r="28" spans="1:7" ht="15" customHeight="1">
      <c r="A28" s="348" t="s">
        <v>30</v>
      </c>
      <c r="B28" s="349"/>
      <c r="C28" s="2"/>
      <c r="D28" s="2"/>
      <c r="E28" s="346">
        <f t="shared" si="0"/>
        <v>0</v>
      </c>
      <c r="F28" s="2"/>
      <c r="G28" s="180"/>
    </row>
    <row r="29" spans="1:7" ht="15" customHeight="1">
      <c r="A29" s="348" t="s">
        <v>31</v>
      </c>
      <c r="B29" s="349"/>
      <c r="C29" s="2"/>
      <c r="D29" s="2"/>
      <c r="E29" s="346">
        <f t="shared" si="0"/>
        <v>0</v>
      </c>
      <c r="F29" s="2"/>
      <c r="G29" s="180"/>
    </row>
    <row r="30" spans="1:7" ht="15" customHeight="1">
      <c r="A30" s="348" t="s">
        <v>32</v>
      </c>
      <c r="B30" s="349"/>
      <c r="C30" s="2"/>
      <c r="D30" s="2"/>
      <c r="E30" s="346"/>
      <c r="F30" s="2"/>
      <c r="G30" s="180"/>
    </row>
    <row r="31" spans="1:7" ht="15" customHeight="1">
      <c r="A31" s="348" t="s">
        <v>33</v>
      </c>
      <c r="B31" s="349"/>
      <c r="C31" s="2"/>
      <c r="D31" s="2"/>
      <c r="E31" s="346">
        <f t="shared" si="0"/>
        <v>0</v>
      </c>
      <c r="F31" s="2"/>
      <c r="G31" s="180"/>
    </row>
    <row r="32" spans="1:7" ht="15" customHeight="1">
      <c r="A32" s="348" t="s">
        <v>34</v>
      </c>
      <c r="B32" s="349"/>
      <c r="C32" s="2"/>
      <c r="D32" s="2"/>
      <c r="E32" s="346">
        <f t="shared" si="0"/>
        <v>0</v>
      </c>
      <c r="F32" s="2"/>
      <c r="G32" s="180"/>
    </row>
    <row r="33" spans="1:7" ht="15" customHeight="1">
      <c r="A33" s="348" t="s">
        <v>35</v>
      </c>
      <c r="B33" s="349"/>
      <c r="C33" s="2"/>
      <c r="D33" s="2"/>
      <c r="E33" s="346">
        <f t="shared" si="0"/>
        <v>0</v>
      </c>
      <c r="F33" s="2"/>
      <c r="G33" s="180"/>
    </row>
    <row r="34" spans="1:7" ht="15" customHeight="1">
      <c r="A34" s="348" t="s">
        <v>92</v>
      </c>
      <c r="B34" s="349"/>
      <c r="C34" s="2"/>
      <c r="D34" s="2"/>
      <c r="E34" s="346">
        <f t="shared" si="0"/>
        <v>0</v>
      </c>
      <c r="F34" s="2"/>
      <c r="G34" s="180"/>
    </row>
    <row r="35" spans="1:7" ht="15" customHeight="1" thickBot="1">
      <c r="A35" s="348" t="s">
        <v>189</v>
      </c>
      <c r="B35" s="350"/>
      <c r="C35" s="3"/>
      <c r="D35" s="3"/>
      <c r="E35" s="346">
        <f t="shared" si="0"/>
        <v>0</v>
      </c>
      <c r="F35" s="3"/>
      <c r="G35" s="351"/>
    </row>
    <row r="36" spans="1:7" ht="15" customHeight="1" thickBot="1">
      <c r="A36" s="758" t="s">
        <v>40</v>
      </c>
      <c r="B36" s="759"/>
      <c r="C36" s="13">
        <f>SUM(C5:C35)</f>
        <v>18977</v>
      </c>
      <c r="D36" s="13">
        <f>SUM(D5:D35)</f>
        <v>0</v>
      </c>
      <c r="E36" s="13">
        <f>SUM(E5:E35)</f>
        <v>18977</v>
      </c>
      <c r="F36" s="13">
        <f>SUM(F5:F35)</f>
        <v>18977</v>
      </c>
      <c r="G36" s="14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10/2016. (V.19.)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10" zoomScaleSheetLayoutView="100" workbookViewId="0" topLeftCell="A1">
      <selection activeCell="C127" sqref="C127"/>
    </sheetView>
  </sheetViews>
  <sheetFormatPr defaultColWidth="9.00390625" defaultRowHeight="12.75"/>
  <cols>
    <col min="1" max="1" width="9.00390625" style="408" customWidth="1"/>
    <col min="2" max="2" width="64.875" style="408" customWidth="1"/>
    <col min="3" max="3" width="17.375" style="408" customWidth="1"/>
    <col min="4" max="5" width="17.375" style="409" customWidth="1"/>
    <col min="6" max="16384" width="9.375" style="419" customWidth="1"/>
  </cols>
  <sheetData>
    <row r="1" spans="1:5" ht="15.75" customHeight="1">
      <c r="A1" s="707" t="s">
        <v>4</v>
      </c>
      <c r="B1" s="707"/>
      <c r="C1" s="707"/>
      <c r="D1" s="707"/>
      <c r="E1" s="707"/>
    </row>
    <row r="2" spans="1:5" ht="15.75" customHeight="1" thickBot="1">
      <c r="A2" s="44" t="s">
        <v>112</v>
      </c>
      <c r="B2" s="44"/>
      <c r="C2" s="44"/>
      <c r="D2" s="406"/>
      <c r="E2" s="406" t="s">
        <v>158</v>
      </c>
    </row>
    <row r="3" spans="1:5" ht="15.75" customHeight="1">
      <c r="A3" s="708" t="s">
        <v>60</v>
      </c>
      <c r="B3" s="710" t="s">
        <v>6</v>
      </c>
      <c r="C3" s="760" t="str">
        <f>+CONCATENATE(LEFT(ÖSSZEFÜGGÉSEK!A4,4)-1,". évi tény")</f>
        <v>2014. évi tény</v>
      </c>
      <c r="D3" s="712" t="str">
        <f>+CONCATENATE(LEFT(ÖSSZEFÜGGÉSEK!A4,4),". évi")</f>
        <v>2015. évi</v>
      </c>
      <c r="E3" s="713"/>
    </row>
    <row r="4" spans="1:5" ht="37.5" customHeight="1" thickBot="1">
      <c r="A4" s="709"/>
      <c r="B4" s="711"/>
      <c r="C4" s="761"/>
      <c r="D4" s="46" t="s">
        <v>185</v>
      </c>
      <c r="E4" s="47" t="s">
        <v>186</v>
      </c>
    </row>
    <row r="5" spans="1:5" s="420" customFormat="1" ht="12" customHeight="1" thickBot="1">
      <c r="A5" s="384" t="s">
        <v>422</v>
      </c>
      <c r="B5" s="385" t="s">
        <v>423</v>
      </c>
      <c r="C5" s="385" t="s">
        <v>424</v>
      </c>
      <c r="D5" s="385" t="s">
        <v>426</v>
      </c>
      <c r="E5" s="386" t="s">
        <v>503</v>
      </c>
    </row>
    <row r="6" spans="1:5" s="421" customFormat="1" ht="12" customHeight="1" thickBot="1">
      <c r="A6" s="379" t="s">
        <v>7</v>
      </c>
      <c r="B6" s="616" t="s">
        <v>314</v>
      </c>
      <c r="C6" s="411">
        <f>+C7+C8+C9+C10+C11+C12</f>
        <v>438903</v>
      </c>
      <c r="D6" s="411">
        <f>+D7+D8+D9+D10+D11+D12</f>
        <v>413693</v>
      </c>
      <c r="E6" s="394">
        <f>+E7+E8+E9+E10+E11+E12</f>
        <v>415018</v>
      </c>
    </row>
    <row r="7" spans="1:5" s="421" customFormat="1" ht="12" customHeight="1">
      <c r="A7" s="374" t="s">
        <v>72</v>
      </c>
      <c r="B7" s="617" t="s">
        <v>315</v>
      </c>
      <c r="C7" s="413">
        <v>144918</v>
      </c>
      <c r="D7" s="413">
        <v>90607</v>
      </c>
      <c r="E7" s="396">
        <v>90607</v>
      </c>
    </row>
    <row r="8" spans="1:5" s="421" customFormat="1" ht="12" customHeight="1">
      <c r="A8" s="373" t="s">
        <v>73</v>
      </c>
      <c r="B8" s="618" t="s">
        <v>316</v>
      </c>
      <c r="C8" s="412">
        <v>69583</v>
      </c>
      <c r="D8" s="412">
        <v>73411</v>
      </c>
      <c r="E8" s="395">
        <v>73411</v>
      </c>
    </row>
    <row r="9" spans="1:5" s="421" customFormat="1" ht="12" customHeight="1">
      <c r="A9" s="373" t="s">
        <v>74</v>
      </c>
      <c r="B9" s="618" t="s">
        <v>317</v>
      </c>
      <c r="C9" s="412">
        <v>195981</v>
      </c>
      <c r="D9" s="412">
        <v>185807</v>
      </c>
      <c r="E9" s="395">
        <v>186693</v>
      </c>
    </row>
    <row r="10" spans="1:5" s="421" customFormat="1" ht="12" customHeight="1">
      <c r="A10" s="373" t="s">
        <v>75</v>
      </c>
      <c r="B10" s="618" t="s">
        <v>318</v>
      </c>
      <c r="C10" s="412">
        <v>4213</v>
      </c>
      <c r="D10" s="412">
        <v>4404</v>
      </c>
      <c r="E10" s="395">
        <v>4404</v>
      </c>
    </row>
    <row r="11" spans="1:5" s="421" customFormat="1" ht="12" customHeight="1">
      <c r="A11" s="373" t="s">
        <v>108</v>
      </c>
      <c r="B11" s="618" t="s">
        <v>319</v>
      </c>
      <c r="C11" s="606">
        <v>2211</v>
      </c>
      <c r="D11" s="412"/>
      <c r="E11" s="395"/>
    </row>
    <row r="12" spans="1:5" s="421" customFormat="1" ht="12" customHeight="1" thickBot="1">
      <c r="A12" s="375" t="s">
        <v>76</v>
      </c>
      <c r="B12" s="619" t="s">
        <v>320</v>
      </c>
      <c r="C12" s="607">
        <v>21997</v>
      </c>
      <c r="D12" s="414">
        <v>59464</v>
      </c>
      <c r="E12" s="397">
        <v>59903</v>
      </c>
    </row>
    <row r="13" spans="1:5" s="421" customFormat="1" ht="12" customHeight="1" thickBot="1">
      <c r="A13" s="379" t="s">
        <v>8</v>
      </c>
      <c r="B13" s="620" t="s">
        <v>321</v>
      </c>
      <c r="C13" s="411">
        <f>+C14+C15+C16+C17+C18</f>
        <v>70357</v>
      </c>
      <c r="D13" s="411">
        <f>+D14+D15+D16+D17+D18</f>
        <v>471959</v>
      </c>
      <c r="E13" s="394">
        <f>+E14+E15+E16+E17+E18</f>
        <v>339815</v>
      </c>
    </row>
    <row r="14" spans="1:5" s="421" customFormat="1" ht="12" customHeight="1">
      <c r="A14" s="374" t="s">
        <v>78</v>
      </c>
      <c r="B14" s="617" t="s">
        <v>322</v>
      </c>
      <c r="C14" s="413"/>
      <c r="D14" s="413"/>
      <c r="E14" s="396"/>
    </row>
    <row r="15" spans="1:5" s="421" customFormat="1" ht="12" customHeight="1">
      <c r="A15" s="373" t="s">
        <v>79</v>
      </c>
      <c r="B15" s="618" t="s">
        <v>323</v>
      </c>
      <c r="C15" s="412"/>
      <c r="D15" s="412"/>
      <c r="E15" s="395"/>
    </row>
    <row r="16" spans="1:5" s="421" customFormat="1" ht="12" customHeight="1">
      <c r="A16" s="373" t="s">
        <v>80</v>
      </c>
      <c r="B16" s="618" t="s">
        <v>324</v>
      </c>
      <c r="C16" s="412"/>
      <c r="D16" s="412"/>
      <c r="E16" s="395"/>
    </row>
    <row r="17" spans="1:5" s="421" customFormat="1" ht="12" customHeight="1">
      <c r="A17" s="373" t="s">
        <v>81</v>
      </c>
      <c r="B17" s="618" t="s">
        <v>325</v>
      </c>
      <c r="C17" s="412"/>
      <c r="D17" s="412"/>
      <c r="E17" s="395"/>
    </row>
    <row r="18" spans="1:5" s="421" customFormat="1" ht="12" customHeight="1">
      <c r="A18" s="373" t="s">
        <v>82</v>
      </c>
      <c r="B18" s="618" t="s">
        <v>326</v>
      </c>
      <c r="C18" s="412">
        <v>70357</v>
      </c>
      <c r="D18" s="412">
        <v>471959</v>
      </c>
      <c r="E18" s="395">
        <v>339815</v>
      </c>
    </row>
    <row r="19" spans="1:5" s="421" customFormat="1" ht="12" customHeight="1" thickBot="1">
      <c r="A19" s="375" t="s">
        <v>89</v>
      </c>
      <c r="B19" s="619" t="s">
        <v>327</v>
      </c>
      <c r="C19" s="414"/>
      <c r="D19" s="414"/>
      <c r="E19" s="397"/>
    </row>
    <row r="20" spans="1:5" s="421" customFormat="1" ht="12" customHeight="1" thickBot="1">
      <c r="A20" s="379" t="s">
        <v>9</v>
      </c>
      <c r="B20" s="616" t="s">
        <v>328</v>
      </c>
      <c r="C20" s="411">
        <f>+C21+C22+C23+C24+C25</f>
        <v>110657</v>
      </c>
      <c r="D20" s="411">
        <f>+D21+D22+D23+D24+D25</f>
        <v>461691</v>
      </c>
      <c r="E20" s="394">
        <f>+E21+E22+E23+E24+E25</f>
        <v>462269</v>
      </c>
    </row>
    <row r="21" spans="1:5" s="421" customFormat="1" ht="12" customHeight="1">
      <c r="A21" s="374" t="s">
        <v>61</v>
      </c>
      <c r="B21" s="617" t="s">
        <v>329</v>
      </c>
      <c r="C21" s="413"/>
      <c r="D21" s="413"/>
      <c r="E21" s="396">
        <v>19175</v>
      </c>
    </row>
    <row r="22" spans="1:5" s="421" customFormat="1" ht="12" customHeight="1">
      <c r="A22" s="373" t="s">
        <v>62</v>
      </c>
      <c r="B22" s="618" t="s">
        <v>330</v>
      </c>
      <c r="C22" s="412"/>
      <c r="D22" s="412"/>
      <c r="E22" s="395"/>
    </row>
    <row r="23" spans="1:5" s="421" customFormat="1" ht="12" customHeight="1">
      <c r="A23" s="373" t="s">
        <v>63</v>
      </c>
      <c r="B23" s="618" t="s">
        <v>331</v>
      </c>
      <c r="C23" s="412"/>
      <c r="D23" s="412"/>
      <c r="E23" s="395"/>
    </row>
    <row r="24" spans="1:5" s="421" customFormat="1" ht="12" customHeight="1">
      <c r="A24" s="373" t="s">
        <v>64</v>
      </c>
      <c r="B24" s="618" t="s">
        <v>332</v>
      </c>
      <c r="C24" s="412"/>
      <c r="D24" s="412"/>
      <c r="E24" s="395"/>
    </row>
    <row r="25" spans="1:5" s="421" customFormat="1" ht="12" customHeight="1">
      <c r="A25" s="373" t="s">
        <v>122</v>
      </c>
      <c r="B25" s="618" t="s">
        <v>333</v>
      </c>
      <c r="C25" s="412">
        <v>110657</v>
      </c>
      <c r="D25" s="412">
        <v>461691</v>
      </c>
      <c r="E25" s="395">
        <v>443094</v>
      </c>
    </row>
    <row r="26" spans="1:5" s="421" customFormat="1" ht="12" customHeight="1" thickBot="1">
      <c r="A26" s="375" t="s">
        <v>123</v>
      </c>
      <c r="B26" s="619" t="s">
        <v>334</v>
      </c>
      <c r="C26" s="414"/>
      <c r="D26" s="414"/>
      <c r="E26" s="397">
        <v>443094</v>
      </c>
    </row>
    <row r="27" spans="1:5" s="421" customFormat="1" ht="12" customHeight="1" thickBot="1">
      <c r="A27" s="384" t="s">
        <v>124</v>
      </c>
      <c r="B27" s="380" t="s">
        <v>734</v>
      </c>
      <c r="C27" s="417">
        <f>SUM(C28:C33)</f>
        <v>145520</v>
      </c>
      <c r="D27" s="417">
        <f>SUM(D28:D33)</f>
        <v>170838</v>
      </c>
      <c r="E27" s="430">
        <f>SUM(E28:E33)</f>
        <v>170553</v>
      </c>
    </row>
    <row r="28" spans="1:5" s="421" customFormat="1" ht="12" customHeight="1">
      <c r="A28" s="551" t="s">
        <v>335</v>
      </c>
      <c r="B28" s="422" t="s">
        <v>738</v>
      </c>
      <c r="C28" s="413">
        <v>17832</v>
      </c>
      <c r="D28" s="413">
        <v>17500</v>
      </c>
      <c r="E28" s="396">
        <v>17352</v>
      </c>
    </row>
    <row r="29" spans="1:5" s="421" customFormat="1" ht="12" customHeight="1">
      <c r="A29" s="552" t="s">
        <v>336</v>
      </c>
      <c r="B29" s="423" t="s">
        <v>747</v>
      </c>
      <c r="C29" s="412"/>
      <c r="D29" s="412">
        <v>2553</v>
      </c>
      <c r="E29" s="395">
        <v>2553</v>
      </c>
    </row>
    <row r="30" spans="1:5" s="421" customFormat="1" ht="12" customHeight="1">
      <c r="A30" s="552" t="s">
        <v>337</v>
      </c>
      <c r="B30" s="423" t="s">
        <v>740</v>
      </c>
      <c r="C30" s="412">
        <v>119650</v>
      </c>
      <c r="D30" s="412">
        <v>142100</v>
      </c>
      <c r="E30" s="395">
        <v>142056</v>
      </c>
    </row>
    <row r="31" spans="1:5" s="421" customFormat="1" ht="12" customHeight="1">
      <c r="A31" s="552" t="s">
        <v>735</v>
      </c>
      <c r="B31" s="423" t="s">
        <v>741</v>
      </c>
      <c r="C31" s="412">
        <v>1716</v>
      </c>
      <c r="D31" s="412">
        <v>2335</v>
      </c>
      <c r="E31" s="395">
        <v>2335</v>
      </c>
    </row>
    <row r="32" spans="1:5" s="421" customFormat="1" ht="12" customHeight="1">
      <c r="A32" s="552" t="s">
        <v>736</v>
      </c>
      <c r="B32" s="423" t="s">
        <v>748</v>
      </c>
      <c r="C32" s="412">
        <v>6022</v>
      </c>
      <c r="D32" s="412">
        <v>6000</v>
      </c>
      <c r="E32" s="395">
        <v>5808</v>
      </c>
    </row>
    <row r="33" spans="1:5" s="421" customFormat="1" ht="12" customHeight="1" thickBot="1">
      <c r="A33" s="553" t="s">
        <v>737</v>
      </c>
      <c r="B33" s="403" t="s">
        <v>339</v>
      </c>
      <c r="C33" s="414">
        <v>300</v>
      </c>
      <c r="D33" s="414">
        <v>350</v>
      </c>
      <c r="E33" s="397">
        <v>449</v>
      </c>
    </row>
    <row r="34" spans="1:5" s="421" customFormat="1" ht="12" customHeight="1" thickBot="1">
      <c r="A34" s="379" t="s">
        <v>11</v>
      </c>
      <c r="B34" s="616" t="s">
        <v>340</v>
      </c>
      <c r="C34" s="411">
        <f>SUM(C35:C44)</f>
        <v>81793</v>
      </c>
      <c r="D34" s="411">
        <f>SUM(D35:D44)</f>
        <v>78614</v>
      </c>
      <c r="E34" s="394">
        <f>SUM(E35:E44)</f>
        <v>84638</v>
      </c>
    </row>
    <row r="35" spans="1:5" s="421" customFormat="1" ht="12" customHeight="1">
      <c r="A35" s="374" t="s">
        <v>65</v>
      </c>
      <c r="B35" s="617" t="s">
        <v>341</v>
      </c>
      <c r="C35" s="413">
        <v>1668</v>
      </c>
      <c r="D35" s="413">
        <v>876</v>
      </c>
      <c r="E35" s="396">
        <v>824</v>
      </c>
    </row>
    <row r="36" spans="1:5" s="421" customFormat="1" ht="12" customHeight="1">
      <c r="A36" s="373" t="s">
        <v>66</v>
      </c>
      <c r="B36" s="618" t="s">
        <v>342</v>
      </c>
      <c r="C36" s="412">
        <v>17405</v>
      </c>
      <c r="D36" s="412">
        <v>27762</v>
      </c>
      <c r="E36" s="395">
        <v>20664</v>
      </c>
    </row>
    <row r="37" spans="1:5" s="421" customFormat="1" ht="12" customHeight="1">
      <c r="A37" s="373" t="s">
        <v>67</v>
      </c>
      <c r="B37" s="618" t="s">
        <v>343</v>
      </c>
      <c r="C37" s="412">
        <v>236</v>
      </c>
      <c r="D37" s="412"/>
      <c r="E37" s="395"/>
    </row>
    <row r="38" spans="1:5" s="421" customFormat="1" ht="12" customHeight="1">
      <c r="A38" s="373" t="s">
        <v>126</v>
      </c>
      <c r="B38" s="618" t="s">
        <v>344</v>
      </c>
      <c r="C38" s="412">
        <v>6822</v>
      </c>
      <c r="D38" s="412">
        <v>2653</v>
      </c>
      <c r="E38" s="395">
        <v>4825</v>
      </c>
    </row>
    <row r="39" spans="1:5" s="421" customFormat="1" ht="12" customHeight="1">
      <c r="A39" s="373" t="s">
        <v>127</v>
      </c>
      <c r="B39" s="618" t="s">
        <v>345</v>
      </c>
      <c r="C39" s="412">
        <v>37811</v>
      </c>
      <c r="D39" s="412">
        <v>35257</v>
      </c>
      <c r="E39" s="395">
        <v>34680</v>
      </c>
    </row>
    <row r="40" spans="1:5" s="421" customFormat="1" ht="12" customHeight="1">
      <c r="A40" s="373" t="s">
        <v>128</v>
      </c>
      <c r="B40" s="618" t="s">
        <v>346</v>
      </c>
      <c r="C40" s="412">
        <v>9148</v>
      </c>
      <c r="D40" s="412">
        <v>10960</v>
      </c>
      <c r="E40" s="395">
        <v>8510</v>
      </c>
    </row>
    <row r="41" spans="1:5" s="421" customFormat="1" ht="12" customHeight="1">
      <c r="A41" s="373" t="s">
        <v>129</v>
      </c>
      <c r="B41" s="618" t="s">
        <v>347</v>
      </c>
      <c r="C41" s="412"/>
      <c r="D41" s="412">
        <v>1022</v>
      </c>
      <c r="E41" s="395">
        <v>8206</v>
      </c>
    </row>
    <row r="42" spans="1:5" s="421" customFormat="1" ht="12" customHeight="1">
      <c r="A42" s="373" t="s">
        <v>130</v>
      </c>
      <c r="B42" s="618" t="s">
        <v>348</v>
      </c>
      <c r="C42" s="412">
        <v>424</v>
      </c>
      <c r="D42" s="412">
        <v>84</v>
      </c>
      <c r="E42" s="395">
        <v>85</v>
      </c>
    </row>
    <row r="43" spans="1:5" s="421" customFormat="1" ht="12" customHeight="1">
      <c r="A43" s="373" t="s">
        <v>349</v>
      </c>
      <c r="B43" s="618" t="s">
        <v>350</v>
      </c>
      <c r="C43" s="415"/>
      <c r="D43" s="415"/>
      <c r="E43" s="398"/>
    </row>
    <row r="44" spans="1:5" s="421" customFormat="1" ht="12" customHeight="1" thickBot="1">
      <c r="A44" s="375" t="s">
        <v>351</v>
      </c>
      <c r="B44" s="619" t="s">
        <v>352</v>
      </c>
      <c r="C44" s="416">
        <v>8279</v>
      </c>
      <c r="D44" s="416"/>
      <c r="E44" s="399">
        <v>6844</v>
      </c>
    </row>
    <row r="45" spans="1:5" s="421" customFormat="1" ht="12" customHeight="1" thickBot="1">
      <c r="A45" s="379" t="s">
        <v>12</v>
      </c>
      <c r="B45" s="616" t="s">
        <v>353</v>
      </c>
      <c r="C45" s="411">
        <f>SUM(C46:C50)</f>
        <v>1397</v>
      </c>
      <c r="D45" s="411">
        <f>SUM(D46:D50)</f>
        <v>2400</v>
      </c>
      <c r="E45" s="394">
        <f>SUM(E46:E50)</f>
        <v>2400</v>
      </c>
    </row>
    <row r="46" spans="1:5" s="421" customFormat="1" ht="12" customHeight="1">
      <c r="A46" s="374" t="s">
        <v>68</v>
      </c>
      <c r="B46" s="617" t="s">
        <v>354</v>
      </c>
      <c r="C46" s="432"/>
      <c r="D46" s="432">
        <v>2400</v>
      </c>
      <c r="E46" s="400">
        <v>2400</v>
      </c>
    </row>
    <row r="47" spans="1:5" s="421" customFormat="1" ht="12" customHeight="1">
      <c r="A47" s="373" t="s">
        <v>69</v>
      </c>
      <c r="B47" s="618" t="s">
        <v>355</v>
      </c>
      <c r="C47" s="415">
        <v>1200</v>
      </c>
      <c r="D47" s="415"/>
      <c r="E47" s="398"/>
    </row>
    <row r="48" spans="1:5" s="421" customFormat="1" ht="12" customHeight="1">
      <c r="A48" s="373" t="s">
        <v>356</v>
      </c>
      <c r="B48" s="618" t="s">
        <v>357</v>
      </c>
      <c r="C48" s="415">
        <v>197</v>
      </c>
      <c r="D48" s="415"/>
      <c r="E48" s="398"/>
    </row>
    <row r="49" spans="1:5" s="421" customFormat="1" ht="12" customHeight="1">
      <c r="A49" s="373" t="s">
        <v>358</v>
      </c>
      <c r="B49" s="618" t="s">
        <v>359</v>
      </c>
      <c r="C49" s="415"/>
      <c r="D49" s="415"/>
      <c r="E49" s="398"/>
    </row>
    <row r="50" spans="1:5" s="421" customFormat="1" ht="12" customHeight="1" thickBot="1">
      <c r="A50" s="375" t="s">
        <v>360</v>
      </c>
      <c r="B50" s="619" t="s">
        <v>361</v>
      </c>
      <c r="C50" s="416"/>
      <c r="D50" s="416"/>
      <c r="E50" s="399"/>
    </row>
    <row r="51" spans="1:5" s="421" customFormat="1" ht="13.5" thickBot="1">
      <c r="A51" s="379" t="s">
        <v>131</v>
      </c>
      <c r="B51" s="616" t="s">
        <v>362</v>
      </c>
      <c r="C51" s="411">
        <f>SUM(C52:C54)</f>
        <v>132994</v>
      </c>
      <c r="D51" s="411">
        <f>SUM(D52:D54)</f>
        <v>0</v>
      </c>
      <c r="E51" s="394">
        <f>SUM(E52:E54)</f>
        <v>0</v>
      </c>
    </row>
    <row r="52" spans="1:5" s="421" customFormat="1" ht="12.75">
      <c r="A52" s="374" t="s">
        <v>70</v>
      </c>
      <c r="B52" s="617" t="s">
        <v>363</v>
      </c>
      <c r="C52" s="413"/>
      <c r="D52" s="413"/>
      <c r="E52" s="396"/>
    </row>
    <row r="53" spans="1:5" s="421" customFormat="1" ht="14.25" customHeight="1">
      <c r="A53" s="373" t="s">
        <v>71</v>
      </c>
      <c r="B53" s="618" t="s">
        <v>582</v>
      </c>
      <c r="C53" s="412">
        <v>170</v>
      </c>
      <c r="D53" s="412"/>
      <c r="E53" s="395"/>
    </row>
    <row r="54" spans="1:5" s="421" customFormat="1" ht="12.75">
      <c r="A54" s="373" t="s">
        <v>365</v>
      </c>
      <c r="B54" s="618" t="s">
        <v>366</v>
      </c>
      <c r="C54" s="412">
        <v>132824</v>
      </c>
      <c r="D54" s="412"/>
      <c r="E54" s="395"/>
    </row>
    <row r="55" spans="1:5" s="421" customFormat="1" ht="13.5" thickBot="1">
      <c r="A55" s="375" t="s">
        <v>367</v>
      </c>
      <c r="B55" s="619" t="s">
        <v>368</v>
      </c>
      <c r="C55" s="414"/>
      <c r="D55" s="414"/>
      <c r="E55" s="397"/>
    </row>
    <row r="56" spans="1:5" s="421" customFormat="1" ht="13.5" thickBot="1">
      <c r="A56" s="379" t="s">
        <v>14</v>
      </c>
      <c r="B56" s="620" t="s">
        <v>369</v>
      </c>
      <c r="C56" s="411">
        <f>SUM(C57:C59)</f>
        <v>11351</v>
      </c>
      <c r="D56" s="411">
        <f>SUM(D57:D59)</f>
        <v>6100</v>
      </c>
      <c r="E56" s="394">
        <f>SUM(E57:E59)</f>
        <v>6050</v>
      </c>
    </row>
    <row r="57" spans="1:5" s="421" customFormat="1" ht="12.75">
      <c r="A57" s="373" t="s">
        <v>132</v>
      </c>
      <c r="B57" s="617" t="s">
        <v>370</v>
      </c>
      <c r="C57" s="415"/>
      <c r="D57" s="415"/>
      <c r="E57" s="398"/>
    </row>
    <row r="58" spans="1:5" s="421" customFormat="1" ht="12.75" customHeight="1">
      <c r="A58" s="373" t="s">
        <v>133</v>
      </c>
      <c r="B58" s="618" t="s">
        <v>583</v>
      </c>
      <c r="C58" s="415"/>
      <c r="D58" s="415"/>
      <c r="E58" s="398"/>
    </row>
    <row r="59" spans="1:5" s="421" customFormat="1" ht="12.75">
      <c r="A59" s="373" t="s">
        <v>159</v>
      </c>
      <c r="B59" s="618" t="s">
        <v>372</v>
      </c>
      <c r="C59" s="415">
        <v>11351</v>
      </c>
      <c r="D59" s="415">
        <v>6100</v>
      </c>
      <c r="E59" s="398">
        <v>6050</v>
      </c>
    </row>
    <row r="60" spans="1:5" s="421" customFormat="1" ht="13.5" thickBot="1">
      <c r="A60" s="373" t="s">
        <v>373</v>
      </c>
      <c r="B60" s="619" t="s">
        <v>374</v>
      </c>
      <c r="C60" s="415"/>
      <c r="D60" s="415"/>
      <c r="E60" s="398"/>
    </row>
    <row r="61" spans="1:5" s="421" customFormat="1" ht="13.5" thickBot="1">
      <c r="A61" s="379" t="s">
        <v>15</v>
      </c>
      <c r="B61" s="616" t="s">
        <v>375</v>
      </c>
      <c r="C61" s="417">
        <f>+C6+C13+C20+C27+C34+C45+C51+C56</f>
        <v>992972</v>
      </c>
      <c r="D61" s="417">
        <f>+D6+D13+D20+D27+D34+D45+D51+D56</f>
        <v>1605295</v>
      </c>
      <c r="E61" s="430">
        <f>+E6+E13+E20+E27+E34+E45+E51+E56</f>
        <v>1480743</v>
      </c>
    </row>
    <row r="62" spans="1:5" s="421" customFormat="1" ht="13.5" thickBot="1">
      <c r="A62" s="433" t="s">
        <v>376</v>
      </c>
      <c r="B62" s="620" t="s">
        <v>696</v>
      </c>
      <c r="C62" s="411">
        <f>SUM(C63:C65)</f>
        <v>0</v>
      </c>
      <c r="D62" s="411">
        <f>SUM(D63:D65)</f>
        <v>0</v>
      </c>
      <c r="E62" s="394">
        <f>SUM(E63:E65)</f>
        <v>0</v>
      </c>
    </row>
    <row r="63" spans="1:5" s="421" customFormat="1" ht="12.75">
      <c r="A63" s="373" t="s">
        <v>378</v>
      </c>
      <c r="B63" s="617" t="s">
        <v>379</v>
      </c>
      <c r="C63" s="415"/>
      <c r="D63" s="415"/>
      <c r="E63" s="398"/>
    </row>
    <row r="64" spans="1:5" s="421" customFormat="1" ht="12.75">
      <c r="A64" s="373" t="s">
        <v>380</v>
      </c>
      <c r="B64" s="618" t="s">
        <v>381</v>
      </c>
      <c r="C64" s="415"/>
      <c r="D64" s="415"/>
      <c r="E64" s="398"/>
    </row>
    <row r="65" spans="1:5" s="421" customFormat="1" ht="13.5" thickBot="1">
      <c r="A65" s="373" t="s">
        <v>382</v>
      </c>
      <c r="B65" s="359" t="s">
        <v>427</v>
      </c>
      <c r="C65" s="415"/>
      <c r="D65" s="415"/>
      <c r="E65" s="398"/>
    </row>
    <row r="66" spans="1:5" s="421" customFormat="1" ht="13.5" thickBot="1">
      <c r="A66" s="433" t="s">
        <v>384</v>
      </c>
      <c r="B66" s="620" t="s">
        <v>385</v>
      </c>
      <c r="C66" s="411">
        <f>SUM(C67:C70)</f>
        <v>0</v>
      </c>
      <c r="D66" s="411">
        <f>SUM(D67:D70)</f>
        <v>0</v>
      </c>
      <c r="E66" s="394">
        <f>SUM(E67:E70)</f>
        <v>0</v>
      </c>
    </row>
    <row r="67" spans="1:5" s="421" customFormat="1" ht="12.75">
      <c r="A67" s="373" t="s">
        <v>109</v>
      </c>
      <c r="B67" s="617" t="s">
        <v>386</v>
      </c>
      <c r="C67" s="415"/>
      <c r="D67" s="415"/>
      <c r="E67" s="398"/>
    </row>
    <row r="68" spans="1:5" s="421" customFormat="1" ht="12.75">
      <c r="A68" s="373" t="s">
        <v>110</v>
      </c>
      <c r="B68" s="618" t="s">
        <v>387</v>
      </c>
      <c r="C68" s="415"/>
      <c r="D68" s="415"/>
      <c r="E68" s="398"/>
    </row>
    <row r="69" spans="1:5" s="421" customFormat="1" ht="12" customHeight="1">
      <c r="A69" s="373" t="s">
        <v>388</v>
      </c>
      <c r="B69" s="618" t="s">
        <v>389</v>
      </c>
      <c r="C69" s="415"/>
      <c r="D69" s="415"/>
      <c r="E69" s="398"/>
    </row>
    <row r="70" spans="1:5" s="421" customFormat="1" ht="12" customHeight="1" thickBot="1">
      <c r="A70" s="373" t="s">
        <v>390</v>
      </c>
      <c r="B70" s="619" t="s">
        <v>391</v>
      </c>
      <c r="C70" s="415"/>
      <c r="D70" s="415"/>
      <c r="E70" s="398"/>
    </row>
    <row r="71" spans="1:5" s="421" customFormat="1" ht="12" customHeight="1" thickBot="1">
      <c r="A71" s="433" t="s">
        <v>392</v>
      </c>
      <c r="B71" s="620" t="s">
        <v>393</v>
      </c>
      <c r="C71" s="411">
        <f>SUM(C72:C73)</f>
        <v>0</v>
      </c>
      <c r="D71" s="411">
        <f>SUM(D72:D73)</f>
        <v>11760</v>
      </c>
      <c r="E71" s="394">
        <f>SUM(E72:E73)</f>
        <v>11760</v>
      </c>
    </row>
    <row r="72" spans="1:5" s="421" customFormat="1" ht="12" customHeight="1">
      <c r="A72" s="373" t="s">
        <v>394</v>
      </c>
      <c r="B72" s="617" t="s">
        <v>395</v>
      </c>
      <c r="C72" s="415"/>
      <c r="D72" s="415">
        <v>11760</v>
      </c>
      <c r="E72" s="398">
        <v>11760</v>
      </c>
    </row>
    <row r="73" spans="1:5" s="421" customFormat="1" ht="12" customHeight="1" thickBot="1">
      <c r="A73" s="373" t="s">
        <v>396</v>
      </c>
      <c r="B73" s="619" t="s">
        <v>397</v>
      </c>
      <c r="C73" s="415"/>
      <c r="D73" s="415"/>
      <c r="E73" s="398"/>
    </row>
    <row r="74" spans="1:5" s="421" customFormat="1" ht="12" customHeight="1" thickBot="1">
      <c r="A74" s="433" t="s">
        <v>398</v>
      </c>
      <c r="B74" s="620" t="s">
        <v>399</v>
      </c>
      <c r="C74" s="411">
        <f>SUM(C75:C77)</f>
        <v>10306</v>
      </c>
      <c r="D74" s="411">
        <f>SUM(D75:D77)</f>
        <v>10106</v>
      </c>
      <c r="E74" s="394">
        <f>SUM(E75:E77)</f>
        <v>10106</v>
      </c>
    </row>
    <row r="75" spans="1:5" s="421" customFormat="1" ht="12" customHeight="1">
      <c r="A75" s="373" t="s">
        <v>400</v>
      </c>
      <c r="B75" s="617" t="s">
        <v>401</v>
      </c>
      <c r="C75" s="415">
        <v>10306</v>
      </c>
      <c r="D75" s="415">
        <v>10106</v>
      </c>
      <c r="E75" s="398">
        <v>10106</v>
      </c>
    </row>
    <row r="76" spans="1:5" s="421" customFormat="1" ht="12" customHeight="1">
      <c r="A76" s="373" t="s">
        <v>402</v>
      </c>
      <c r="B76" s="618" t="s">
        <v>403</v>
      </c>
      <c r="C76" s="415"/>
      <c r="D76" s="415"/>
      <c r="E76" s="398"/>
    </row>
    <row r="77" spans="1:5" s="421" customFormat="1" ht="12" customHeight="1" thickBot="1">
      <c r="A77" s="373" t="s">
        <v>404</v>
      </c>
      <c r="B77" s="619" t="s">
        <v>405</v>
      </c>
      <c r="C77" s="415"/>
      <c r="D77" s="415"/>
      <c r="E77" s="398"/>
    </row>
    <row r="78" spans="1:5" s="421" customFormat="1" ht="12" customHeight="1" thickBot="1">
      <c r="A78" s="433" t="s">
        <v>406</v>
      </c>
      <c r="B78" s="620" t="s">
        <v>407</v>
      </c>
      <c r="C78" s="411">
        <f>SUM(C79:C82)</f>
        <v>0</v>
      </c>
      <c r="D78" s="411">
        <f>SUM(D79:D82)</f>
        <v>0</v>
      </c>
      <c r="E78" s="394">
        <f>SUM(E79:E82)</f>
        <v>0</v>
      </c>
    </row>
    <row r="79" spans="1:5" s="421" customFormat="1" ht="12" customHeight="1">
      <c r="A79" s="604" t="s">
        <v>408</v>
      </c>
      <c r="B79" s="617" t="s">
        <v>409</v>
      </c>
      <c r="C79" s="415"/>
      <c r="D79" s="415"/>
      <c r="E79" s="398"/>
    </row>
    <row r="80" spans="1:5" s="421" customFormat="1" ht="12" customHeight="1">
      <c r="A80" s="605" t="s">
        <v>410</v>
      </c>
      <c r="B80" s="618" t="s">
        <v>411</v>
      </c>
      <c r="C80" s="415"/>
      <c r="D80" s="415"/>
      <c r="E80" s="398"/>
    </row>
    <row r="81" spans="1:5" s="421" customFormat="1" ht="12" customHeight="1">
      <c r="A81" s="605" t="s">
        <v>412</v>
      </c>
      <c r="B81" s="618" t="s">
        <v>413</v>
      </c>
      <c r="C81" s="415"/>
      <c r="D81" s="415"/>
      <c r="E81" s="398"/>
    </row>
    <row r="82" spans="1:5" s="421" customFormat="1" ht="12" customHeight="1" thickBot="1">
      <c r="A82" s="434" t="s">
        <v>414</v>
      </c>
      <c r="B82" s="619" t="s">
        <v>415</v>
      </c>
      <c r="C82" s="415"/>
      <c r="D82" s="415"/>
      <c r="E82" s="398"/>
    </row>
    <row r="83" spans="1:5" s="421" customFormat="1" ht="12" customHeight="1" thickBot="1">
      <c r="A83" s="433" t="s">
        <v>416</v>
      </c>
      <c r="B83" s="620" t="s">
        <v>417</v>
      </c>
      <c r="C83" s="436"/>
      <c r="D83" s="436"/>
      <c r="E83" s="437"/>
    </row>
    <row r="84" spans="1:5" s="421" customFormat="1" ht="13.5" customHeight="1" thickBot="1">
      <c r="A84" s="433" t="s">
        <v>418</v>
      </c>
      <c r="B84" s="357" t="s">
        <v>419</v>
      </c>
      <c r="C84" s="417">
        <f>+C62+C66+C71+C74+C78+C83</f>
        <v>10306</v>
      </c>
      <c r="D84" s="417">
        <f>+D62+D66+D71+D74+D78+D83</f>
        <v>21866</v>
      </c>
      <c r="E84" s="430">
        <f>+E62+E66+E71+E74+E78+E83</f>
        <v>21866</v>
      </c>
    </row>
    <row r="85" spans="1:5" s="421" customFormat="1" ht="12" customHeight="1" thickBot="1">
      <c r="A85" s="435" t="s">
        <v>420</v>
      </c>
      <c r="B85" s="360" t="s">
        <v>421</v>
      </c>
      <c r="C85" s="417">
        <f>+C61+C84</f>
        <v>1003278</v>
      </c>
      <c r="D85" s="417">
        <f>+D61+D84</f>
        <v>1627161</v>
      </c>
      <c r="E85" s="430">
        <f>+E61+E84</f>
        <v>1502609</v>
      </c>
    </row>
    <row r="86" spans="1:5" ht="16.5" customHeight="1">
      <c r="A86" s="707" t="s">
        <v>36</v>
      </c>
      <c r="B86" s="707"/>
      <c r="C86" s="707"/>
      <c r="D86" s="707"/>
      <c r="E86" s="707"/>
    </row>
    <row r="87" spans="1:5" s="427" customFormat="1" ht="16.5" customHeight="1" thickBot="1">
      <c r="A87" s="45" t="s">
        <v>113</v>
      </c>
      <c r="B87" s="45"/>
      <c r="C87" s="45"/>
      <c r="D87" s="388"/>
      <c r="E87" s="388" t="s">
        <v>158</v>
      </c>
    </row>
    <row r="88" spans="1:5" s="427" customFormat="1" ht="16.5" customHeight="1">
      <c r="A88" s="708" t="s">
        <v>60</v>
      </c>
      <c r="B88" s="710" t="s">
        <v>179</v>
      </c>
      <c r="C88" s="760" t="str">
        <f>+C3</f>
        <v>2014. évi tény</v>
      </c>
      <c r="D88" s="712" t="str">
        <f>+D3</f>
        <v>2015. évi</v>
      </c>
      <c r="E88" s="713"/>
    </row>
    <row r="89" spans="1:5" ht="37.5" customHeight="1" thickBot="1">
      <c r="A89" s="709"/>
      <c r="B89" s="711"/>
      <c r="C89" s="761"/>
      <c r="D89" s="46" t="s">
        <v>185</v>
      </c>
      <c r="E89" s="47" t="s">
        <v>186</v>
      </c>
    </row>
    <row r="90" spans="1:5" s="420" customFormat="1" ht="12" customHeight="1" thickBot="1">
      <c r="A90" s="384" t="s">
        <v>422</v>
      </c>
      <c r="B90" s="385" t="s">
        <v>423</v>
      </c>
      <c r="C90" s="385" t="s">
        <v>424</v>
      </c>
      <c r="D90" s="385" t="s">
        <v>426</v>
      </c>
      <c r="E90" s="431" t="s">
        <v>503</v>
      </c>
    </row>
    <row r="91" spans="1:5" ht="12" customHeight="1" thickBot="1">
      <c r="A91" s="381" t="s">
        <v>7</v>
      </c>
      <c r="B91" s="383" t="s">
        <v>584</v>
      </c>
      <c r="C91" s="410">
        <f>SUM(C92:C96)</f>
        <v>826701</v>
      </c>
      <c r="D91" s="410">
        <f>+D92+D93+D94+D95+D96</f>
        <v>1177985</v>
      </c>
      <c r="E91" s="365">
        <f>+E92+E93+E94+E95+E96</f>
        <v>1103403</v>
      </c>
    </row>
    <row r="92" spans="1:5" ht="12" customHeight="1">
      <c r="A92" s="376" t="s">
        <v>72</v>
      </c>
      <c r="B92" s="621" t="s">
        <v>37</v>
      </c>
      <c r="C92" s="97">
        <v>356839</v>
      </c>
      <c r="D92" s="97">
        <v>467613</v>
      </c>
      <c r="E92" s="364">
        <v>466654</v>
      </c>
    </row>
    <row r="93" spans="1:5" ht="12" customHeight="1">
      <c r="A93" s="373" t="s">
        <v>73</v>
      </c>
      <c r="B93" s="622" t="s">
        <v>134</v>
      </c>
      <c r="C93" s="412">
        <v>77842</v>
      </c>
      <c r="D93" s="412">
        <v>97235</v>
      </c>
      <c r="E93" s="395">
        <v>97080</v>
      </c>
    </row>
    <row r="94" spans="1:5" ht="12" customHeight="1">
      <c r="A94" s="373" t="s">
        <v>74</v>
      </c>
      <c r="B94" s="622" t="s">
        <v>101</v>
      </c>
      <c r="C94" s="414">
        <v>234256</v>
      </c>
      <c r="D94" s="414">
        <v>549298</v>
      </c>
      <c r="E94" s="397">
        <v>477061</v>
      </c>
    </row>
    <row r="95" spans="1:5" ht="12" customHeight="1">
      <c r="A95" s="373" t="s">
        <v>75</v>
      </c>
      <c r="B95" s="623" t="s">
        <v>135</v>
      </c>
      <c r="C95" s="414">
        <v>143046</v>
      </c>
      <c r="D95" s="414">
        <v>57239</v>
      </c>
      <c r="E95" s="397">
        <v>56358</v>
      </c>
    </row>
    <row r="96" spans="1:5" ht="12" customHeight="1">
      <c r="A96" s="373" t="s">
        <v>84</v>
      </c>
      <c r="B96" s="624" t="s">
        <v>136</v>
      </c>
      <c r="C96" s="414">
        <v>14718</v>
      </c>
      <c r="D96" s="414">
        <v>6600</v>
      </c>
      <c r="E96" s="397">
        <v>6250</v>
      </c>
    </row>
    <row r="97" spans="1:5" ht="12" customHeight="1">
      <c r="A97" s="373" t="s">
        <v>76</v>
      </c>
      <c r="B97" s="622" t="s">
        <v>429</v>
      </c>
      <c r="C97" s="414">
        <v>1938</v>
      </c>
      <c r="D97" s="414"/>
      <c r="E97" s="397"/>
    </row>
    <row r="98" spans="1:5" ht="12" customHeight="1">
      <c r="A98" s="373" t="s">
        <v>77</v>
      </c>
      <c r="B98" s="625" t="s">
        <v>430</v>
      </c>
      <c r="C98" s="414"/>
      <c r="D98" s="414"/>
      <c r="E98" s="397"/>
    </row>
    <row r="99" spans="1:5" ht="12" customHeight="1">
      <c r="A99" s="373" t="s">
        <v>85</v>
      </c>
      <c r="B99" s="622" t="s">
        <v>431</v>
      </c>
      <c r="C99" s="414"/>
      <c r="D99" s="414"/>
      <c r="E99" s="397"/>
    </row>
    <row r="100" spans="1:5" ht="12" customHeight="1">
      <c r="A100" s="373" t="s">
        <v>86</v>
      </c>
      <c r="B100" s="622" t="s">
        <v>432</v>
      </c>
      <c r="C100" s="414"/>
      <c r="D100" s="414"/>
      <c r="E100" s="397"/>
    </row>
    <row r="101" spans="1:5" ht="12" customHeight="1">
      <c r="A101" s="373" t="s">
        <v>87</v>
      </c>
      <c r="B101" s="625" t="s">
        <v>433</v>
      </c>
      <c r="C101" s="414"/>
      <c r="D101" s="414"/>
      <c r="E101" s="397"/>
    </row>
    <row r="102" spans="1:5" ht="12" customHeight="1">
      <c r="A102" s="373" t="s">
        <v>88</v>
      </c>
      <c r="B102" s="625" t="s">
        <v>434</v>
      </c>
      <c r="C102" s="414"/>
      <c r="D102" s="414"/>
      <c r="E102" s="397"/>
    </row>
    <row r="103" spans="1:5" ht="12" customHeight="1">
      <c r="A103" s="373" t="s">
        <v>90</v>
      </c>
      <c r="B103" s="622" t="s">
        <v>435</v>
      </c>
      <c r="C103" s="414"/>
      <c r="D103" s="414"/>
      <c r="E103" s="397"/>
    </row>
    <row r="104" spans="1:5" ht="12" customHeight="1">
      <c r="A104" s="372" t="s">
        <v>137</v>
      </c>
      <c r="B104" s="626" t="s">
        <v>436</v>
      </c>
      <c r="C104" s="414"/>
      <c r="D104" s="414"/>
      <c r="E104" s="397"/>
    </row>
    <row r="105" spans="1:5" ht="12" customHeight="1">
      <c r="A105" s="373" t="s">
        <v>437</v>
      </c>
      <c r="B105" s="626" t="s">
        <v>438</v>
      </c>
      <c r="C105" s="414"/>
      <c r="D105" s="414"/>
      <c r="E105" s="397"/>
    </row>
    <row r="106" spans="1:5" ht="12" customHeight="1" thickBot="1">
      <c r="A106" s="377" t="s">
        <v>439</v>
      </c>
      <c r="B106" s="627" t="s">
        <v>440</v>
      </c>
      <c r="C106" s="98">
        <v>12880</v>
      </c>
      <c r="D106" s="98">
        <v>6600</v>
      </c>
      <c r="E106" s="358">
        <v>6250</v>
      </c>
    </row>
    <row r="107" spans="1:5" ht="12" customHeight="1" thickBot="1">
      <c r="A107" s="379" t="s">
        <v>8</v>
      </c>
      <c r="B107" s="382" t="s">
        <v>585</v>
      </c>
      <c r="C107" s="411">
        <f>+C108+C110+C112</f>
        <v>165569</v>
      </c>
      <c r="D107" s="411">
        <f>+D108+D110+D112</f>
        <v>438870</v>
      </c>
      <c r="E107" s="394">
        <f>+E108+E110+E112</f>
        <v>369924</v>
      </c>
    </row>
    <row r="108" spans="1:5" ht="12" customHeight="1">
      <c r="A108" s="374" t="s">
        <v>78</v>
      </c>
      <c r="B108" s="622" t="s">
        <v>157</v>
      </c>
      <c r="C108" s="413">
        <v>46828</v>
      </c>
      <c r="D108" s="413">
        <v>359011</v>
      </c>
      <c r="E108" s="396">
        <v>350449</v>
      </c>
    </row>
    <row r="109" spans="1:5" ht="12" customHeight="1">
      <c r="A109" s="374" t="s">
        <v>79</v>
      </c>
      <c r="B109" s="626" t="s">
        <v>442</v>
      </c>
      <c r="C109" s="413"/>
      <c r="D109" s="413"/>
      <c r="E109" s="396"/>
    </row>
    <row r="110" spans="1:5" ht="15.75">
      <c r="A110" s="374" t="s">
        <v>80</v>
      </c>
      <c r="B110" s="626" t="s">
        <v>138</v>
      </c>
      <c r="C110" s="412">
        <v>10912</v>
      </c>
      <c r="D110" s="412">
        <v>67409</v>
      </c>
      <c r="E110" s="395">
        <v>7025</v>
      </c>
    </row>
    <row r="111" spans="1:5" ht="12" customHeight="1">
      <c r="A111" s="374" t="s">
        <v>81</v>
      </c>
      <c r="B111" s="626" t="s">
        <v>443</v>
      </c>
      <c r="C111" s="412"/>
      <c r="D111" s="412"/>
      <c r="E111" s="395"/>
    </row>
    <row r="112" spans="1:5" ht="12" customHeight="1">
      <c r="A112" s="374" t="s">
        <v>82</v>
      </c>
      <c r="B112" s="619" t="s">
        <v>160</v>
      </c>
      <c r="C112" s="412">
        <v>107829</v>
      </c>
      <c r="D112" s="412">
        <v>12450</v>
      </c>
      <c r="E112" s="395">
        <v>12450</v>
      </c>
    </row>
    <row r="113" spans="1:5" ht="15.75">
      <c r="A113" s="374" t="s">
        <v>89</v>
      </c>
      <c r="B113" s="618" t="s">
        <v>444</v>
      </c>
      <c r="C113" s="412"/>
      <c r="D113" s="412"/>
      <c r="E113" s="395"/>
    </row>
    <row r="114" spans="1:5" ht="15.75">
      <c r="A114" s="374" t="s">
        <v>91</v>
      </c>
      <c r="B114" s="628" t="s">
        <v>445</v>
      </c>
      <c r="C114" s="412"/>
      <c r="D114" s="412"/>
      <c r="E114" s="395"/>
    </row>
    <row r="115" spans="1:5" ht="12" customHeight="1">
      <c r="A115" s="374" t="s">
        <v>139</v>
      </c>
      <c r="B115" s="622" t="s">
        <v>432</v>
      </c>
      <c r="C115" s="412"/>
      <c r="D115" s="412"/>
      <c r="E115" s="395"/>
    </row>
    <row r="116" spans="1:5" ht="12" customHeight="1">
      <c r="A116" s="374" t="s">
        <v>140</v>
      </c>
      <c r="B116" s="622" t="s">
        <v>446</v>
      </c>
      <c r="C116" s="412">
        <v>107829</v>
      </c>
      <c r="D116" s="412"/>
      <c r="E116" s="395"/>
    </row>
    <row r="117" spans="1:5" ht="12" customHeight="1">
      <c r="A117" s="374" t="s">
        <v>141</v>
      </c>
      <c r="B117" s="622" t="s">
        <v>447</v>
      </c>
      <c r="C117" s="412"/>
      <c r="D117" s="412"/>
      <c r="E117" s="395"/>
    </row>
    <row r="118" spans="1:5" s="438" customFormat="1" ht="12" customHeight="1">
      <c r="A118" s="374" t="s">
        <v>448</v>
      </c>
      <c r="B118" s="622" t="s">
        <v>435</v>
      </c>
      <c r="C118" s="412"/>
      <c r="D118" s="412"/>
      <c r="E118" s="395"/>
    </row>
    <row r="119" spans="1:5" ht="12" customHeight="1">
      <c r="A119" s="374" t="s">
        <v>449</v>
      </c>
      <c r="B119" s="622" t="s">
        <v>450</v>
      </c>
      <c r="C119" s="412"/>
      <c r="D119" s="412"/>
      <c r="E119" s="395"/>
    </row>
    <row r="120" spans="1:5" ht="12" customHeight="1" thickBot="1">
      <c r="A120" s="372" t="s">
        <v>451</v>
      </c>
      <c r="B120" s="622" t="s">
        <v>452</v>
      </c>
      <c r="C120" s="414"/>
      <c r="D120" s="414"/>
      <c r="E120" s="397"/>
    </row>
    <row r="121" spans="1:5" ht="12" customHeight="1" thickBot="1">
      <c r="A121" s="379" t="s">
        <v>9</v>
      </c>
      <c r="B121" s="598" t="s">
        <v>453</v>
      </c>
      <c r="C121" s="411">
        <f>+C122+C123</f>
        <v>0</v>
      </c>
      <c r="D121" s="411">
        <f>+D122+D123</f>
        <v>0</v>
      </c>
      <c r="E121" s="394">
        <f>+E122+E123</f>
        <v>0</v>
      </c>
    </row>
    <row r="122" spans="1:5" ht="12" customHeight="1">
      <c r="A122" s="374" t="s">
        <v>61</v>
      </c>
      <c r="B122" s="628" t="s">
        <v>46</v>
      </c>
      <c r="C122" s="413"/>
      <c r="D122" s="413"/>
      <c r="E122" s="396"/>
    </row>
    <row r="123" spans="1:5" ht="12" customHeight="1" thickBot="1">
      <c r="A123" s="375" t="s">
        <v>62</v>
      </c>
      <c r="B123" s="626" t="s">
        <v>47</v>
      </c>
      <c r="C123" s="414"/>
      <c r="D123" s="414"/>
      <c r="E123" s="397"/>
    </row>
    <row r="124" spans="1:5" ht="12" customHeight="1" thickBot="1">
      <c r="A124" s="379" t="s">
        <v>10</v>
      </c>
      <c r="B124" s="598" t="s">
        <v>454</v>
      </c>
      <c r="C124" s="411">
        <f>+C91+C107+C121</f>
        <v>992270</v>
      </c>
      <c r="D124" s="411">
        <f>+D91+D107+D121</f>
        <v>1616855</v>
      </c>
      <c r="E124" s="394">
        <f>+E91+E107+E121</f>
        <v>1473327</v>
      </c>
    </row>
    <row r="125" spans="1:5" ht="12" customHeight="1" thickBot="1">
      <c r="A125" s="379" t="s">
        <v>11</v>
      </c>
      <c r="B125" s="598" t="s">
        <v>455</v>
      </c>
      <c r="C125" s="411">
        <f>+C126+C127+C128</f>
        <v>0</v>
      </c>
      <c r="D125" s="411">
        <f>+D126+D127+D128</f>
        <v>0</v>
      </c>
      <c r="E125" s="394">
        <f>+E126+E127+E128</f>
        <v>0</v>
      </c>
    </row>
    <row r="126" spans="1:5" ht="12" customHeight="1">
      <c r="A126" s="374" t="s">
        <v>65</v>
      </c>
      <c r="B126" s="628" t="s">
        <v>586</v>
      </c>
      <c r="C126" s="412"/>
      <c r="D126" s="412"/>
      <c r="E126" s="395"/>
    </row>
    <row r="127" spans="1:5" ht="12" customHeight="1">
      <c r="A127" s="374" t="s">
        <v>66</v>
      </c>
      <c r="B127" s="628" t="s">
        <v>587</v>
      </c>
      <c r="C127" s="412"/>
      <c r="D127" s="412"/>
      <c r="E127" s="395"/>
    </row>
    <row r="128" spans="1:5" ht="12" customHeight="1" thickBot="1">
      <c r="A128" s="372" t="s">
        <v>67</v>
      </c>
      <c r="B128" s="629" t="s">
        <v>588</v>
      </c>
      <c r="C128" s="412"/>
      <c r="D128" s="412"/>
      <c r="E128" s="395"/>
    </row>
    <row r="129" spans="1:5" ht="12" customHeight="1" thickBot="1">
      <c r="A129" s="379" t="s">
        <v>12</v>
      </c>
      <c r="B129" s="598" t="s">
        <v>459</v>
      </c>
      <c r="C129" s="411">
        <f>+C130+C131+C132+C133</f>
        <v>0</v>
      </c>
      <c r="D129" s="411">
        <f>+D130+D131+D132+D133</f>
        <v>0</v>
      </c>
      <c r="E129" s="394">
        <f>+E130+E131+E132+E133</f>
        <v>0</v>
      </c>
    </row>
    <row r="130" spans="1:5" ht="12" customHeight="1">
      <c r="A130" s="374" t="s">
        <v>68</v>
      </c>
      <c r="B130" s="628" t="s">
        <v>589</v>
      </c>
      <c r="C130" s="412"/>
      <c r="D130" s="412"/>
      <c r="E130" s="395"/>
    </row>
    <row r="131" spans="1:5" ht="12" customHeight="1">
      <c r="A131" s="374" t="s">
        <v>69</v>
      </c>
      <c r="B131" s="628" t="s">
        <v>590</v>
      </c>
      <c r="C131" s="412"/>
      <c r="D131" s="412"/>
      <c r="E131" s="395"/>
    </row>
    <row r="132" spans="1:5" ht="12" customHeight="1">
      <c r="A132" s="374" t="s">
        <v>356</v>
      </c>
      <c r="B132" s="628" t="s">
        <v>591</v>
      </c>
      <c r="C132" s="412"/>
      <c r="D132" s="412"/>
      <c r="E132" s="395"/>
    </row>
    <row r="133" spans="1:5" ht="12" customHeight="1" thickBot="1">
      <c r="A133" s="372" t="s">
        <v>358</v>
      </c>
      <c r="B133" s="629" t="s">
        <v>592</v>
      </c>
      <c r="C133" s="412"/>
      <c r="D133" s="412"/>
      <c r="E133" s="395"/>
    </row>
    <row r="134" spans="1:5" ht="12" customHeight="1" thickBot="1">
      <c r="A134" s="379" t="s">
        <v>13</v>
      </c>
      <c r="B134" s="598" t="s">
        <v>464</v>
      </c>
      <c r="C134" s="417">
        <f>+C135+C136+C137+C138</f>
        <v>0</v>
      </c>
      <c r="D134" s="417">
        <f>+D135+D136+D137+D138</f>
        <v>10306</v>
      </c>
      <c r="E134" s="430">
        <f>+E135+E136+E137+E138</f>
        <v>10306</v>
      </c>
    </row>
    <row r="135" spans="1:5" ht="12" customHeight="1">
      <c r="A135" s="374" t="s">
        <v>70</v>
      </c>
      <c r="B135" s="628" t="s">
        <v>465</v>
      </c>
      <c r="C135" s="412"/>
      <c r="D135" s="412"/>
      <c r="E135" s="395"/>
    </row>
    <row r="136" spans="1:5" ht="12" customHeight="1">
      <c r="A136" s="374" t="s">
        <v>71</v>
      </c>
      <c r="B136" s="628" t="s">
        <v>466</v>
      </c>
      <c r="C136" s="412"/>
      <c r="D136" s="412">
        <v>10306</v>
      </c>
      <c r="E136" s="395">
        <v>10306</v>
      </c>
    </row>
    <row r="137" spans="1:5" ht="12" customHeight="1">
      <c r="A137" s="374" t="s">
        <v>365</v>
      </c>
      <c r="B137" s="628" t="s">
        <v>593</v>
      </c>
      <c r="C137" s="412"/>
      <c r="D137" s="412"/>
      <c r="E137" s="395"/>
    </row>
    <row r="138" spans="1:5" ht="12" customHeight="1" thickBot="1">
      <c r="A138" s="372" t="s">
        <v>367</v>
      </c>
      <c r="B138" s="629" t="s">
        <v>510</v>
      </c>
      <c r="C138" s="412"/>
      <c r="D138" s="412"/>
      <c r="E138" s="395"/>
    </row>
    <row r="139" spans="1:9" ht="15" customHeight="1" thickBot="1">
      <c r="A139" s="379" t="s">
        <v>14</v>
      </c>
      <c r="B139" s="598" t="s">
        <v>560</v>
      </c>
      <c r="C139" s="99">
        <f>+C140+C141+C142+C143</f>
        <v>0</v>
      </c>
      <c r="D139" s="99">
        <f>+D140+D141+D142+D143</f>
        <v>0</v>
      </c>
      <c r="E139" s="363">
        <f>+E140+E141+E142+E143</f>
        <v>0</v>
      </c>
      <c r="F139" s="428"/>
      <c r="G139" s="429"/>
      <c r="H139" s="429"/>
      <c r="I139" s="429"/>
    </row>
    <row r="140" spans="1:5" s="421" customFormat="1" ht="12.75" customHeight="1">
      <c r="A140" s="374" t="s">
        <v>132</v>
      </c>
      <c r="B140" s="628" t="s">
        <v>470</v>
      </c>
      <c r="C140" s="412"/>
      <c r="D140" s="412"/>
      <c r="E140" s="395"/>
    </row>
    <row r="141" spans="1:5" ht="13.5" customHeight="1">
      <c r="A141" s="374" t="s">
        <v>133</v>
      </c>
      <c r="B141" s="628" t="s">
        <v>471</v>
      </c>
      <c r="C141" s="412"/>
      <c r="D141" s="412"/>
      <c r="E141" s="395"/>
    </row>
    <row r="142" spans="1:5" ht="13.5" customHeight="1">
      <c r="A142" s="374" t="s">
        <v>159</v>
      </c>
      <c r="B142" s="628" t="s">
        <v>472</v>
      </c>
      <c r="C142" s="412"/>
      <c r="D142" s="412"/>
      <c r="E142" s="395"/>
    </row>
    <row r="143" spans="1:5" ht="13.5" customHeight="1" thickBot="1">
      <c r="A143" s="374" t="s">
        <v>373</v>
      </c>
      <c r="B143" s="628" t="s">
        <v>473</v>
      </c>
      <c r="C143" s="412"/>
      <c r="D143" s="412"/>
      <c r="E143" s="395"/>
    </row>
    <row r="144" spans="1:5" ht="12.75" customHeight="1" thickBot="1">
      <c r="A144" s="379" t="s">
        <v>15</v>
      </c>
      <c r="B144" s="598" t="s">
        <v>474</v>
      </c>
      <c r="C144" s="361">
        <f>+C125+C129+C134+C139</f>
        <v>0</v>
      </c>
      <c r="D144" s="361">
        <f>+D125+D129+D134+D139</f>
        <v>10306</v>
      </c>
      <c r="E144" s="362">
        <f>+E125+E129+E134+E139</f>
        <v>10306</v>
      </c>
    </row>
    <row r="145" spans="1:5" ht="13.5" customHeight="1" thickBot="1">
      <c r="A145" s="404" t="s">
        <v>16</v>
      </c>
      <c r="B145" s="630" t="s">
        <v>475</v>
      </c>
      <c r="C145" s="361">
        <f>+C124+C144</f>
        <v>992270</v>
      </c>
      <c r="D145" s="361">
        <f>+D124+D144</f>
        <v>1627161</v>
      </c>
      <c r="E145" s="362">
        <f>+E124+E144</f>
        <v>1483633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Vaja Város Önkormányzat
2015. ÉVI ZÁRSZÁMADÁSÁNAK PÉNZÜGYI MÉRLEGE&amp;10
&amp;R&amp;"Times New Roman CE,Félkövér dőlt"&amp;11 1. tájékoztató tábla a 10/2016. (V.19.) önkormányzati rendelethez</oddHeader>
  </headerFooter>
  <rowBreaks count="1" manualBreakCount="1">
    <brk id="85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7"/>
      <c r="B1" s="118"/>
      <c r="C1" s="118"/>
      <c r="D1" s="118"/>
      <c r="E1" s="118"/>
      <c r="F1" s="118"/>
      <c r="G1" s="118"/>
      <c r="H1" s="118"/>
      <c r="I1" s="118"/>
      <c r="J1" s="119" t="s">
        <v>52</v>
      </c>
      <c r="K1" s="703" t="str">
        <f>+CONCATENATE("2. tájékoztató tábla a 10/",LEFT(ÖSSZEFÜGGÉSEK!A4,4)+1,". (V.19.) önkormányzati rendelethez")</f>
        <v>2. tájékoztató tábla a 10/2016. (V.19.) önkormányzati rendelethez</v>
      </c>
    </row>
    <row r="2" spans="1:11" s="123" customFormat="1" ht="26.25" customHeight="1">
      <c r="A2" s="762" t="s">
        <v>60</v>
      </c>
      <c r="B2" s="764" t="s">
        <v>190</v>
      </c>
      <c r="C2" s="764" t="s">
        <v>191</v>
      </c>
      <c r="D2" s="764" t="s">
        <v>192</v>
      </c>
      <c r="E2" s="764" t="str">
        <f>+CONCATENATE(LEFT(ÖSSZEFÜGGÉSEK!A4,4),". évi teljesítés")</f>
        <v>2015. évi teljesítés</v>
      </c>
      <c r="F2" s="120" t="s">
        <v>193</v>
      </c>
      <c r="G2" s="121"/>
      <c r="H2" s="121"/>
      <c r="I2" s="122"/>
      <c r="J2" s="767" t="s">
        <v>194</v>
      </c>
      <c r="K2" s="703"/>
    </row>
    <row r="3" spans="1:11" s="127" customFormat="1" ht="32.25" customHeight="1" thickBot="1">
      <c r="A3" s="763"/>
      <c r="B3" s="765"/>
      <c r="C3" s="765"/>
      <c r="D3" s="766"/>
      <c r="E3" s="766"/>
      <c r="F3" s="124" t="str">
        <f>+CONCATENATE(LEFT(ÖSSZEFÜGGÉSEK!A4,4)+1,".")</f>
        <v>2016.</v>
      </c>
      <c r="G3" s="125" t="str">
        <f>+CONCATENATE(LEFT(ÖSSZEFÜGGÉSEK!A4,4)+2,".")</f>
        <v>2017.</v>
      </c>
      <c r="H3" s="125" t="str">
        <f>+CONCATENATE(LEFT(ÖSSZEFÜGGÉSEK!A4,4)+3,".")</f>
        <v>2018.</v>
      </c>
      <c r="I3" s="126" t="str">
        <f>+CONCATENATE(LEFT(ÖSSZEFÜGGÉSEK!A4,4)+3,". után")</f>
        <v>2018. után</v>
      </c>
      <c r="J3" s="768"/>
      <c r="K3" s="703"/>
    </row>
    <row r="4" spans="1:11" s="129" customFormat="1" ht="13.5" customHeight="1" thickBot="1">
      <c r="A4" s="601" t="s">
        <v>422</v>
      </c>
      <c r="B4" s="128" t="s">
        <v>594</v>
      </c>
      <c r="C4" s="602" t="s">
        <v>424</v>
      </c>
      <c r="D4" s="602" t="s">
        <v>425</v>
      </c>
      <c r="E4" s="602" t="s">
        <v>426</v>
      </c>
      <c r="F4" s="602" t="s">
        <v>503</v>
      </c>
      <c r="G4" s="602" t="s">
        <v>504</v>
      </c>
      <c r="H4" s="602" t="s">
        <v>505</v>
      </c>
      <c r="I4" s="602" t="s">
        <v>506</v>
      </c>
      <c r="J4" s="603" t="s">
        <v>697</v>
      </c>
      <c r="K4" s="703"/>
    </row>
    <row r="5" spans="1:11" ht="33.75" customHeight="1">
      <c r="A5" s="130" t="s">
        <v>7</v>
      </c>
      <c r="B5" s="131" t="s">
        <v>195</v>
      </c>
      <c r="C5" s="132"/>
      <c r="D5" s="133">
        <v>0</v>
      </c>
      <c r="E5" s="133">
        <f>SUM(E6:E7)</f>
        <v>0</v>
      </c>
      <c r="F5" s="133">
        <f>SUM(F6:F7)</f>
        <v>0</v>
      </c>
      <c r="G5" s="133">
        <f>SUM(G6:G7)</f>
        <v>0</v>
      </c>
      <c r="H5" s="133">
        <f>SUM(H6:H7)</f>
        <v>0</v>
      </c>
      <c r="I5" s="134">
        <f>SUM(I6:I7)</f>
        <v>0</v>
      </c>
      <c r="J5" s="135">
        <f aca="true" t="shared" si="0" ref="J5:J17">SUM(F5:I5)</f>
        <v>0</v>
      </c>
      <c r="K5" s="703"/>
    </row>
    <row r="6" spans="1:11" ht="21" customHeight="1">
      <c r="A6" s="136" t="s">
        <v>8</v>
      </c>
      <c r="B6" s="137" t="s">
        <v>196</v>
      </c>
      <c r="C6" s="138"/>
      <c r="D6" s="2"/>
      <c r="E6" s="2"/>
      <c r="F6" s="2"/>
      <c r="G6" s="2"/>
      <c r="H6" s="2"/>
      <c r="I6" s="49"/>
      <c r="J6" s="139">
        <f t="shared" si="0"/>
        <v>0</v>
      </c>
      <c r="K6" s="703"/>
    </row>
    <row r="7" spans="1:11" ht="21" customHeight="1">
      <c r="A7" s="136" t="s">
        <v>9</v>
      </c>
      <c r="B7" s="137" t="s">
        <v>196</v>
      </c>
      <c r="C7" s="138"/>
      <c r="D7" s="2"/>
      <c r="E7" s="2"/>
      <c r="F7" s="2"/>
      <c r="G7" s="2"/>
      <c r="H7" s="2"/>
      <c r="I7" s="49"/>
      <c r="J7" s="139">
        <f t="shared" si="0"/>
        <v>0</v>
      </c>
      <c r="K7" s="703"/>
    </row>
    <row r="8" spans="1:11" ht="36" customHeight="1">
      <c r="A8" s="136" t="s">
        <v>10</v>
      </c>
      <c r="B8" s="140" t="s">
        <v>197</v>
      </c>
      <c r="C8" s="141"/>
      <c r="D8" s="142">
        <f aca="true" t="shared" si="1" ref="D8:I8">SUM(D9:D10)</f>
        <v>0</v>
      </c>
      <c r="E8" s="142">
        <f t="shared" si="1"/>
        <v>0</v>
      </c>
      <c r="F8" s="142">
        <f t="shared" si="1"/>
        <v>0</v>
      </c>
      <c r="G8" s="142">
        <f t="shared" si="1"/>
        <v>0</v>
      </c>
      <c r="H8" s="142">
        <f t="shared" si="1"/>
        <v>0</v>
      </c>
      <c r="I8" s="143">
        <f t="shared" si="1"/>
        <v>0</v>
      </c>
      <c r="J8" s="144">
        <f t="shared" si="0"/>
        <v>0</v>
      </c>
      <c r="K8" s="703"/>
    </row>
    <row r="9" spans="1:11" ht="21" customHeight="1">
      <c r="A9" s="136" t="s">
        <v>11</v>
      </c>
      <c r="B9" s="137" t="s">
        <v>196</v>
      </c>
      <c r="C9" s="138"/>
      <c r="D9" s="2"/>
      <c r="E9" s="2"/>
      <c r="F9" s="2"/>
      <c r="G9" s="2"/>
      <c r="H9" s="2"/>
      <c r="I9" s="49"/>
      <c r="J9" s="139">
        <f t="shared" si="0"/>
        <v>0</v>
      </c>
      <c r="K9" s="703"/>
    </row>
    <row r="10" spans="1:11" ht="18" customHeight="1">
      <c r="A10" s="136" t="s">
        <v>12</v>
      </c>
      <c r="B10" s="137" t="s">
        <v>196</v>
      </c>
      <c r="C10" s="138"/>
      <c r="D10" s="2"/>
      <c r="E10" s="2"/>
      <c r="F10" s="2"/>
      <c r="G10" s="2"/>
      <c r="H10" s="2"/>
      <c r="I10" s="49"/>
      <c r="J10" s="139">
        <f t="shared" si="0"/>
        <v>0</v>
      </c>
      <c r="K10" s="703"/>
    </row>
    <row r="11" spans="1:11" ht="21" customHeight="1">
      <c r="A11" s="136" t="s">
        <v>13</v>
      </c>
      <c r="B11" s="145" t="s">
        <v>198</v>
      </c>
      <c r="C11" s="141"/>
      <c r="D11" s="142">
        <f aca="true" t="shared" si="2" ref="D11:I11">SUM(D12:D12)</f>
        <v>6000</v>
      </c>
      <c r="E11" s="142">
        <f t="shared" si="2"/>
        <v>0</v>
      </c>
      <c r="F11" s="142">
        <f t="shared" si="2"/>
        <v>6000</v>
      </c>
      <c r="G11" s="142">
        <f t="shared" si="2"/>
        <v>0</v>
      </c>
      <c r="H11" s="142">
        <f t="shared" si="2"/>
        <v>0</v>
      </c>
      <c r="I11" s="143">
        <f t="shared" si="2"/>
        <v>0</v>
      </c>
      <c r="J11" s="144">
        <f t="shared" si="0"/>
        <v>6000</v>
      </c>
      <c r="K11" s="703"/>
    </row>
    <row r="12" spans="1:11" ht="21" customHeight="1">
      <c r="A12" s="136" t="s">
        <v>14</v>
      </c>
      <c r="B12" s="705" t="s">
        <v>787</v>
      </c>
      <c r="C12" s="138"/>
      <c r="D12" s="2">
        <v>6000</v>
      </c>
      <c r="E12" s="2"/>
      <c r="F12" s="2">
        <v>6000</v>
      </c>
      <c r="G12" s="2"/>
      <c r="H12" s="2"/>
      <c r="I12" s="49"/>
      <c r="J12" s="139">
        <f t="shared" si="0"/>
        <v>6000</v>
      </c>
      <c r="K12" s="703"/>
    </row>
    <row r="13" spans="1:11" ht="21" customHeight="1">
      <c r="A13" s="136" t="s">
        <v>15</v>
      </c>
      <c r="B13" s="145" t="s">
        <v>199</v>
      </c>
      <c r="C13" s="141"/>
      <c r="D13" s="142">
        <f aca="true" t="shared" si="3" ref="D13:I13">SUM(D14:D14)</f>
        <v>8000</v>
      </c>
      <c r="E13" s="142">
        <f t="shared" si="3"/>
        <v>0</v>
      </c>
      <c r="F13" s="142">
        <f t="shared" si="3"/>
        <v>8000</v>
      </c>
      <c r="G13" s="142">
        <f t="shared" si="3"/>
        <v>0</v>
      </c>
      <c r="H13" s="142">
        <f t="shared" si="3"/>
        <v>0</v>
      </c>
      <c r="I13" s="143">
        <f t="shared" si="3"/>
        <v>0</v>
      </c>
      <c r="J13" s="144">
        <f t="shared" si="0"/>
        <v>8000</v>
      </c>
      <c r="K13" s="703"/>
    </row>
    <row r="14" spans="1:11" ht="21" customHeight="1">
      <c r="A14" s="136" t="s">
        <v>16</v>
      </c>
      <c r="B14" s="705" t="s">
        <v>786</v>
      </c>
      <c r="C14" s="138"/>
      <c r="D14" s="2">
        <v>8000</v>
      </c>
      <c r="E14" s="2"/>
      <c r="F14" s="2">
        <v>8000</v>
      </c>
      <c r="G14" s="2"/>
      <c r="H14" s="2"/>
      <c r="I14" s="49"/>
      <c r="J14" s="139">
        <f t="shared" si="0"/>
        <v>8000</v>
      </c>
      <c r="K14" s="703"/>
    </row>
    <row r="15" spans="1:11" ht="21" customHeight="1">
      <c r="A15" s="146" t="s">
        <v>17</v>
      </c>
      <c r="B15" s="147" t="s">
        <v>200</v>
      </c>
      <c r="C15" s="148"/>
      <c r="D15" s="149">
        <f aca="true" t="shared" si="4" ref="D15:I15">SUM(D16:D17)</f>
        <v>0</v>
      </c>
      <c r="E15" s="149">
        <f t="shared" si="4"/>
        <v>0</v>
      </c>
      <c r="F15" s="149">
        <f t="shared" si="4"/>
        <v>0</v>
      </c>
      <c r="G15" s="149">
        <f t="shared" si="4"/>
        <v>0</v>
      </c>
      <c r="H15" s="149">
        <f t="shared" si="4"/>
        <v>0</v>
      </c>
      <c r="I15" s="150">
        <f t="shared" si="4"/>
        <v>0</v>
      </c>
      <c r="J15" s="144">
        <f t="shared" si="0"/>
        <v>0</v>
      </c>
      <c r="K15" s="703"/>
    </row>
    <row r="16" spans="1:11" ht="21" customHeight="1">
      <c r="A16" s="146" t="s">
        <v>18</v>
      </c>
      <c r="B16" s="137" t="s">
        <v>196</v>
      </c>
      <c r="C16" s="138"/>
      <c r="D16" s="2"/>
      <c r="E16" s="2"/>
      <c r="F16" s="2"/>
      <c r="G16" s="2"/>
      <c r="H16" s="2"/>
      <c r="I16" s="49"/>
      <c r="J16" s="139">
        <f t="shared" si="0"/>
        <v>0</v>
      </c>
      <c r="K16" s="703"/>
    </row>
    <row r="17" spans="1:11" ht="21" customHeight="1" thickBot="1">
      <c r="A17" s="146" t="s">
        <v>19</v>
      </c>
      <c r="B17" s="137" t="s">
        <v>196</v>
      </c>
      <c r="C17" s="151"/>
      <c r="D17" s="152"/>
      <c r="E17" s="152"/>
      <c r="F17" s="152"/>
      <c r="G17" s="152"/>
      <c r="H17" s="152"/>
      <c r="I17" s="153"/>
      <c r="J17" s="139">
        <f t="shared" si="0"/>
        <v>0</v>
      </c>
      <c r="K17" s="703"/>
    </row>
    <row r="18" spans="1:11" ht="21" customHeight="1" thickBot="1">
      <c r="A18" s="154" t="s">
        <v>20</v>
      </c>
      <c r="B18" s="155" t="s">
        <v>201</v>
      </c>
      <c r="C18" s="156"/>
      <c r="D18" s="157">
        <v>0</v>
      </c>
      <c r="E18" s="157">
        <f aca="true" t="shared" si="5" ref="E18:J18">E5+E8+E11+E13+E15</f>
        <v>0</v>
      </c>
      <c r="F18" s="157">
        <f t="shared" si="5"/>
        <v>14000</v>
      </c>
      <c r="G18" s="157">
        <f t="shared" si="5"/>
        <v>0</v>
      </c>
      <c r="H18" s="157">
        <f t="shared" si="5"/>
        <v>0</v>
      </c>
      <c r="I18" s="158">
        <f t="shared" si="5"/>
        <v>0</v>
      </c>
      <c r="J18" s="159">
        <f t="shared" si="5"/>
        <v>14000</v>
      </c>
      <c r="K18" s="703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8" customFormat="1" ht="15.75" thickBot="1">
      <c r="A1" s="160"/>
      <c r="H1" s="161" t="s">
        <v>52</v>
      </c>
      <c r="I1" s="769" t="str">
        <f>+CONCATENATE("3. tájékoztató tábla a 10/",LEFT(ÖSSZEFÜGGÉSEK!A4,4)+1,". (V.18.) önkormányzati rendelethez")</f>
        <v>3. tájékoztató tábla a 10/2016. (V.18.) önkormányzati rendelethez</v>
      </c>
    </row>
    <row r="2" spans="1:9" s="123" customFormat="1" ht="26.25" customHeight="1">
      <c r="A2" s="727" t="s">
        <v>60</v>
      </c>
      <c r="B2" s="773" t="s">
        <v>202</v>
      </c>
      <c r="C2" s="727" t="s">
        <v>203</v>
      </c>
      <c r="D2" s="727" t="s">
        <v>204</v>
      </c>
      <c r="E2" s="775" t="str">
        <f>+CONCATENATE("Hitel, kölcsön állomány ",LEFT(ÖSSZEFÜGGÉSEK!A4,4),". dec. 31-én")</f>
        <v>Hitel, kölcsön állomány 2015. dec. 31-én</v>
      </c>
      <c r="F2" s="777" t="s">
        <v>205</v>
      </c>
      <c r="G2" s="778"/>
      <c r="H2" s="770" t="str">
        <f>+CONCATENATE(LEFT(ÖSSZEFÜGGÉSEK!A4,4)+2,". után")</f>
        <v>2017. után</v>
      </c>
      <c r="I2" s="769"/>
    </row>
    <row r="3" spans="1:9" s="127" customFormat="1" ht="40.5" customHeight="1" thickBot="1">
      <c r="A3" s="772"/>
      <c r="B3" s="774"/>
      <c r="C3" s="774"/>
      <c r="D3" s="772"/>
      <c r="E3" s="776"/>
      <c r="F3" s="162" t="str">
        <f>+CONCATENATE(LEFT(ÖSSZEFÜGGÉSEK!A4,4)+1,".")</f>
        <v>2016.</v>
      </c>
      <c r="G3" s="163" t="str">
        <f>+CONCATENATE(LEFT(ÖSSZEFÜGGÉSEK!A4,4)+2,".")</f>
        <v>2017.</v>
      </c>
      <c r="H3" s="771"/>
      <c r="I3" s="769"/>
    </row>
    <row r="4" spans="1:9" s="167" customFormat="1" ht="12.75" customHeight="1" thickBot="1">
      <c r="A4" s="164" t="s">
        <v>422</v>
      </c>
      <c r="B4" s="116" t="s">
        <v>423</v>
      </c>
      <c r="C4" s="116" t="s">
        <v>424</v>
      </c>
      <c r="D4" s="165" t="s">
        <v>425</v>
      </c>
      <c r="E4" s="164" t="s">
        <v>426</v>
      </c>
      <c r="F4" s="165" t="s">
        <v>503</v>
      </c>
      <c r="G4" s="165" t="s">
        <v>504</v>
      </c>
      <c r="H4" s="166" t="s">
        <v>505</v>
      </c>
      <c r="I4" s="769"/>
    </row>
    <row r="5" spans="1:9" ht="22.5" customHeight="1" thickBot="1">
      <c r="A5" s="168" t="s">
        <v>7</v>
      </c>
      <c r="B5" s="169" t="s">
        <v>206</v>
      </c>
      <c r="C5" s="170"/>
      <c r="D5" s="171"/>
      <c r="E5" s="172">
        <f>SUM(E6:E11)</f>
        <v>0</v>
      </c>
      <c r="F5" s="173">
        <f>SUM(F6:F11)</f>
        <v>0</v>
      </c>
      <c r="G5" s="173">
        <f>SUM(G6:G11)</f>
        <v>0</v>
      </c>
      <c r="H5" s="174">
        <f>SUM(H6:H11)</f>
        <v>0</v>
      </c>
      <c r="I5" s="769"/>
    </row>
    <row r="6" spans="1:9" ht="22.5" customHeight="1">
      <c r="A6" s="175" t="s">
        <v>8</v>
      </c>
      <c r="B6" s="176" t="s">
        <v>788</v>
      </c>
      <c r="C6" s="177"/>
      <c r="D6" s="178"/>
      <c r="E6" s="179"/>
      <c r="F6" s="2"/>
      <c r="G6" s="2"/>
      <c r="H6" s="180"/>
      <c r="I6" s="769"/>
    </row>
    <row r="7" spans="1:9" ht="22.5" customHeight="1">
      <c r="A7" s="175" t="s">
        <v>9</v>
      </c>
      <c r="B7" s="176" t="s">
        <v>196</v>
      </c>
      <c r="C7" s="177"/>
      <c r="D7" s="178"/>
      <c r="E7" s="179"/>
      <c r="F7" s="2"/>
      <c r="G7" s="2"/>
      <c r="H7" s="180"/>
      <c r="I7" s="769"/>
    </row>
    <row r="8" spans="1:9" ht="22.5" customHeight="1">
      <c r="A8" s="175" t="s">
        <v>10</v>
      </c>
      <c r="B8" s="176" t="s">
        <v>196</v>
      </c>
      <c r="C8" s="177"/>
      <c r="D8" s="178"/>
      <c r="E8" s="179"/>
      <c r="F8" s="2"/>
      <c r="G8" s="2"/>
      <c r="H8" s="180"/>
      <c r="I8" s="769"/>
    </row>
    <row r="9" spans="1:9" ht="22.5" customHeight="1">
      <c r="A9" s="175" t="s">
        <v>11</v>
      </c>
      <c r="B9" s="176" t="s">
        <v>196</v>
      </c>
      <c r="C9" s="177"/>
      <c r="D9" s="178"/>
      <c r="E9" s="179"/>
      <c r="F9" s="2"/>
      <c r="G9" s="2"/>
      <c r="H9" s="180"/>
      <c r="I9" s="769"/>
    </row>
    <row r="10" spans="1:9" ht="22.5" customHeight="1">
      <c r="A10" s="175" t="s">
        <v>12</v>
      </c>
      <c r="B10" s="176" t="s">
        <v>196</v>
      </c>
      <c r="C10" s="177"/>
      <c r="D10" s="178"/>
      <c r="E10" s="179"/>
      <c r="F10" s="2"/>
      <c r="G10" s="2"/>
      <c r="H10" s="180"/>
      <c r="I10" s="769"/>
    </row>
    <row r="11" spans="1:9" ht="22.5" customHeight="1" thickBot="1">
      <c r="A11" s="175" t="s">
        <v>13</v>
      </c>
      <c r="B11" s="176" t="s">
        <v>196</v>
      </c>
      <c r="C11" s="177"/>
      <c r="D11" s="178"/>
      <c r="E11" s="179"/>
      <c r="F11" s="2"/>
      <c r="G11" s="2"/>
      <c r="H11" s="180"/>
      <c r="I11" s="769"/>
    </row>
    <row r="12" spans="1:9" ht="22.5" customHeight="1" thickBot="1">
      <c r="A12" s="168" t="s">
        <v>14</v>
      </c>
      <c r="B12" s="169" t="s">
        <v>207</v>
      </c>
      <c r="C12" s="181"/>
      <c r="D12" s="182"/>
      <c r="E12" s="172">
        <f>SUM(E13:E18)</f>
        <v>0</v>
      </c>
      <c r="F12" s="173">
        <f>SUM(F13:F18)</f>
        <v>0</v>
      </c>
      <c r="G12" s="173">
        <f>SUM(G13:G18)</f>
        <v>0</v>
      </c>
      <c r="H12" s="174">
        <f>SUM(H13:H18)</f>
        <v>0</v>
      </c>
      <c r="I12" s="769"/>
    </row>
    <row r="13" spans="1:9" ht="22.5" customHeight="1">
      <c r="A13" s="175" t="s">
        <v>15</v>
      </c>
      <c r="B13" s="176" t="s">
        <v>788</v>
      </c>
      <c r="C13" s="177"/>
      <c r="D13" s="178"/>
      <c r="E13" s="179"/>
      <c r="F13" s="2"/>
      <c r="G13" s="2"/>
      <c r="H13" s="180"/>
      <c r="I13" s="769"/>
    </row>
    <row r="14" spans="1:9" ht="22.5" customHeight="1">
      <c r="A14" s="175" t="s">
        <v>16</v>
      </c>
      <c r="B14" s="176" t="s">
        <v>196</v>
      </c>
      <c r="C14" s="177"/>
      <c r="D14" s="178"/>
      <c r="E14" s="179"/>
      <c r="F14" s="2"/>
      <c r="G14" s="2"/>
      <c r="H14" s="180"/>
      <c r="I14" s="769"/>
    </row>
    <row r="15" spans="1:9" ht="22.5" customHeight="1">
      <c r="A15" s="175" t="s">
        <v>17</v>
      </c>
      <c r="B15" s="176" t="s">
        <v>196</v>
      </c>
      <c r="C15" s="177"/>
      <c r="D15" s="178"/>
      <c r="E15" s="179"/>
      <c r="F15" s="2"/>
      <c r="G15" s="2"/>
      <c r="H15" s="180"/>
      <c r="I15" s="769"/>
    </row>
    <row r="16" spans="1:9" ht="22.5" customHeight="1">
      <c r="A16" s="175" t="s">
        <v>18</v>
      </c>
      <c r="B16" s="176" t="s">
        <v>196</v>
      </c>
      <c r="C16" s="177"/>
      <c r="D16" s="178"/>
      <c r="E16" s="179"/>
      <c r="F16" s="2"/>
      <c r="G16" s="2"/>
      <c r="H16" s="180"/>
      <c r="I16" s="769"/>
    </row>
    <row r="17" spans="1:9" ht="22.5" customHeight="1">
      <c r="A17" s="175" t="s">
        <v>19</v>
      </c>
      <c r="B17" s="176" t="s">
        <v>196</v>
      </c>
      <c r="C17" s="177"/>
      <c r="D17" s="178"/>
      <c r="E17" s="179"/>
      <c r="F17" s="2"/>
      <c r="G17" s="2"/>
      <c r="H17" s="180"/>
      <c r="I17" s="769"/>
    </row>
    <row r="18" spans="1:9" ht="22.5" customHeight="1" thickBot="1">
      <c r="A18" s="175" t="s">
        <v>20</v>
      </c>
      <c r="B18" s="176" t="s">
        <v>196</v>
      </c>
      <c r="C18" s="177"/>
      <c r="D18" s="178"/>
      <c r="E18" s="179"/>
      <c r="F18" s="2"/>
      <c r="G18" s="2"/>
      <c r="H18" s="180"/>
      <c r="I18" s="769"/>
    </row>
    <row r="19" spans="1:9" ht="22.5" customHeight="1" thickBot="1">
      <c r="A19" s="168" t="s">
        <v>21</v>
      </c>
      <c r="B19" s="169" t="s">
        <v>698</v>
      </c>
      <c r="C19" s="170"/>
      <c r="D19" s="171"/>
      <c r="E19" s="172">
        <f>E5+E12</f>
        <v>0</v>
      </c>
      <c r="F19" s="173">
        <f>F5+F12</f>
        <v>0</v>
      </c>
      <c r="G19" s="173">
        <f>G5+G12</f>
        <v>0</v>
      </c>
      <c r="H19" s="174">
        <f>H5+H12</f>
        <v>0</v>
      </c>
      <c r="I19" s="76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9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92"/>
      <c r="C1" s="792"/>
      <c r="D1" s="792"/>
      <c r="E1" s="792"/>
      <c r="F1" s="792"/>
      <c r="G1" s="792"/>
      <c r="H1" s="792"/>
      <c r="I1" s="792"/>
      <c r="J1" s="769" t="str">
        <f>+CONCATENATE("4. tájékoztató tábla a 10/",LEFT(ÖSSZEFÜGGÉSEK!A4,4)+1,". (V.19.) önkormányzati rendelethez")</f>
        <v>4. tájékoztató tábla a 10/2016. (V.19.) önkormányzati rendelethez</v>
      </c>
    </row>
    <row r="2" spans="8:10" ht="14.25" thickBot="1">
      <c r="H2" s="793" t="s">
        <v>208</v>
      </c>
      <c r="I2" s="793"/>
      <c r="J2" s="769"/>
    </row>
    <row r="3" spans="1:10" ht="13.5" thickBot="1">
      <c r="A3" s="794" t="s">
        <v>5</v>
      </c>
      <c r="B3" s="796" t="s">
        <v>209</v>
      </c>
      <c r="C3" s="798" t="s">
        <v>210</v>
      </c>
      <c r="D3" s="800" t="s">
        <v>211</v>
      </c>
      <c r="E3" s="801"/>
      <c r="F3" s="801"/>
      <c r="G3" s="801"/>
      <c r="H3" s="801"/>
      <c r="I3" s="779" t="s">
        <v>212</v>
      </c>
      <c r="J3" s="769"/>
    </row>
    <row r="4" spans="1:10" s="19" customFormat="1" ht="42" customHeight="1" thickBot="1">
      <c r="A4" s="795"/>
      <c r="B4" s="797"/>
      <c r="C4" s="799"/>
      <c r="D4" s="183" t="s">
        <v>213</v>
      </c>
      <c r="E4" s="183" t="s">
        <v>214</v>
      </c>
      <c r="F4" s="183" t="s">
        <v>215</v>
      </c>
      <c r="G4" s="184" t="s">
        <v>216</v>
      </c>
      <c r="H4" s="184" t="s">
        <v>217</v>
      </c>
      <c r="I4" s="780"/>
      <c r="J4" s="769"/>
    </row>
    <row r="5" spans="1:10" s="19" customFormat="1" ht="12" customHeight="1" thickBot="1">
      <c r="A5" s="597" t="s">
        <v>422</v>
      </c>
      <c r="B5" s="185" t="s">
        <v>423</v>
      </c>
      <c r="C5" s="185" t="s">
        <v>424</v>
      </c>
      <c r="D5" s="185" t="s">
        <v>425</v>
      </c>
      <c r="E5" s="185" t="s">
        <v>426</v>
      </c>
      <c r="F5" s="185" t="s">
        <v>503</v>
      </c>
      <c r="G5" s="185" t="s">
        <v>504</v>
      </c>
      <c r="H5" s="185" t="s">
        <v>595</v>
      </c>
      <c r="I5" s="186" t="s">
        <v>596</v>
      </c>
      <c r="J5" s="769"/>
    </row>
    <row r="6" spans="1:10" s="19" customFormat="1" ht="18" customHeight="1">
      <c r="A6" s="781" t="s">
        <v>218</v>
      </c>
      <c r="B6" s="782"/>
      <c r="C6" s="782"/>
      <c r="D6" s="782"/>
      <c r="E6" s="782"/>
      <c r="F6" s="782"/>
      <c r="G6" s="782"/>
      <c r="H6" s="782"/>
      <c r="I6" s="783"/>
      <c r="J6" s="769"/>
    </row>
    <row r="7" spans="1:10" ht="15.75" customHeight="1">
      <c r="A7" s="32" t="s">
        <v>7</v>
      </c>
      <c r="B7" s="30" t="s">
        <v>219</v>
      </c>
      <c r="C7" s="22"/>
      <c r="D7" s="22"/>
      <c r="E7" s="22"/>
      <c r="F7" s="22"/>
      <c r="G7" s="188"/>
      <c r="H7" s="189">
        <f aca="true" t="shared" si="0" ref="H7:H13">SUM(D7:G7)</f>
        <v>0</v>
      </c>
      <c r="I7" s="33">
        <f aca="true" t="shared" si="1" ref="I7:I13">C7+H7</f>
        <v>0</v>
      </c>
      <c r="J7" s="769"/>
    </row>
    <row r="8" spans="1:10" ht="22.5">
      <c r="A8" s="32" t="s">
        <v>8</v>
      </c>
      <c r="B8" s="30" t="s">
        <v>150</v>
      </c>
      <c r="C8" s="22"/>
      <c r="D8" s="22"/>
      <c r="E8" s="22"/>
      <c r="F8" s="22"/>
      <c r="G8" s="188"/>
      <c r="H8" s="189">
        <f t="shared" si="0"/>
        <v>0</v>
      </c>
      <c r="I8" s="33">
        <f t="shared" si="1"/>
        <v>0</v>
      </c>
      <c r="J8" s="769"/>
    </row>
    <row r="9" spans="1:10" ht="22.5">
      <c r="A9" s="32" t="s">
        <v>9</v>
      </c>
      <c r="B9" s="30" t="s">
        <v>151</v>
      </c>
      <c r="C9" s="22"/>
      <c r="D9" s="22"/>
      <c r="E9" s="22"/>
      <c r="F9" s="22"/>
      <c r="G9" s="188"/>
      <c r="H9" s="189">
        <f t="shared" si="0"/>
        <v>0</v>
      </c>
      <c r="I9" s="33">
        <f t="shared" si="1"/>
        <v>0</v>
      </c>
      <c r="J9" s="769"/>
    </row>
    <row r="10" spans="1:10" ht="15.75" customHeight="1">
      <c r="A10" s="32" t="s">
        <v>10</v>
      </c>
      <c r="B10" s="30" t="s">
        <v>152</v>
      </c>
      <c r="C10" s="22"/>
      <c r="D10" s="22"/>
      <c r="E10" s="22"/>
      <c r="F10" s="22"/>
      <c r="G10" s="188"/>
      <c r="H10" s="189">
        <f t="shared" si="0"/>
        <v>0</v>
      </c>
      <c r="I10" s="33">
        <f t="shared" si="1"/>
        <v>0</v>
      </c>
      <c r="J10" s="769"/>
    </row>
    <row r="11" spans="1:10" ht="22.5">
      <c r="A11" s="32" t="s">
        <v>11</v>
      </c>
      <c r="B11" s="30" t="s">
        <v>153</v>
      </c>
      <c r="C11" s="22"/>
      <c r="D11" s="22"/>
      <c r="E11" s="22"/>
      <c r="F11" s="22"/>
      <c r="G11" s="188"/>
      <c r="H11" s="189">
        <f t="shared" si="0"/>
        <v>0</v>
      </c>
      <c r="I11" s="33">
        <f t="shared" si="1"/>
        <v>0</v>
      </c>
      <c r="J11" s="769"/>
    </row>
    <row r="12" spans="1:10" ht="15.75" customHeight="1">
      <c r="A12" s="34" t="s">
        <v>12</v>
      </c>
      <c r="B12" s="35" t="s">
        <v>220</v>
      </c>
      <c r="C12" s="23">
        <v>7738</v>
      </c>
      <c r="D12" s="23">
        <v>39801</v>
      </c>
      <c r="E12" s="23">
        <v>7270</v>
      </c>
      <c r="F12" s="23">
        <v>4920</v>
      </c>
      <c r="G12" s="190"/>
      <c r="H12" s="189">
        <f t="shared" si="0"/>
        <v>51991</v>
      </c>
      <c r="I12" s="33">
        <f t="shared" si="1"/>
        <v>59729</v>
      </c>
      <c r="J12" s="769"/>
    </row>
    <row r="13" spans="1:10" ht="15.75" customHeight="1" thickBot="1">
      <c r="A13" s="191" t="s">
        <v>13</v>
      </c>
      <c r="B13" s="192" t="s">
        <v>221</v>
      </c>
      <c r="C13" s="194"/>
      <c r="D13" s="194"/>
      <c r="E13" s="194"/>
      <c r="F13" s="194"/>
      <c r="G13" s="195"/>
      <c r="H13" s="189">
        <f t="shared" si="0"/>
        <v>0</v>
      </c>
      <c r="I13" s="33">
        <f t="shared" si="1"/>
        <v>0</v>
      </c>
      <c r="J13" s="769"/>
    </row>
    <row r="14" spans="1:10" s="24" customFormat="1" ht="18" customHeight="1" thickBot="1">
      <c r="A14" s="784" t="s">
        <v>222</v>
      </c>
      <c r="B14" s="785"/>
      <c r="C14" s="36">
        <f aca="true" t="shared" si="2" ref="C14:I14">SUM(C7:C13)</f>
        <v>7738</v>
      </c>
      <c r="D14" s="36">
        <f>SUM(D7:D13)</f>
        <v>39801</v>
      </c>
      <c r="E14" s="36">
        <f t="shared" si="2"/>
        <v>7270</v>
      </c>
      <c r="F14" s="36">
        <f t="shared" si="2"/>
        <v>4920</v>
      </c>
      <c r="G14" s="196">
        <f t="shared" si="2"/>
        <v>0</v>
      </c>
      <c r="H14" s="196">
        <f t="shared" si="2"/>
        <v>51991</v>
      </c>
      <c r="I14" s="37">
        <f t="shared" si="2"/>
        <v>59729</v>
      </c>
      <c r="J14" s="769"/>
    </row>
    <row r="15" spans="1:10" s="21" customFormat="1" ht="18" customHeight="1">
      <c r="A15" s="786" t="s">
        <v>223</v>
      </c>
      <c r="B15" s="787"/>
      <c r="C15" s="787"/>
      <c r="D15" s="787"/>
      <c r="E15" s="787"/>
      <c r="F15" s="787"/>
      <c r="G15" s="787"/>
      <c r="H15" s="787"/>
      <c r="I15" s="788"/>
      <c r="J15" s="769"/>
    </row>
    <row r="16" spans="1:10" s="21" customFormat="1" ht="12.75">
      <c r="A16" s="32" t="s">
        <v>7</v>
      </c>
      <c r="B16" s="30" t="s">
        <v>224</v>
      </c>
      <c r="C16" s="22"/>
      <c r="D16" s="22"/>
      <c r="E16" s="22"/>
      <c r="F16" s="22"/>
      <c r="G16" s="188"/>
      <c r="H16" s="189">
        <f>SUM(D16:G16)</f>
        <v>0</v>
      </c>
      <c r="I16" s="33">
        <f>C16+H16</f>
        <v>0</v>
      </c>
      <c r="J16" s="769"/>
    </row>
    <row r="17" spans="1:10" ht="13.5" thickBot="1">
      <c r="A17" s="191" t="s">
        <v>8</v>
      </c>
      <c r="B17" s="192" t="s">
        <v>221</v>
      </c>
      <c r="C17" s="194"/>
      <c r="D17" s="194"/>
      <c r="E17" s="194"/>
      <c r="F17" s="194"/>
      <c r="G17" s="195"/>
      <c r="H17" s="189">
        <f>SUM(D17:G17)</f>
        <v>0</v>
      </c>
      <c r="I17" s="197">
        <f>C17+H17</f>
        <v>0</v>
      </c>
      <c r="J17" s="769"/>
    </row>
    <row r="18" spans="1:10" ht="15.75" customHeight="1" thickBot="1">
      <c r="A18" s="784" t="s">
        <v>225</v>
      </c>
      <c r="B18" s="785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96">
        <f t="shared" si="3"/>
        <v>0</v>
      </c>
      <c r="H18" s="196">
        <f t="shared" si="3"/>
        <v>0</v>
      </c>
      <c r="I18" s="37">
        <f t="shared" si="3"/>
        <v>0</v>
      </c>
      <c r="J18" s="769"/>
    </row>
    <row r="19" spans="1:10" ht="18" customHeight="1" thickBot="1">
      <c r="A19" s="789" t="s">
        <v>226</v>
      </c>
      <c r="B19" s="790"/>
      <c r="C19" s="198">
        <f aca="true" t="shared" si="4" ref="C19:I19">C14+C18</f>
        <v>7738</v>
      </c>
      <c r="D19" s="198">
        <f t="shared" si="4"/>
        <v>39801</v>
      </c>
      <c r="E19" s="198">
        <f t="shared" si="4"/>
        <v>7270</v>
      </c>
      <c r="F19" s="198">
        <f t="shared" si="4"/>
        <v>4920</v>
      </c>
      <c r="G19" s="198">
        <f t="shared" si="4"/>
        <v>0</v>
      </c>
      <c r="H19" s="198">
        <f t="shared" si="4"/>
        <v>51991</v>
      </c>
      <c r="I19" s="37">
        <f t="shared" si="4"/>
        <v>59729</v>
      </c>
      <c r="J19" s="769"/>
    </row>
  </sheetData>
  <sheetProtection/>
  <mergeCells count="13"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D22" sqref="D22"/>
    </sheetView>
  </sheetViews>
  <sheetFormatPr defaultColWidth="9.00390625" defaultRowHeight="12.75"/>
  <cols>
    <col min="1" max="1" width="5.875" style="218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8" customFormat="1" ht="15.75" thickBot="1">
      <c r="A1" s="160"/>
      <c r="D1" s="161" t="s">
        <v>52</v>
      </c>
    </row>
    <row r="2" spans="1:4" s="19" customFormat="1" ht="48" customHeight="1" thickBot="1">
      <c r="A2" s="199" t="s">
        <v>5</v>
      </c>
      <c r="B2" s="183" t="s">
        <v>6</v>
      </c>
      <c r="C2" s="183" t="s">
        <v>227</v>
      </c>
      <c r="D2" s="200" t="s">
        <v>228</v>
      </c>
    </row>
    <row r="3" spans="1:4" s="19" customFormat="1" ht="13.5" customHeight="1" thickBot="1">
      <c r="A3" s="201" t="s">
        <v>422</v>
      </c>
      <c r="B3" s="202" t="s">
        <v>423</v>
      </c>
      <c r="C3" s="202" t="s">
        <v>424</v>
      </c>
      <c r="D3" s="203" t="s">
        <v>425</v>
      </c>
    </row>
    <row r="4" spans="1:4" ht="18" customHeight="1">
      <c r="A4" s="204" t="s">
        <v>7</v>
      </c>
      <c r="B4" s="205" t="s">
        <v>229</v>
      </c>
      <c r="C4" s="206"/>
      <c r="D4" s="207"/>
    </row>
    <row r="5" spans="1:4" ht="18" customHeight="1">
      <c r="A5" s="208" t="s">
        <v>8</v>
      </c>
      <c r="B5" s="209" t="s">
        <v>230</v>
      </c>
      <c r="C5" s="210"/>
      <c r="D5" s="211"/>
    </row>
    <row r="6" spans="1:4" ht="18" customHeight="1">
      <c r="A6" s="208" t="s">
        <v>9</v>
      </c>
      <c r="B6" s="209" t="s">
        <v>231</v>
      </c>
      <c r="C6" s="210"/>
      <c r="D6" s="211"/>
    </row>
    <row r="7" spans="1:4" ht="18" customHeight="1">
      <c r="A7" s="208" t="s">
        <v>10</v>
      </c>
      <c r="B7" s="209" t="s">
        <v>232</v>
      </c>
      <c r="C7" s="210"/>
      <c r="D7" s="211"/>
    </row>
    <row r="8" spans="1:4" ht="18" customHeight="1">
      <c r="A8" s="212" t="s">
        <v>11</v>
      </c>
      <c r="B8" s="209" t="s">
        <v>233</v>
      </c>
      <c r="C8" s="210">
        <v>540</v>
      </c>
      <c r="D8" s="211">
        <v>757</v>
      </c>
    </row>
    <row r="9" spans="1:4" ht="18" customHeight="1">
      <c r="A9" s="208" t="s">
        <v>12</v>
      </c>
      <c r="B9" s="209" t="s">
        <v>234</v>
      </c>
      <c r="C9" s="210"/>
      <c r="D9" s="211"/>
    </row>
    <row r="10" spans="1:4" ht="18" customHeight="1">
      <c r="A10" s="212" t="s">
        <v>13</v>
      </c>
      <c r="B10" s="213" t="s">
        <v>235</v>
      </c>
      <c r="C10" s="210">
        <v>328</v>
      </c>
      <c r="D10" s="211">
        <v>383</v>
      </c>
    </row>
    <row r="11" spans="1:4" ht="18" customHeight="1">
      <c r="A11" s="212" t="s">
        <v>14</v>
      </c>
      <c r="B11" s="213" t="s">
        <v>236</v>
      </c>
      <c r="C11" s="210"/>
      <c r="D11" s="211"/>
    </row>
    <row r="12" spans="1:4" ht="18" customHeight="1">
      <c r="A12" s="208" t="s">
        <v>15</v>
      </c>
      <c r="B12" s="213" t="s">
        <v>237</v>
      </c>
      <c r="C12" s="210"/>
      <c r="D12" s="211"/>
    </row>
    <row r="13" spans="1:4" ht="18" customHeight="1">
      <c r="A13" s="212" t="s">
        <v>16</v>
      </c>
      <c r="B13" s="213" t="s">
        <v>238</v>
      </c>
      <c r="C13" s="210"/>
      <c r="D13" s="211"/>
    </row>
    <row r="14" spans="1:4" ht="22.5">
      <c r="A14" s="208" t="s">
        <v>17</v>
      </c>
      <c r="B14" s="213" t="s">
        <v>239</v>
      </c>
      <c r="C14" s="210">
        <v>212</v>
      </c>
      <c r="D14" s="211">
        <v>374</v>
      </c>
    </row>
    <row r="15" spans="1:4" ht="18" customHeight="1">
      <c r="A15" s="212" t="s">
        <v>18</v>
      </c>
      <c r="B15" s="209" t="s">
        <v>240</v>
      </c>
      <c r="C15" s="210"/>
      <c r="D15" s="211"/>
    </row>
    <row r="16" spans="1:4" ht="18" customHeight="1">
      <c r="A16" s="208" t="s">
        <v>19</v>
      </c>
      <c r="B16" s="209" t="s">
        <v>241</v>
      </c>
      <c r="C16" s="210"/>
      <c r="D16" s="211"/>
    </row>
    <row r="17" spans="1:4" ht="18" customHeight="1">
      <c r="A17" s="212" t="s">
        <v>20</v>
      </c>
      <c r="B17" s="209" t="s">
        <v>242</v>
      </c>
      <c r="C17" s="210"/>
      <c r="D17" s="211"/>
    </row>
    <row r="18" spans="1:4" ht="18" customHeight="1">
      <c r="A18" s="208" t="s">
        <v>21</v>
      </c>
      <c r="B18" s="209" t="s">
        <v>243</v>
      </c>
      <c r="C18" s="210"/>
      <c r="D18" s="211"/>
    </row>
    <row r="19" spans="1:4" ht="18" customHeight="1">
      <c r="A19" s="212" t="s">
        <v>22</v>
      </c>
      <c r="B19" s="209" t="s">
        <v>244</v>
      </c>
      <c r="C19" s="210"/>
      <c r="D19" s="211"/>
    </row>
    <row r="20" spans="1:4" ht="18" customHeight="1">
      <c r="A20" s="208" t="s">
        <v>23</v>
      </c>
      <c r="B20" s="187"/>
      <c r="C20" s="210"/>
      <c r="D20" s="211"/>
    </row>
    <row r="21" spans="1:4" ht="18" customHeight="1">
      <c r="A21" s="212" t="s">
        <v>24</v>
      </c>
      <c r="B21" s="187"/>
      <c r="C21" s="210"/>
      <c r="D21" s="211"/>
    </row>
    <row r="22" spans="1:4" ht="18" customHeight="1">
      <c r="A22" s="208" t="s">
        <v>25</v>
      </c>
      <c r="B22" s="187"/>
      <c r="C22" s="210"/>
      <c r="D22" s="211"/>
    </row>
    <row r="23" spans="1:4" ht="18" customHeight="1">
      <c r="A23" s="212" t="s">
        <v>26</v>
      </c>
      <c r="B23" s="187"/>
      <c r="C23" s="210"/>
      <c r="D23" s="211"/>
    </row>
    <row r="24" spans="1:4" ht="18" customHeight="1">
      <c r="A24" s="208" t="s">
        <v>27</v>
      </c>
      <c r="B24" s="187"/>
      <c r="C24" s="210"/>
      <c r="D24" s="211"/>
    </row>
    <row r="25" spans="1:4" ht="18" customHeight="1">
      <c r="A25" s="212" t="s">
        <v>28</v>
      </c>
      <c r="B25" s="187"/>
      <c r="C25" s="210"/>
      <c r="D25" s="211"/>
    </row>
    <row r="26" spans="1:4" ht="18" customHeight="1">
      <c r="A26" s="208" t="s">
        <v>29</v>
      </c>
      <c r="B26" s="187"/>
      <c r="C26" s="210"/>
      <c r="D26" s="211"/>
    </row>
    <row r="27" spans="1:4" ht="18" customHeight="1">
      <c r="A27" s="212" t="s">
        <v>30</v>
      </c>
      <c r="B27" s="187"/>
      <c r="C27" s="210"/>
      <c r="D27" s="211"/>
    </row>
    <row r="28" spans="1:4" ht="18" customHeight="1" thickBot="1">
      <c r="A28" s="214" t="s">
        <v>31</v>
      </c>
      <c r="B28" s="193"/>
      <c r="C28" s="215"/>
      <c r="D28" s="216"/>
    </row>
    <row r="29" spans="1:4" ht="18" customHeight="1" thickBot="1">
      <c r="A29" s="311" t="s">
        <v>32</v>
      </c>
      <c r="B29" s="312" t="s">
        <v>40</v>
      </c>
      <c r="C29" s="313">
        <f>+C4+C5+C6+C7+C8+C15+C16+C17+C18+C19+C20+C21+C22+C23+C24+C25+C26+C27+C28</f>
        <v>540</v>
      </c>
      <c r="D29" s="314">
        <f>+D4+D5+D6+D7+D8+D15+D16+D17+D18+D19+D20+D21+D22+D23+D24+D25+D26+D27+D28</f>
        <v>757</v>
      </c>
    </row>
    <row r="30" spans="1:4" ht="25.5" customHeight="1">
      <c r="A30" s="217"/>
      <c r="B30" s="802" t="s">
        <v>245</v>
      </c>
      <c r="C30" s="802"/>
      <c r="D30" s="80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10/2016. (V.19.)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21">
      <selection activeCell="G31" sqref="G31"/>
    </sheetView>
  </sheetViews>
  <sheetFormatPr defaultColWidth="9.00390625" defaultRowHeight="12.75"/>
  <cols>
    <col min="1" max="1" width="9.50390625" style="408" customWidth="1"/>
    <col min="2" max="2" width="60.875" style="408" customWidth="1"/>
    <col min="3" max="5" width="15.875" style="409" customWidth="1"/>
    <col min="6" max="16384" width="9.375" style="419" customWidth="1"/>
  </cols>
  <sheetData>
    <row r="1" spans="1:5" ht="15.75" customHeight="1">
      <c r="A1" s="707" t="s">
        <v>4</v>
      </c>
      <c r="B1" s="707"/>
      <c r="C1" s="707"/>
      <c r="D1" s="707"/>
      <c r="E1" s="707"/>
    </row>
    <row r="2" spans="1:5" ht="15.75" customHeight="1" thickBot="1">
      <c r="A2" s="44" t="s">
        <v>112</v>
      </c>
      <c r="B2" s="44"/>
      <c r="C2" s="406"/>
      <c r="D2" s="406"/>
      <c r="E2" s="406" t="s">
        <v>158</v>
      </c>
    </row>
    <row r="3" spans="1:5" ht="15.75" customHeight="1">
      <c r="A3" s="708" t="s">
        <v>60</v>
      </c>
      <c r="B3" s="710" t="s">
        <v>6</v>
      </c>
      <c r="C3" s="712" t="str">
        <f>+'1.1.sz.mell.'!C3:E3</f>
        <v>2015. évi</v>
      </c>
      <c r="D3" s="712"/>
      <c r="E3" s="713"/>
    </row>
    <row r="4" spans="1:5" ht="37.5" customHeight="1" thickBot="1">
      <c r="A4" s="709"/>
      <c r="B4" s="711"/>
      <c r="C4" s="46" t="s">
        <v>180</v>
      </c>
      <c r="D4" s="46" t="s">
        <v>185</v>
      </c>
      <c r="E4" s="47" t="s">
        <v>186</v>
      </c>
    </row>
    <row r="5" spans="1:5" s="420" customFormat="1" ht="12" customHeight="1" thickBot="1">
      <c r="A5" s="384" t="s">
        <v>422</v>
      </c>
      <c r="B5" s="385" t="s">
        <v>423</v>
      </c>
      <c r="C5" s="385" t="s">
        <v>424</v>
      </c>
      <c r="D5" s="385" t="s">
        <v>425</v>
      </c>
      <c r="E5" s="431" t="s">
        <v>426</v>
      </c>
    </row>
    <row r="6" spans="1:5" s="421" customFormat="1" ht="12" customHeight="1" thickBot="1">
      <c r="A6" s="379" t="s">
        <v>7</v>
      </c>
      <c r="B6" s="380" t="s">
        <v>314</v>
      </c>
      <c r="C6" s="411">
        <f>SUM(C7:C12)</f>
        <v>314317</v>
      </c>
      <c r="D6" s="411">
        <f>SUM(D7:D12)</f>
        <v>413693</v>
      </c>
      <c r="E6" s="394">
        <f>SUM(E7:E12)</f>
        <v>415018</v>
      </c>
    </row>
    <row r="7" spans="1:5" s="421" customFormat="1" ht="12" customHeight="1">
      <c r="A7" s="374" t="s">
        <v>72</v>
      </c>
      <c r="B7" s="422" t="s">
        <v>315</v>
      </c>
      <c r="C7" s="413">
        <v>90233</v>
      </c>
      <c r="D7" s="413">
        <v>90607</v>
      </c>
      <c r="E7" s="396">
        <v>90607</v>
      </c>
    </row>
    <row r="8" spans="1:5" s="421" customFormat="1" ht="12" customHeight="1">
      <c r="A8" s="373" t="s">
        <v>73</v>
      </c>
      <c r="B8" s="423" t="s">
        <v>316</v>
      </c>
      <c r="C8" s="412">
        <v>70238</v>
      </c>
      <c r="D8" s="412">
        <v>73411</v>
      </c>
      <c r="E8" s="395">
        <v>73411</v>
      </c>
    </row>
    <row r="9" spans="1:5" s="421" customFormat="1" ht="12" customHeight="1">
      <c r="A9" s="373" t="s">
        <v>74</v>
      </c>
      <c r="B9" s="423" t="s">
        <v>317</v>
      </c>
      <c r="C9" s="412">
        <v>149603</v>
      </c>
      <c r="D9" s="412">
        <v>185807</v>
      </c>
      <c r="E9" s="395">
        <v>186693</v>
      </c>
    </row>
    <row r="10" spans="1:5" s="421" customFormat="1" ht="12" customHeight="1">
      <c r="A10" s="373" t="s">
        <v>75</v>
      </c>
      <c r="B10" s="423" t="s">
        <v>318</v>
      </c>
      <c r="C10" s="412">
        <v>4243</v>
      </c>
      <c r="D10" s="412">
        <v>4404</v>
      </c>
      <c r="E10" s="395">
        <v>4404</v>
      </c>
    </row>
    <row r="11" spans="1:5" s="421" customFormat="1" ht="12" customHeight="1">
      <c r="A11" s="373" t="s">
        <v>108</v>
      </c>
      <c r="B11" s="423" t="s">
        <v>319</v>
      </c>
      <c r="C11" s="412"/>
      <c r="D11" s="412">
        <v>1981</v>
      </c>
      <c r="E11" s="395">
        <v>1981</v>
      </c>
    </row>
    <row r="12" spans="1:5" s="421" customFormat="1" ht="12" customHeight="1" thickBot="1">
      <c r="A12" s="375" t="s">
        <v>76</v>
      </c>
      <c r="B12" s="424" t="s">
        <v>320</v>
      </c>
      <c r="C12" s="414"/>
      <c r="D12" s="414">
        <v>57483</v>
      </c>
      <c r="E12" s="397">
        <v>57922</v>
      </c>
    </row>
    <row r="13" spans="1:5" s="421" customFormat="1" ht="12" customHeight="1" thickBot="1">
      <c r="A13" s="379" t="s">
        <v>8</v>
      </c>
      <c r="B13" s="401" t="s">
        <v>321</v>
      </c>
      <c r="C13" s="411">
        <f>SUM(C14:C18)</f>
        <v>264709</v>
      </c>
      <c r="D13" s="411">
        <f>SUM(D14:D18)</f>
        <v>471959</v>
      </c>
      <c r="E13" s="394">
        <f>SUM(E14:E18)</f>
        <v>339815</v>
      </c>
    </row>
    <row r="14" spans="1:5" s="421" customFormat="1" ht="12" customHeight="1">
      <c r="A14" s="374" t="s">
        <v>78</v>
      </c>
      <c r="B14" s="422" t="s">
        <v>322</v>
      </c>
      <c r="C14" s="413"/>
      <c r="D14" s="413"/>
      <c r="E14" s="396"/>
    </row>
    <row r="15" spans="1:5" s="421" customFormat="1" ht="12" customHeight="1">
      <c r="A15" s="373" t="s">
        <v>79</v>
      </c>
      <c r="B15" s="423" t="s">
        <v>323</v>
      </c>
      <c r="C15" s="412"/>
      <c r="D15" s="412"/>
      <c r="E15" s="395"/>
    </row>
    <row r="16" spans="1:5" s="421" customFormat="1" ht="12" customHeight="1">
      <c r="A16" s="373" t="s">
        <v>80</v>
      </c>
      <c r="B16" s="423" t="s">
        <v>324</v>
      </c>
      <c r="C16" s="412"/>
      <c r="D16" s="412"/>
      <c r="E16" s="395"/>
    </row>
    <row r="17" spans="1:5" s="421" customFormat="1" ht="12" customHeight="1">
      <c r="A17" s="373" t="s">
        <v>81</v>
      </c>
      <c r="B17" s="423" t="s">
        <v>325</v>
      </c>
      <c r="C17" s="412"/>
      <c r="D17" s="412"/>
      <c r="E17" s="395"/>
    </row>
    <row r="18" spans="1:5" s="421" customFormat="1" ht="12" customHeight="1">
      <c r="A18" s="373" t="s">
        <v>82</v>
      </c>
      <c r="B18" s="423" t="s">
        <v>326</v>
      </c>
      <c r="C18" s="412">
        <v>264709</v>
      </c>
      <c r="D18" s="412">
        <v>471959</v>
      </c>
      <c r="E18" s="395">
        <v>339815</v>
      </c>
    </row>
    <row r="19" spans="1:5" s="421" customFormat="1" ht="12" customHeight="1" thickBot="1">
      <c r="A19" s="375" t="s">
        <v>89</v>
      </c>
      <c r="B19" s="424" t="s">
        <v>327</v>
      </c>
      <c r="C19" s="414"/>
      <c r="D19" s="414"/>
      <c r="E19" s="397"/>
    </row>
    <row r="20" spans="1:5" s="421" customFormat="1" ht="12" customHeight="1" thickBot="1">
      <c r="A20" s="379" t="s">
        <v>9</v>
      </c>
      <c r="B20" s="380" t="s">
        <v>328</v>
      </c>
      <c r="C20" s="411">
        <f>SUM(C21:C25)</f>
        <v>436604</v>
      </c>
      <c r="D20" s="411">
        <f>SUM(D21:D25)</f>
        <v>461691</v>
      </c>
      <c r="E20" s="394">
        <f>SUM(E21:E25)</f>
        <v>462269</v>
      </c>
    </row>
    <row r="21" spans="1:5" s="421" customFormat="1" ht="12" customHeight="1">
      <c r="A21" s="374" t="s">
        <v>61</v>
      </c>
      <c r="B21" s="422" t="s">
        <v>329</v>
      </c>
      <c r="C21" s="413"/>
      <c r="D21" s="413"/>
      <c r="E21" s="396">
        <v>19175</v>
      </c>
    </row>
    <row r="22" spans="1:5" s="421" customFormat="1" ht="12" customHeight="1">
      <c r="A22" s="373" t="s">
        <v>62</v>
      </c>
      <c r="B22" s="423" t="s">
        <v>330</v>
      </c>
      <c r="C22" s="412"/>
      <c r="D22" s="412"/>
      <c r="E22" s="395"/>
    </row>
    <row r="23" spans="1:5" s="421" customFormat="1" ht="12" customHeight="1">
      <c r="A23" s="373" t="s">
        <v>63</v>
      </c>
      <c r="B23" s="423" t="s">
        <v>331</v>
      </c>
      <c r="C23" s="412"/>
      <c r="D23" s="412"/>
      <c r="E23" s="395"/>
    </row>
    <row r="24" spans="1:5" s="421" customFormat="1" ht="12" customHeight="1">
      <c r="A24" s="373" t="s">
        <v>64</v>
      </c>
      <c r="B24" s="423" t="s">
        <v>332</v>
      </c>
      <c r="C24" s="412"/>
      <c r="D24" s="412"/>
      <c r="E24" s="395"/>
    </row>
    <row r="25" spans="1:5" s="421" customFormat="1" ht="12" customHeight="1">
      <c r="A25" s="373" t="s">
        <v>122</v>
      </c>
      <c r="B25" s="423" t="s">
        <v>333</v>
      </c>
      <c r="C25" s="412">
        <v>436604</v>
      </c>
      <c r="D25" s="412">
        <v>461691</v>
      </c>
      <c r="E25" s="395">
        <v>443094</v>
      </c>
    </row>
    <row r="26" spans="1:5" s="421" customFormat="1" ht="12" customHeight="1" thickBot="1">
      <c r="A26" s="375" t="s">
        <v>123</v>
      </c>
      <c r="B26" s="424" t="s">
        <v>334</v>
      </c>
      <c r="C26" s="414"/>
      <c r="D26" s="414"/>
      <c r="E26" s="397">
        <v>443094</v>
      </c>
    </row>
    <row r="27" spans="1:5" s="421" customFormat="1" ht="12" customHeight="1" thickBot="1">
      <c r="A27" s="379" t="s">
        <v>124</v>
      </c>
      <c r="B27" s="380" t="s">
        <v>734</v>
      </c>
      <c r="C27" s="417">
        <f>SUM(C28:C33)</f>
        <v>144700</v>
      </c>
      <c r="D27" s="417">
        <f>SUM(D28:D33)</f>
        <v>170838</v>
      </c>
      <c r="E27" s="430">
        <f>SUM(E28:E33)</f>
        <v>170553</v>
      </c>
    </row>
    <row r="28" spans="1:5" s="421" customFormat="1" ht="12" customHeight="1">
      <c r="A28" s="374" t="s">
        <v>335</v>
      </c>
      <c r="B28" s="422" t="s">
        <v>738</v>
      </c>
      <c r="C28" s="413">
        <v>17700</v>
      </c>
      <c r="D28" s="413">
        <v>20053</v>
      </c>
      <c r="E28" s="396">
        <v>17352</v>
      </c>
    </row>
    <row r="29" spans="1:5" s="421" customFormat="1" ht="12" customHeight="1">
      <c r="A29" s="373" t="s">
        <v>336</v>
      </c>
      <c r="B29" s="423" t="s">
        <v>739</v>
      </c>
      <c r="C29" s="412"/>
      <c r="D29" s="412"/>
      <c r="E29" s="395">
        <v>2553</v>
      </c>
    </row>
    <row r="30" spans="1:5" s="421" customFormat="1" ht="12" customHeight="1">
      <c r="A30" s="373" t="s">
        <v>337</v>
      </c>
      <c r="B30" s="423" t="s">
        <v>740</v>
      </c>
      <c r="C30" s="412">
        <v>119000</v>
      </c>
      <c r="D30" s="412">
        <v>142100</v>
      </c>
      <c r="E30" s="395">
        <v>142056</v>
      </c>
    </row>
    <row r="31" spans="1:5" s="421" customFormat="1" ht="12" customHeight="1">
      <c r="A31" s="373" t="s">
        <v>735</v>
      </c>
      <c r="B31" s="423" t="s">
        <v>741</v>
      </c>
      <c r="C31" s="412">
        <v>1700</v>
      </c>
      <c r="D31" s="412">
        <v>2335</v>
      </c>
      <c r="E31" s="395">
        <v>2335</v>
      </c>
    </row>
    <row r="32" spans="1:5" s="421" customFormat="1" ht="12" customHeight="1">
      <c r="A32" s="373" t="s">
        <v>736</v>
      </c>
      <c r="B32" s="423" t="s">
        <v>338</v>
      </c>
      <c r="C32" s="412">
        <v>6000</v>
      </c>
      <c r="D32" s="412">
        <v>6000</v>
      </c>
      <c r="E32" s="395">
        <v>5808</v>
      </c>
    </row>
    <row r="33" spans="1:5" s="421" customFormat="1" ht="12" customHeight="1" thickBot="1">
      <c r="A33" s="375" t="s">
        <v>737</v>
      </c>
      <c r="B33" s="403" t="s">
        <v>339</v>
      </c>
      <c r="C33" s="414">
        <v>300</v>
      </c>
      <c r="D33" s="414">
        <v>350</v>
      </c>
      <c r="E33" s="397">
        <v>449</v>
      </c>
    </row>
    <row r="34" spans="1:5" s="421" customFormat="1" ht="12" customHeight="1" thickBot="1">
      <c r="A34" s="379" t="s">
        <v>11</v>
      </c>
      <c r="B34" s="380" t="s">
        <v>340</v>
      </c>
      <c r="C34" s="411">
        <f>SUM(C35:C44)</f>
        <v>35858</v>
      </c>
      <c r="D34" s="411">
        <f>SUM(D35:D44)</f>
        <v>51338</v>
      </c>
      <c r="E34" s="394">
        <f>SUM(E35:E44)</f>
        <v>57306</v>
      </c>
    </row>
    <row r="35" spans="1:5" s="421" customFormat="1" ht="12" customHeight="1">
      <c r="A35" s="374" t="s">
        <v>65</v>
      </c>
      <c r="B35" s="422" t="s">
        <v>341</v>
      </c>
      <c r="C35" s="413"/>
      <c r="D35" s="413">
        <v>876</v>
      </c>
      <c r="E35" s="396">
        <v>824</v>
      </c>
    </row>
    <row r="36" spans="1:5" s="421" customFormat="1" ht="12" customHeight="1">
      <c r="A36" s="373" t="s">
        <v>66</v>
      </c>
      <c r="B36" s="423" t="s">
        <v>342</v>
      </c>
      <c r="C36" s="412">
        <v>16800</v>
      </c>
      <c r="D36" s="412">
        <v>27762</v>
      </c>
      <c r="E36" s="395">
        <v>20664</v>
      </c>
    </row>
    <row r="37" spans="1:5" s="421" customFormat="1" ht="12" customHeight="1">
      <c r="A37" s="373" t="s">
        <v>67</v>
      </c>
      <c r="B37" s="423" t="s">
        <v>343</v>
      </c>
      <c r="C37" s="412"/>
      <c r="D37" s="412"/>
      <c r="E37" s="395"/>
    </row>
    <row r="38" spans="1:5" s="421" customFormat="1" ht="12" customHeight="1">
      <c r="A38" s="373" t="s">
        <v>126</v>
      </c>
      <c r="B38" s="423" t="s">
        <v>344</v>
      </c>
      <c r="C38" s="412">
        <v>1378</v>
      </c>
      <c r="D38" s="412">
        <v>2653</v>
      </c>
      <c r="E38" s="395">
        <v>4825</v>
      </c>
    </row>
    <row r="39" spans="1:5" s="421" customFormat="1" ht="12" customHeight="1">
      <c r="A39" s="373" t="s">
        <v>127</v>
      </c>
      <c r="B39" s="423" t="s">
        <v>345</v>
      </c>
      <c r="C39" s="412">
        <v>10200</v>
      </c>
      <c r="D39" s="412">
        <v>8095</v>
      </c>
      <c r="E39" s="395">
        <v>7474</v>
      </c>
    </row>
    <row r="40" spans="1:5" s="421" customFormat="1" ht="12" customHeight="1">
      <c r="A40" s="373" t="s">
        <v>128</v>
      </c>
      <c r="B40" s="423" t="s">
        <v>346</v>
      </c>
      <c r="C40" s="412">
        <v>6980</v>
      </c>
      <c r="D40" s="412">
        <v>10852</v>
      </c>
      <c r="E40" s="395">
        <v>8390</v>
      </c>
    </row>
    <row r="41" spans="1:5" s="421" customFormat="1" ht="12" customHeight="1">
      <c r="A41" s="373" t="s">
        <v>129</v>
      </c>
      <c r="B41" s="423" t="s">
        <v>347</v>
      </c>
      <c r="C41" s="412"/>
      <c r="D41" s="412">
        <v>1022</v>
      </c>
      <c r="E41" s="395">
        <v>8206</v>
      </c>
    </row>
    <row r="42" spans="1:5" s="421" customFormat="1" ht="12" customHeight="1">
      <c r="A42" s="373" t="s">
        <v>130</v>
      </c>
      <c r="B42" s="423" t="s">
        <v>348</v>
      </c>
      <c r="C42" s="412">
        <v>500</v>
      </c>
      <c r="D42" s="412">
        <v>78</v>
      </c>
      <c r="E42" s="395">
        <v>79</v>
      </c>
    </row>
    <row r="43" spans="1:5" s="421" customFormat="1" ht="12" customHeight="1">
      <c r="A43" s="373" t="s">
        <v>349</v>
      </c>
      <c r="B43" s="423" t="s">
        <v>350</v>
      </c>
      <c r="C43" s="415"/>
      <c r="D43" s="415"/>
      <c r="E43" s="398"/>
    </row>
    <row r="44" spans="1:5" s="421" customFormat="1" ht="12" customHeight="1" thickBot="1">
      <c r="A44" s="375" t="s">
        <v>351</v>
      </c>
      <c r="B44" s="424" t="s">
        <v>352</v>
      </c>
      <c r="C44" s="416"/>
      <c r="D44" s="416"/>
      <c r="E44" s="399">
        <v>6844</v>
      </c>
    </row>
    <row r="45" spans="1:5" s="421" customFormat="1" ht="12" customHeight="1" thickBot="1">
      <c r="A45" s="379" t="s">
        <v>12</v>
      </c>
      <c r="B45" s="380" t="s">
        <v>353</v>
      </c>
      <c r="C45" s="411">
        <f>SUM(C46:C50)</f>
        <v>0</v>
      </c>
      <c r="D45" s="411">
        <f>SUM(D46:D50)</f>
        <v>2400</v>
      </c>
      <c r="E45" s="394">
        <f>SUM(E46:E50)</f>
        <v>2400</v>
      </c>
    </row>
    <row r="46" spans="1:5" s="421" customFormat="1" ht="12" customHeight="1">
      <c r="A46" s="374" t="s">
        <v>68</v>
      </c>
      <c r="B46" s="422" t="s">
        <v>354</v>
      </c>
      <c r="C46" s="432"/>
      <c r="D46" s="432"/>
      <c r="E46" s="400"/>
    </row>
    <row r="47" spans="1:5" s="421" customFormat="1" ht="12" customHeight="1">
      <c r="A47" s="373" t="s">
        <v>69</v>
      </c>
      <c r="B47" s="423" t="s">
        <v>355</v>
      </c>
      <c r="C47" s="415"/>
      <c r="D47" s="415"/>
      <c r="E47" s="398"/>
    </row>
    <row r="48" spans="1:5" s="421" customFormat="1" ht="12" customHeight="1">
      <c r="A48" s="373" t="s">
        <v>356</v>
      </c>
      <c r="B48" s="423" t="s">
        <v>357</v>
      </c>
      <c r="C48" s="415"/>
      <c r="D48" s="415">
        <v>2400</v>
      </c>
      <c r="E48" s="398">
        <v>2400</v>
      </c>
    </row>
    <row r="49" spans="1:5" s="421" customFormat="1" ht="12" customHeight="1">
      <c r="A49" s="373" t="s">
        <v>358</v>
      </c>
      <c r="B49" s="423" t="s">
        <v>359</v>
      </c>
      <c r="C49" s="415"/>
      <c r="D49" s="415"/>
      <c r="E49" s="398"/>
    </row>
    <row r="50" spans="1:5" s="421" customFormat="1" ht="12" customHeight="1" thickBot="1">
      <c r="A50" s="375" t="s">
        <v>360</v>
      </c>
      <c r="B50" s="424" t="s">
        <v>361</v>
      </c>
      <c r="C50" s="416"/>
      <c r="D50" s="416"/>
      <c r="E50" s="399"/>
    </row>
    <row r="51" spans="1:5" s="421" customFormat="1" ht="17.25" customHeight="1" thickBot="1">
      <c r="A51" s="379" t="s">
        <v>131</v>
      </c>
      <c r="B51" s="380" t="s">
        <v>362</v>
      </c>
      <c r="C51" s="411">
        <f>SUM(C52:C54)</f>
        <v>0</v>
      </c>
      <c r="D51" s="411">
        <f>SUM(D52:D54)</f>
        <v>0</v>
      </c>
      <c r="E51" s="394">
        <f>SUM(E52:E54)</f>
        <v>0</v>
      </c>
    </row>
    <row r="52" spans="1:5" s="421" customFormat="1" ht="12" customHeight="1">
      <c r="A52" s="374" t="s">
        <v>70</v>
      </c>
      <c r="B52" s="422" t="s">
        <v>363</v>
      </c>
      <c r="C52" s="413"/>
      <c r="D52" s="413"/>
      <c r="E52" s="396"/>
    </row>
    <row r="53" spans="1:5" s="421" customFormat="1" ht="12" customHeight="1">
      <c r="A53" s="373" t="s">
        <v>71</v>
      </c>
      <c r="B53" s="423" t="s">
        <v>364</v>
      </c>
      <c r="C53" s="412"/>
      <c r="D53" s="412"/>
      <c r="E53" s="395"/>
    </row>
    <row r="54" spans="1:5" s="421" customFormat="1" ht="12" customHeight="1">
      <c r="A54" s="373" t="s">
        <v>365</v>
      </c>
      <c r="B54" s="423" t="s">
        <v>366</v>
      </c>
      <c r="C54" s="412"/>
      <c r="D54" s="412"/>
      <c r="E54" s="395"/>
    </row>
    <row r="55" spans="1:5" s="421" customFormat="1" ht="12" customHeight="1" thickBot="1">
      <c r="A55" s="375" t="s">
        <v>367</v>
      </c>
      <c r="B55" s="424" t="s">
        <v>368</v>
      </c>
      <c r="C55" s="414"/>
      <c r="D55" s="414"/>
      <c r="E55" s="397"/>
    </row>
    <row r="56" spans="1:5" s="421" customFormat="1" ht="12" customHeight="1" thickBot="1">
      <c r="A56" s="379" t="s">
        <v>14</v>
      </c>
      <c r="B56" s="401" t="s">
        <v>369</v>
      </c>
      <c r="C56" s="411">
        <f>SUM(C57:C59)</f>
        <v>0</v>
      </c>
      <c r="D56" s="411">
        <f>SUM(D57:D59)</f>
        <v>6100</v>
      </c>
      <c r="E56" s="394">
        <f>SUM(E57:E59)</f>
        <v>6050</v>
      </c>
    </row>
    <row r="57" spans="1:5" s="421" customFormat="1" ht="12" customHeight="1">
      <c r="A57" s="374" t="s">
        <v>132</v>
      </c>
      <c r="B57" s="422" t="s">
        <v>370</v>
      </c>
      <c r="C57" s="415"/>
      <c r="D57" s="415"/>
      <c r="E57" s="398"/>
    </row>
    <row r="58" spans="1:5" s="421" customFormat="1" ht="12" customHeight="1">
      <c r="A58" s="373" t="s">
        <v>133</v>
      </c>
      <c r="B58" s="423" t="s">
        <v>371</v>
      </c>
      <c r="C58" s="415"/>
      <c r="D58" s="415"/>
      <c r="E58" s="398"/>
    </row>
    <row r="59" spans="1:5" s="421" customFormat="1" ht="12" customHeight="1">
      <c r="A59" s="373" t="s">
        <v>159</v>
      </c>
      <c r="B59" s="423" t="s">
        <v>372</v>
      </c>
      <c r="C59" s="415"/>
      <c r="D59" s="415">
        <v>6100</v>
      </c>
      <c r="E59" s="398">
        <v>6050</v>
      </c>
    </row>
    <row r="60" spans="1:5" s="421" customFormat="1" ht="12" customHeight="1" thickBot="1">
      <c r="A60" s="375" t="s">
        <v>373</v>
      </c>
      <c r="B60" s="424" t="s">
        <v>374</v>
      </c>
      <c r="C60" s="415"/>
      <c r="D60" s="415"/>
      <c r="E60" s="398"/>
    </row>
    <row r="61" spans="1:5" s="421" customFormat="1" ht="12" customHeight="1" thickBot="1">
      <c r="A61" s="379" t="s">
        <v>15</v>
      </c>
      <c r="B61" s="380" t="s">
        <v>375</v>
      </c>
      <c r="C61" s="417">
        <f>+C6+C13+C20+C27+C34+C45+C51+C56</f>
        <v>1196188</v>
      </c>
      <c r="D61" s="417">
        <f>+D6+D13+D20+D27+D34+D45+D51+D56</f>
        <v>1578019</v>
      </c>
      <c r="E61" s="430">
        <f>+E6+E13+E20+E27+E34+E45+E51+E56</f>
        <v>1453411</v>
      </c>
    </row>
    <row r="62" spans="1:5" s="421" customFormat="1" ht="12" customHeight="1" thickBot="1">
      <c r="A62" s="433" t="s">
        <v>376</v>
      </c>
      <c r="B62" s="401" t="s">
        <v>377</v>
      </c>
      <c r="C62" s="411">
        <f>+C63+C64+C65</f>
        <v>0</v>
      </c>
      <c r="D62" s="411">
        <f>+D63+D64+D65</f>
        <v>0</v>
      </c>
      <c r="E62" s="394">
        <f>+E63+E64+E65</f>
        <v>0</v>
      </c>
    </row>
    <row r="63" spans="1:5" s="421" customFormat="1" ht="12" customHeight="1">
      <c r="A63" s="374" t="s">
        <v>378</v>
      </c>
      <c r="B63" s="422" t="s">
        <v>379</v>
      </c>
      <c r="C63" s="415"/>
      <c r="D63" s="415"/>
      <c r="E63" s="398"/>
    </row>
    <row r="64" spans="1:5" s="421" customFormat="1" ht="12" customHeight="1">
      <c r="A64" s="373" t="s">
        <v>380</v>
      </c>
      <c r="B64" s="423" t="s">
        <v>381</v>
      </c>
      <c r="C64" s="415"/>
      <c r="D64" s="415"/>
      <c r="E64" s="398"/>
    </row>
    <row r="65" spans="1:5" s="421" customFormat="1" ht="12" customHeight="1" thickBot="1">
      <c r="A65" s="375" t="s">
        <v>382</v>
      </c>
      <c r="B65" s="359" t="s">
        <v>427</v>
      </c>
      <c r="C65" s="415"/>
      <c r="D65" s="415"/>
      <c r="E65" s="398"/>
    </row>
    <row r="66" spans="1:5" s="421" customFormat="1" ht="12" customHeight="1" thickBot="1">
      <c r="A66" s="433" t="s">
        <v>384</v>
      </c>
      <c r="B66" s="401" t="s">
        <v>385</v>
      </c>
      <c r="C66" s="411">
        <f>+C67+C68+C69+C70</f>
        <v>0</v>
      </c>
      <c r="D66" s="411">
        <f>+D67+D68+D69+D70</f>
        <v>0</v>
      </c>
      <c r="E66" s="394">
        <f>+E67+E68+E69+E70</f>
        <v>0</v>
      </c>
    </row>
    <row r="67" spans="1:5" s="421" customFormat="1" ht="13.5" customHeight="1">
      <c r="A67" s="374" t="s">
        <v>109</v>
      </c>
      <c r="B67" s="422" t="s">
        <v>386</v>
      </c>
      <c r="C67" s="415"/>
      <c r="D67" s="415"/>
      <c r="E67" s="398"/>
    </row>
    <row r="68" spans="1:5" s="421" customFormat="1" ht="12" customHeight="1">
      <c r="A68" s="373" t="s">
        <v>110</v>
      </c>
      <c r="B68" s="423" t="s">
        <v>387</v>
      </c>
      <c r="C68" s="415"/>
      <c r="D68" s="415"/>
      <c r="E68" s="398"/>
    </row>
    <row r="69" spans="1:5" s="421" customFormat="1" ht="12" customHeight="1">
      <c r="A69" s="373" t="s">
        <v>388</v>
      </c>
      <c r="B69" s="423" t="s">
        <v>389</v>
      </c>
      <c r="C69" s="415"/>
      <c r="D69" s="415"/>
      <c r="E69" s="398"/>
    </row>
    <row r="70" spans="1:5" s="421" customFormat="1" ht="12" customHeight="1" thickBot="1">
      <c r="A70" s="375" t="s">
        <v>390</v>
      </c>
      <c r="B70" s="424" t="s">
        <v>391</v>
      </c>
      <c r="C70" s="415"/>
      <c r="D70" s="415"/>
      <c r="E70" s="398"/>
    </row>
    <row r="71" spans="1:5" s="421" customFormat="1" ht="12" customHeight="1" thickBot="1">
      <c r="A71" s="433" t="s">
        <v>392</v>
      </c>
      <c r="B71" s="401" t="s">
        <v>393</v>
      </c>
      <c r="C71" s="411">
        <f>+C72+C73</f>
        <v>0</v>
      </c>
      <c r="D71" s="411">
        <f>+D72+D73</f>
        <v>11760</v>
      </c>
      <c r="E71" s="394">
        <f>+E72+E73</f>
        <v>11760</v>
      </c>
    </row>
    <row r="72" spans="1:5" s="421" customFormat="1" ht="12" customHeight="1">
      <c r="A72" s="374" t="s">
        <v>394</v>
      </c>
      <c r="B72" s="422" t="s">
        <v>395</v>
      </c>
      <c r="C72" s="415"/>
      <c r="D72" s="415">
        <v>11760</v>
      </c>
      <c r="E72" s="398">
        <v>11760</v>
      </c>
    </row>
    <row r="73" spans="1:5" s="421" customFormat="1" ht="12" customHeight="1" thickBot="1">
      <c r="A73" s="375" t="s">
        <v>396</v>
      </c>
      <c r="B73" s="424" t="s">
        <v>397</v>
      </c>
      <c r="C73" s="415"/>
      <c r="D73" s="415"/>
      <c r="E73" s="398"/>
    </row>
    <row r="74" spans="1:5" s="421" customFormat="1" ht="12" customHeight="1" thickBot="1">
      <c r="A74" s="433" t="s">
        <v>398</v>
      </c>
      <c r="B74" s="401" t="s">
        <v>399</v>
      </c>
      <c r="C74" s="411">
        <f>+C75+C76+C77</f>
        <v>0</v>
      </c>
      <c r="D74" s="411">
        <f>+D75+D76+D77</f>
        <v>10106</v>
      </c>
      <c r="E74" s="394">
        <f>+E75+E76+E77</f>
        <v>10106</v>
      </c>
    </row>
    <row r="75" spans="1:5" s="421" customFormat="1" ht="12" customHeight="1">
      <c r="A75" s="374" t="s">
        <v>400</v>
      </c>
      <c r="B75" s="422" t="s">
        <v>401</v>
      </c>
      <c r="C75" s="415"/>
      <c r="D75" s="415">
        <v>10106</v>
      </c>
      <c r="E75" s="398">
        <v>10106</v>
      </c>
    </row>
    <row r="76" spans="1:5" s="421" customFormat="1" ht="12" customHeight="1">
      <c r="A76" s="373" t="s">
        <v>402</v>
      </c>
      <c r="B76" s="423" t="s">
        <v>403</v>
      </c>
      <c r="C76" s="415"/>
      <c r="D76" s="415"/>
      <c r="E76" s="398"/>
    </row>
    <row r="77" spans="1:5" s="421" customFormat="1" ht="12" customHeight="1" thickBot="1">
      <c r="A77" s="375" t="s">
        <v>404</v>
      </c>
      <c r="B77" s="403" t="s">
        <v>405</v>
      </c>
      <c r="C77" s="415"/>
      <c r="D77" s="415"/>
      <c r="E77" s="398"/>
    </row>
    <row r="78" spans="1:5" s="421" customFormat="1" ht="12" customHeight="1" thickBot="1">
      <c r="A78" s="433" t="s">
        <v>406</v>
      </c>
      <c r="B78" s="401" t="s">
        <v>407</v>
      </c>
      <c r="C78" s="411">
        <f>+C79+C80+C81+C82</f>
        <v>0</v>
      </c>
      <c r="D78" s="411">
        <f>+D79+D80+D81+D82</f>
        <v>0</v>
      </c>
      <c r="E78" s="394">
        <f>+E79+E80+E81+E82</f>
        <v>0</v>
      </c>
    </row>
    <row r="79" spans="1:5" s="421" customFormat="1" ht="12" customHeight="1">
      <c r="A79" s="425" t="s">
        <v>408</v>
      </c>
      <c r="B79" s="422" t="s">
        <v>409</v>
      </c>
      <c r="C79" s="415"/>
      <c r="D79" s="415"/>
      <c r="E79" s="398"/>
    </row>
    <row r="80" spans="1:5" s="421" customFormat="1" ht="12" customHeight="1">
      <c r="A80" s="426" t="s">
        <v>410</v>
      </c>
      <c r="B80" s="423" t="s">
        <v>411</v>
      </c>
      <c r="C80" s="415"/>
      <c r="D80" s="415"/>
      <c r="E80" s="398"/>
    </row>
    <row r="81" spans="1:5" s="421" customFormat="1" ht="12" customHeight="1">
      <c r="A81" s="426" t="s">
        <v>412</v>
      </c>
      <c r="B81" s="423" t="s">
        <v>413</v>
      </c>
      <c r="C81" s="415"/>
      <c r="D81" s="415"/>
      <c r="E81" s="398"/>
    </row>
    <row r="82" spans="1:5" s="421" customFormat="1" ht="12" customHeight="1" thickBot="1">
      <c r="A82" s="434" t="s">
        <v>414</v>
      </c>
      <c r="B82" s="403" t="s">
        <v>415</v>
      </c>
      <c r="C82" s="415"/>
      <c r="D82" s="415"/>
      <c r="E82" s="398"/>
    </row>
    <row r="83" spans="1:5" s="421" customFormat="1" ht="12" customHeight="1" thickBot="1">
      <c r="A83" s="433" t="s">
        <v>416</v>
      </c>
      <c r="B83" s="401" t="s">
        <v>417</v>
      </c>
      <c r="C83" s="436"/>
      <c r="D83" s="436"/>
      <c r="E83" s="437"/>
    </row>
    <row r="84" spans="1:5" s="421" customFormat="1" ht="12" customHeight="1" thickBot="1">
      <c r="A84" s="433" t="s">
        <v>418</v>
      </c>
      <c r="B84" s="357" t="s">
        <v>419</v>
      </c>
      <c r="C84" s="417">
        <f>+C62+C66+C71+C74+C78+C83</f>
        <v>0</v>
      </c>
      <c r="D84" s="417">
        <f>+D62+D66+D71+D74+D78+D83</f>
        <v>21866</v>
      </c>
      <c r="E84" s="430">
        <f>+E62+E66+E71+E74+E78+E83</f>
        <v>21866</v>
      </c>
    </row>
    <row r="85" spans="1:5" s="421" customFormat="1" ht="12" customHeight="1" thickBot="1">
      <c r="A85" s="435" t="s">
        <v>420</v>
      </c>
      <c r="B85" s="360" t="s">
        <v>421</v>
      </c>
      <c r="C85" s="417">
        <f>+C61+C84</f>
        <v>1196188</v>
      </c>
      <c r="D85" s="417">
        <f>+D61+D84</f>
        <v>1599885</v>
      </c>
      <c r="E85" s="430">
        <f>+E61+E84</f>
        <v>1475277</v>
      </c>
    </row>
    <row r="86" spans="1:5" s="421" customFormat="1" ht="12" customHeight="1">
      <c r="A86" s="355"/>
      <c r="B86" s="355"/>
      <c r="C86" s="356"/>
      <c r="D86" s="356"/>
      <c r="E86" s="356"/>
    </row>
    <row r="87" spans="1:5" ht="16.5" customHeight="1">
      <c r="A87" s="707" t="s">
        <v>36</v>
      </c>
      <c r="B87" s="707"/>
      <c r="C87" s="707"/>
      <c r="D87" s="707"/>
      <c r="E87" s="707"/>
    </row>
    <row r="88" spans="1:5" s="427" customFormat="1" ht="16.5" customHeight="1" thickBot="1">
      <c r="A88" s="45" t="s">
        <v>113</v>
      </c>
      <c r="B88" s="45"/>
      <c r="C88" s="388"/>
      <c r="D88" s="388"/>
      <c r="E88" s="388" t="s">
        <v>158</v>
      </c>
    </row>
    <row r="89" spans="1:5" s="427" customFormat="1" ht="16.5" customHeight="1">
      <c r="A89" s="708" t="s">
        <v>60</v>
      </c>
      <c r="B89" s="710" t="s">
        <v>179</v>
      </c>
      <c r="C89" s="712" t="str">
        <f>+C3</f>
        <v>2015. évi</v>
      </c>
      <c r="D89" s="712"/>
      <c r="E89" s="713"/>
    </row>
    <row r="90" spans="1:5" ht="37.5" customHeight="1" thickBot="1">
      <c r="A90" s="709"/>
      <c r="B90" s="711"/>
      <c r="C90" s="46" t="s">
        <v>180</v>
      </c>
      <c r="D90" s="46" t="s">
        <v>185</v>
      </c>
      <c r="E90" s="47" t="s">
        <v>186</v>
      </c>
    </row>
    <row r="91" spans="1:5" s="420" customFormat="1" ht="12" customHeight="1" thickBot="1">
      <c r="A91" s="384" t="s">
        <v>422</v>
      </c>
      <c r="B91" s="385" t="s">
        <v>423</v>
      </c>
      <c r="C91" s="385" t="s">
        <v>424</v>
      </c>
      <c r="D91" s="385" t="s">
        <v>425</v>
      </c>
      <c r="E91" s="386" t="s">
        <v>426</v>
      </c>
    </row>
    <row r="92" spans="1:5" ht="12" customHeight="1" thickBot="1">
      <c r="A92" s="381" t="s">
        <v>7</v>
      </c>
      <c r="B92" s="383" t="s">
        <v>428</v>
      </c>
      <c r="C92" s="410">
        <f>SUM(C93:C97)</f>
        <v>624186</v>
      </c>
      <c r="D92" s="410">
        <f>SUM(D93:D97)</f>
        <v>1035437</v>
      </c>
      <c r="E92" s="365">
        <f>SUM(E93:E97)</f>
        <v>969128</v>
      </c>
    </row>
    <row r="93" spans="1:5" ht="12" customHeight="1">
      <c r="A93" s="376" t="s">
        <v>72</v>
      </c>
      <c r="B93" s="369" t="s">
        <v>37</v>
      </c>
      <c r="C93" s="97">
        <v>363223</v>
      </c>
      <c r="D93" s="97">
        <v>434948</v>
      </c>
      <c r="E93" s="364">
        <v>433102</v>
      </c>
    </row>
    <row r="94" spans="1:5" ht="12" customHeight="1">
      <c r="A94" s="373" t="s">
        <v>73</v>
      </c>
      <c r="B94" s="367" t="s">
        <v>134</v>
      </c>
      <c r="C94" s="412">
        <v>75673</v>
      </c>
      <c r="D94" s="412">
        <v>88176</v>
      </c>
      <c r="E94" s="395">
        <v>88022</v>
      </c>
    </row>
    <row r="95" spans="1:5" ht="12" customHeight="1">
      <c r="A95" s="373" t="s">
        <v>74</v>
      </c>
      <c r="B95" s="367" t="s">
        <v>101</v>
      </c>
      <c r="C95" s="414">
        <v>185290</v>
      </c>
      <c r="D95" s="414">
        <v>512313</v>
      </c>
      <c r="E95" s="397">
        <v>448004</v>
      </c>
    </row>
    <row r="96" spans="1:5" ht="12" customHeight="1">
      <c r="A96" s="373" t="s">
        <v>75</v>
      </c>
      <c r="B96" s="370" t="s">
        <v>135</v>
      </c>
      <c r="C96" s="414"/>
      <c r="D96" s="414"/>
      <c r="E96" s="397"/>
    </row>
    <row r="97" spans="1:5" ht="12" customHeight="1">
      <c r="A97" s="373" t="s">
        <v>84</v>
      </c>
      <c r="B97" s="378" t="s">
        <v>136</v>
      </c>
      <c r="C97" s="414"/>
      <c r="D97" s="414"/>
      <c r="E97" s="397"/>
    </row>
    <row r="98" spans="1:5" ht="12" customHeight="1">
      <c r="A98" s="373" t="s">
        <v>76</v>
      </c>
      <c r="B98" s="367" t="s">
        <v>429</v>
      </c>
      <c r="C98" s="414"/>
      <c r="D98" s="414"/>
      <c r="E98" s="397"/>
    </row>
    <row r="99" spans="1:5" ht="12" customHeight="1">
      <c r="A99" s="373" t="s">
        <v>77</v>
      </c>
      <c r="B99" s="390" t="s">
        <v>430</v>
      </c>
      <c r="C99" s="414"/>
      <c r="D99" s="414"/>
      <c r="E99" s="397"/>
    </row>
    <row r="100" spans="1:5" ht="12" customHeight="1">
      <c r="A100" s="373" t="s">
        <v>85</v>
      </c>
      <c r="B100" s="391" t="s">
        <v>431</v>
      </c>
      <c r="C100" s="414"/>
      <c r="D100" s="414"/>
      <c r="E100" s="397"/>
    </row>
    <row r="101" spans="1:5" ht="12" customHeight="1">
      <c r="A101" s="373" t="s">
        <v>86</v>
      </c>
      <c r="B101" s="391" t="s">
        <v>432</v>
      </c>
      <c r="C101" s="414"/>
      <c r="D101" s="414"/>
      <c r="E101" s="397"/>
    </row>
    <row r="102" spans="1:5" ht="12" customHeight="1">
      <c r="A102" s="373" t="s">
        <v>87</v>
      </c>
      <c r="B102" s="390" t="s">
        <v>433</v>
      </c>
      <c r="C102" s="414"/>
      <c r="D102" s="414"/>
      <c r="E102" s="397"/>
    </row>
    <row r="103" spans="1:5" ht="12" customHeight="1">
      <c r="A103" s="373" t="s">
        <v>88</v>
      </c>
      <c r="B103" s="390" t="s">
        <v>434</v>
      </c>
      <c r="C103" s="414"/>
      <c r="D103" s="414"/>
      <c r="E103" s="397"/>
    </row>
    <row r="104" spans="1:5" ht="12" customHeight="1">
      <c r="A104" s="373" t="s">
        <v>90</v>
      </c>
      <c r="B104" s="391" t="s">
        <v>435</v>
      </c>
      <c r="C104" s="414"/>
      <c r="D104" s="414"/>
      <c r="E104" s="397"/>
    </row>
    <row r="105" spans="1:5" ht="12" customHeight="1">
      <c r="A105" s="372" t="s">
        <v>137</v>
      </c>
      <c r="B105" s="392" t="s">
        <v>436</v>
      </c>
      <c r="C105" s="414"/>
      <c r="D105" s="414"/>
      <c r="E105" s="397"/>
    </row>
    <row r="106" spans="1:5" ht="12" customHeight="1">
      <c r="A106" s="373" t="s">
        <v>437</v>
      </c>
      <c r="B106" s="392" t="s">
        <v>438</v>
      </c>
      <c r="C106" s="414"/>
      <c r="D106" s="414"/>
      <c r="E106" s="397"/>
    </row>
    <row r="107" spans="1:5" ht="12" customHeight="1" thickBot="1">
      <c r="A107" s="377" t="s">
        <v>439</v>
      </c>
      <c r="B107" s="393" t="s">
        <v>440</v>
      </c>
      <c r="C107" s="98"/>
      <c r="D107" s="98"/>
      <c r="E107" s="358"/>
    </row>
    <row r="108" spans="1:5" ht="12" customHeight="1" thickBot="1">
      <c r="A108" s="379" t="s">
        <v>8</v>
      </c>
      <c r="B108" s="382" t="s">
        <v>441</v>
      </c>
      <c r="C108" s="411">
        <f>+C109+C111+C113</f>
        <v>477604</v>
      </c>
      <c r="D108" s="411">
        <f>+D109+D111+D113</f>
        <v>438870</v>
      </c>
      <c r="E108" s="394">
        <f>+E109+E111+E113</f>
        <v>369924</v>
      </c>
    </row>
    <row r="109" spans="1:5" ht="12" customHeight="1">
      <c r="A109" s="374" t="s">
        <v>78</v>
      </c>
      <c r="B109" s="367" t="s">
        <v>157</v>
      </c>
      <c r="C109" s="413">
        <v>343207</v>
      </c>
      <c r="D109" s="413">
        <v>359011</v>
      </c>
      <c r="E109" s="396">
        <v>350449</v>
      </c>
    </row>
    <row r="110" spans="1:5" ht="12" customHeight="1">
      <c r="A110" s="374" t="s">
        <v>79</v>
      </c>
      <c r="B110" s="371" t="s">
        <v>442</v>
      </c>
      <c r="C110" s="413"/>
      <c r="D110" s="413"/>
      <c r="E110" s="396"/>
    </row>
    <row r="111" spans="1:5" ht="15.75">
      <c r="A111" s="374" t="s">
        <v>80</v>
      </c>
      <c r="B111" s="371" t="s">
        <v>138</v>
      </c>
      <c r="C111" s="412">
        <v>134397</v>
      </c>
      <c r="D111" s="412">
        <v>67409</v>
      </c>
      <c r="E111" s="395">
        <v>7025</v>
      </c>
    </row>
    <row r="112" spans="1:5" ht="12" customHeight="1">
      <c r="A112" s="374" t="s">
        <v>81</v>
      </c>
      <c r="B112" s="371" t="s">
        <v>443</v>
      </c>
      <c r="C112" s="412"/>
      <c r="D112" s="412"/>
      <c r="E112" s="395"/>
    </row>
    <row r="113" spans="1:5" ht="12" customHeight="1">
      <c r="A113" s="374" t="s">
        <v>82</v>
      </c>
      <c r="B113" s="403" t="s">
        <v>160</v>
      </c>
      <c r="C113" s="412"/>
      <c r="D113" s="412">
        <v>12450</v>
      </c>
      <c r="E113" s="395">
        <v>12450</v>
      </c>
    </row>
    <row r="114" spans="1:5" ht="21.75" customHeight="1">
      <c r="A114" s="374" t="s">
        <v>89</v>
      </c>
      <c r="B114" s="402" t="s">
        <v>444</v>
      </c>
      <c r="C114" s="412"/>
      <c r="D114" s="412"/>
      <c r="E114" s="395"/>
    </row>
    <row r="115" spans="1:5" ht="24" customHeight="1">
      <c r="A115" s="374" t="s">
        <v>91</v>
      </c>
      <c r="B115" s="418" t="s">
        <v>445</v>
      </c>
      <c r="C115" s="412"/>
      <c r="D115" s="412"/>
      <c r="E115" s="395"/>
    </row>
    <row r="116" spans="1:5" ht="12" customHeight="1">
      <c r="A116" s="374" t="s">
        <v>139</v>
      </c>
      <c r="B116" s="391" t="s">
        <v>432</v>
      </c>
      <c r="C116" s="412"/>
      <c r="D116" s="412"/>
      <c r="E116" s="395"/>
    </row>
    <row r="117" spans="1:5" ht="12" customHeight="1">
      <c r="A117" s="374" t="s">
        <v>140</v>
      </c>
      <c r="B117" s="391" t="s">
        <v>446</v>
      </c>
      <c r="C117" s="412"/>
      <c r="D117" s="412"/>
      <c r="E117" s="395"/>
    </row>
    <row r="118" spans="1:5" ht="12" customHeight="1">
      <c r="A118" s="374" t="s">
        <v>141</v>
      </c>
      <c r="B118" s="391" t="s">
        <v>447</v>
      </c>
      <c r="C118" s="412"/>
      <c r="D118" s="412"/>
      <c r="E118" s="395"/>
    </row>
    <row r="119" spans="1:5" s="438" customFormat="1" ht="12" customHeight="1">
      <c r="A119" s="374" t="s">
        <v>448</v>
      </c>
      <c r="B119" s="391" t="s">
        <v>435</v>
      </c>
      <c r="C119" s="412"/>
      <c r="D119" s="412"/>
      <c r="E119" s="395"/>
    </row>
    <row r="120" spans="1:5" ht="12" customHeight="1">
      <c r="A120" s="374" t="s">
        <v>449</v>
      </c>
      <c r="B120" s="391" t="s">
        <v>450</v>
      </c>
      <c r="C120" s="412"/>
      <c r="D120" s="412"/>
      <c r="E120" s="395"/>
    </row>
    <row r="121" spans="1:5" ht="12" customHeight="1" thickBot="1">
      <c r="A121" s="372" t="s">
        <v>451</v>
      </c>
      <c r="B121" s="391" t="s">
        <v>452</v>
      </c>
      <c r="C121" s="414"/>
      <c r="D121" s="414">
        <v>12450</v>
      </c>
      <c r="E121" s="397">
        <v>12450</v>
      </c>
    </row>
    <row r="122" spans="1:5" ht="12" customHeight="1" thickBot="1">
      <c r="A122" s="379" t="s">
        <v>9</v>
      </c>
      <c r="B122" s="387" t="s">
        <v>453</v>
      </c>
      <c r="C122" s="411">
        <f>+C123+C124</f>
        <v>0</v>
      </c>
      <c r="D122" s="411">
        <f>+D123+D124</f>
        <v>0</v>
      </c>
      <c r="E122" s="394">
        <f>+E123+E124</f>
        <v>0</v>
      </c>
    </row>
    <row r="123" spans="1:5" ht="12" customHeight="1">
      <c r="A123" s="374" t="s">
        <v>61</v>
      </c>
      <c r="B123" s="368" t="s">
        <v>46</v>
      </c>
      <c r="C123" s="413"/>
      <c r="D123" s="413"/>
      <c r="E123" s="396"/>
    </row>
    <row r="124" spans="1:5" ht="12" customHeight="1" thickBot="1">
      <c r="A124" s="375" t="s">
        <v>62</v>
      </c>
      <c r="B124" s="371" t="s">
        <v>47</v>
      </c>
      <c r="C124" s="414"/>
      <c r="D124" s="414"/>
      <c r="E124" s="397"/>
    </row>
    <row r="125" spans="1:5" ht="12" customHeight="1" thickBot="1">
      <c r="A125" s="379" t="s">
        <v>10</v>
      </c>
      <c r="B125" s="387" t="s">
        <v>454</v>
      </c>
      <c r="C125" s="411">
        <f>+C92+C108+C122</f>
        <v>1101790</v>
      </c>
      <c r="D125" s="411">
        <f>+D92+D108+D122</f>
        <v>1474307</v>
      </c>
      <c r="E125" s="394">
        <f>+E92+E108+E122</f>
        <v>1339052</v>
      </c>
    </row>
    <row r="126" spans="1:5" ht="12" customHeight="1" thickBot="1">
      <c r="A126" s="379" t="s">
        <v>11</v>
      </c>
      <c r="B126" s="387" t="s">
        <v>455</v>
      </c>
      <c r="C126" s="411">
        <f>+C127+C128+C129</f>
        <v>0</v>
      </c>
      <c r="D126" s="411">
        <f>+D127+D128+D129</f>
        <v>0</v>
      </c>
      <c r="E126" s="394">
        <f>+E127+E128+E129</f>
        <v>0</v>
      </c>
    </row>
    <row r="127" spans="1:5" ht="12" customHeight="1">
      <c r="A127" s="374" t="s">
        <v>65</v>
      </c>
      <c r="B127" s="368" t="s">
        <v>456</v>
      </c>
      <c r="C127" s="412"/>
      <c r="D127" s="412"/>
      <c r="E127" s="395"/>
    </row>
    <row r="128" spans="1:5" ht="12" customHeight="1">
      <c r="A128" s="374" t="s">
        <v>66</v>
      </c>
      <c r="B128" s="368" t="s">
        <v>457</v>
      </c>
      <c r="C128" s="412"/>
      <c r="D128" s="412"/>
      <c r="E128" s="395"/>
    </row>
    <row r="129" spans="1:5" ht="12" customHeight="1" thickBot="1">
      <c r="A129" s="372" t="s">
        <v>67</v>
      </c>
      <c r="B129" s="366" t="s">
        <v>458</v>
      </c>
      <c r="C129" s="412"/>
      <c r="D129" s="412"/>
      <c r="E129" s="395"/>
    </row>
    <row r="130" spans="1:5" ht="12" customHeight="1" thickBot="1">
      <c r="A130" s="379" t="s">
        <v>12</v>
      </c>
      <c r="B130" s="387" t="s">
        <v>459</v>
      </c>
      <c r="C130" s="411">
        <f>+C131+C132+C134+C133</f>
        <v>0</v>
      </c>
      <c r="D130" s="411">
        <f>+D131+D132+D134+D133</f>
        <v>0</v>
      </c>
      <c r="E130" s="394">
        <f>+E131+E132+E134+E133</f>
        <v>0</v>
      </c>
    </row>
    <row r="131" spans="1:5" ht="12" customHeight="1">
      <c r="A131" s="374" t="s">
        <v>68</v>
      </c>
      <c r="B131" s="368" t="s">
        <v>460</v>
      </c>
      <c r="C131" s="412"/>
      <c r="D131" s="412"/>
      <c r="E131" s="395"/>
    </row>
    <row r="132" spans="1:5" ht="12" customHeight="1">
      <c r="A132" s="374" t="s">
        <v>69</v>
      </c>
      <c r="B132" s="368" t="s">
        <v>461</v>
      </c>
      <c r="C132" s="412"/>
      <c r="D132" s="412"/>
      <c r="E132" s="395"/>
    </row>
    <row r="133" spans="1:5" ht="12" customHeight="1">
      <c r="A133" s="374" t="s">
        <v>356</v>
      </c>
      <c r="B133" s="368" t="s">
        <v>462</v>
      </c>
      <c r="C133" s="412"/>
      <c r="D133" s="412"/>
      <c r="E133" s="395"/>
    </row>
    <row r="134" spans="1:5" ht="12" customHeight="1" thickBot="1">
      <c r="A134" s="372" t="s">
        <v>358</v>
      </c>
      <c r="B134" s="366" t="s">
        <v>463</v>
      </c>
      <c r="C134" s="412"/>
      <c r="D134" s="412"/>
      <c r="E134" s="395"/>
    </row>
    <row r="135" spans="1:5" ht="12" customHeight="1" thickBot="1">
      <c r="A135" s="379" t="s">
        <v>13</v>
      </c>
      <c r="B135" s="387" t="s">
        <v>464</v>
      </c>
      <c r="C135" s="417">
        <f>+C136+C137+C138+C139</f>
        <v>0</v>
      </c>
      <c r="D135" s="417">
        <f>+D136+D137+D138+D139</f>
        <v>10306</v>
      </c>
      <c r="E135" s="430">
        <f>+E136+E137+E138+E139</f>
        <v>10306</v>
      </c>
    </row>
    <row r="136" spans="1:5" ht="12" customHeight="1">
      <c r="A136" s="374" t="s">
        <v>70</v>
      </c>
      <c r="B136" s="368" t="s">
        <v>465</v>
      </c>
      <c r="C136" s="412"/>
      <c r="D136" s="412"/>
      <c r="E136" s="395"/>
    </row>
    <row r="137" spans="1:5" ht="12" customHeight="1">
      <c r="A137" s="374" t="s">
        <v>71</v>
      </c>
      <c r="B137" s="368" t="s">
        <v>466</v>
      </c>
      <c r="C137" s="412"/>
      <c r="D137" s="412">
        <v>10306</v>
      </c>
      <c r="E137" s="395">
        <v>10306</v>
      </c>
    </row>
    <row r="138" spans="1:5" ht="12" customHeight="1">
      <c r="A138" s="374" t="s">
        <v>365</v>
      </c>
      <c r="B138" s="368" t="s">
        <v>467</v>
      </c>
      <c r="C138" s="412"/>
      <c r="D138" s="412"/>
      <c r="E138" s="395"/>
    </row>
    <row r="139" spans="1:5" ht="12" customHeight="1" thickBot="1">
      <c r="A139" s="372" t="s">
        <v>367</v>
      </c>
      <c r="B139" s="366" t="s">
        <v>468</v>
      </c>
      <c r="C139" s="412"/>
      <c r="D139" s="412"/>
      <c r="E139" s="395"/>
    </row>
    <row r="140" spans="1:9" ht="15" customHeight="1" thickBot="1">
      <c r="A140" s="379" t="s">
        <v>14</v>
      </c>
      <c r="B140" s="387" t="s">
        <v>469</v>
      </c>
      <c r="C140" s="99">
        <f>+C141+C142+C143+C144</f>
        <v>0</v>
      </c>
      <c r="D140" s="99">
        <f>+D141+D142+D143+D144</f>
        <v>0</v>
      </c>
      <c r="E140" s="363">
        <f>+E141+E142+E143+E144</f>
        <v>0</v>
      </c>
      <c r="F140" s="428"/>
      <c r="G140" s="429"/>
      <c r="H140" s="429"/>
      <c r="I140" s="429"/>
    </row>
    <row r="141" spans="1:5" s="421" customFormat="1" ht="12.75" customHeight="1">
      <c r="A141" s="374" t="s">
        <v>132</v>
      </c>
      <c r="B141" s="368" t="s">
        <v>470</v>
      </c>
      <c r="C141" s="412"/>
      <c r="D141" s="412"/>
      <c r="E141" s="395"/>
    </row>
    <row r="142" spans="1:5" ht="12.75" customHeight="1">
      <c r="A142" s="374" t="s">
        <v>133</v>
      </c>
      <c r="B142" s="368" t="s">
        <v>471</v>
      </c>
      <c r="C142" s="412"/>
      <c r="D142" s="412"/>
      <c r="E142" s="395"/>
    </row>
    <row r="143" spans="1:5" ht="12.75" customHeight="1">
      <c r="A143" s="374" t="s">
        <v>159</v>
      </c>
      <c r="B143" s="368" t="s">
        <v>472</v>
      </c>
      <c r="C143" s="412"/>
      <c r="D143" s="412"/>
      <c r="E143" s="395"/>
    </row>
    <row r="144" spans="1:5" ht="12.75" customHeight="1" thickBot="1">
      <c r="A144" s="374" t="s">
        <v>373</v>
      </c>
      <c r="B144" s="368" t="s">
        <v>473</v>
      </c>
      <c r="C144" s="412"/>
      <c r="D144" s="412"/>
      <c r="E144" s="395"/>
    </row>
    <row r="145" spans="1:5" ht="16.5" thickBot="1">
      <c r="A145" s="379" t="s">
        <v>15</v>
      </c>
      <c r="B145" s="387" t="s">
        <v>474</v>
      </c>
      <c r="C145" s="361">
        <f>+C126+C130+C135+C140</f>
        <v>0</v>
      </c>
      <c r="D145" s="361">
        <f>+D126+D130+D135+D140</f>
        <v>10306</v>
      </c>
      <c r="E145" s="362">
        <f>+E126+E130+E135+E140</f>
        <v>10306</v>
      </c>
    </row>
    <row r="146" spans="1:5" ht="16.5" thickBot="1">
      <c r="A146" s="404" t="s">
        <v>16</v>
      </c>
      <c r="B146" s="407" t="s">
        <v>475</v>
      </c>
      <c r="C146" s="361">
        <f>+C125+C145</f>
        <v>1101790</v>
      </c>
      <c r="D146" s="361">
        <f>+D125+D145</f>
        <v>1484613</v>
      </c>
      <c r="E146" s="362">
        <f>+E125+E145</f>
        <v>1349358</v>
      </c>
    </row>
    <row r="148" spans="1:5" ht="18.75" customHeight="1">
      <c r="A148" s="706" t="s">
        <v>476</v>
      </c>
      <c r="B148" s="706"/>
      <c r="C148" s="706"/>
      <c r="D148" s="706"/>
      <c r="E148" s="706"/>
    </row>
    <row r="149" spans="1:5" ht="13.5" customHeight="1" thickBot="1">
      <c r="A149" s="389" t="s">
        <v>114</v>
      </c>
      <c r="B149" s="389"/>
      <c r="C149" s="419"/>
      <c r="E149" s="406" t="s">
        <v>158</v>
      </c>
    </row>
    <row r="150" spans="1:5" ht="21.75" thickBot="1">
      <c r="A150" s="379">
        <v>1</v>
      </c>
      <c r="B150" s="382" t="s">
        <v>477</v>
      </c>
      <c r="C150" s="405">
        <f>+C61-C125</f>
        <v>94398</v>
      </c>
      <c r="D150" s="405">
        <f>+D61-D125</f>
        <v>103712</v>
      </c>
      <c r="E150" s="405">
        <f>+E61-E125</f>
        <v>114359</v>
      </c>
    </row>
    <row r="151" spans="1:5" ht="21.75" thickBot="1">
      <c r="A151" s="379" t="s">
        <v>8</v>
      </c>
      <c r="B151" s="382" t="s">
        <v>478</v>
      </c>
      <c r="C151" s="405">
        <f>+C84-C145</f>
        <v>0</v>
      </c>
      <c r="D151" s="405">
        <f>+D84-D145</f>
        <v>11560</v>
      </c>
      <c r="E151" s="405">
        <f>+E84-E145</f>
        <v>11560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8" customFormat="1" ht="12.75" customHeight="1">
      <c r="C161" s="409"/>
      <c r="D161" s="409"/>
      <c r="E161" s="409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2015. ÉVI ZÁRSZÁMADÁS
KÖTELEZŐ FELADATAINAK MÉRLEGE 
&amp;R&amp;"Times New Roman CE,Félkövér dőlt"&amp;11 1.2. melléklet a 10/2016. (V.19.)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C10" sqref="C10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9"/>
      <c r="D1" s="219"/>
      <c r="E1" s="219" t="s">
        <v>208</v>
      </c>
    </row>
    <row r="2" spans="1:5" ht="42.75" customHeight="1" thickBot="1">
      <c r="A2" s="220" t="s">
        <v>60</v>
      </c>
      <c r="B2" s="221" t="s">
        <v>246</v>
      </c>
      <c r="C2" s="221" t="s">
        <v>247</v>
      </c>
      <c r="D2" s="222" t="s">
        <v>248</v>
      </c>
      <c r="E2" s="223" t="s">
        <v>249</v>
      </c>
    </row>
    <row r="3" spans="1:5" ht="15.75" customHeight="1">
      <c r="A3" s="224" t="s">
        <v>7</v>
      </c>
      <c r="B3" s="225" t="s">
        <v>774</v>
      </c>
      <c r="C3" s="225" t="s">
        <v>775</v>
      </c>
      <c r="D3" s="226"/>
      <c r="E3" s="227">
        <v>300</v>
      </c>
    </row>
    <row r="4" spans="1:5" ht="15.75" customHeight="1">
      <c r="A4" s="228" t="s">
        <v>8</v>
      </c>
      <c r="B4" s="229" t="s">
        <v>776</v>
      </c>
      <c r="C4" s="229" t="s">
        <v>775</v>
      </c>
      <c r="D4" s="230"/>
      <c r="E4" s="231">
        <v>3400</v>
      </c>
    </row>
    <row r="5" spans="1:5" ht="15.75" customHeight="1">
      <c r="A5" s="228" t="s">
        <v>9</v>
      </c>
      <c r="B5" s="229" t="s">
        <v>777</v>
      </c>
      <c r="C5" s="229" t="s">
        <v>775</v>
      </c>
      <c r="D5" s="230"/>
      <c r="E5" s="231">
        <v>100</v>
      </c>
    </row>
    <row r="6" spans="1:5" ht="15.75" customHeight="1">
      <c r="A6" s="228" t="s">
        <v>10</v>
      </c>
      <c r="B6" s="229" t="s">
        <v>778</v>
      </c>
      <c r="C6" s="229" t="s">
        <v>775</v>
      </c>
      <c r="D6" s="230"/>
      <c r="E6" s="231">
        <v>200</v>
      </c>
    </row>
    <row r="7" spans="1:5" ht="15.75" customHeight="1">
      <c r="A7" s="228" t="s">
        <v>11</v>
      </c>
      <c r="B7" s="229" t="s">
        <v>779</v>
      </c>
      <c r="C7" s="229" t="s">
        <v>775</v>
      </c>
      <c r="D7" s="230"/>
      <c r="E7" s="231">
        <v>1500</v>
      </c>
    </row>
    <row r="8" spans="1:5" ht="15.75" customHeight="1">
      <c r="A8" s="228" t="s">
        <v>12</v>
      </c>
      <c r="B8" s="229" t="s">
        <v>780</v>
      </c>
      <c r="C8" s="229" t="s">
        <v>775</v>
      </c>
      <c r="D8" s="230"/>
      <c r="E8" s="231">
        <v>50</v>
      </c>
    </row>
    <row r="9" spans="1:5" ht="15.75" customHeight="1">
      <c r="A9" s="228" t="s">
        <v>13</v>
      </c>
      <c r="B9" s="229" t="s">
        <v>781</v>
      </c>
      <c r="C9" s="229" t="s">
        <v>775</v>
      </c>
      <c r="D9" s="230"/>
      <c r="E9" s="231">
        <v>30</v>
      </c>
    </row>
    <row r="10" spans="1:5" ht="15.75" customHeight="1">
      <c r="A10" s="228" t="s">
        <v>14</v>
      </c>
      <c r="B10" s="229" t="s">
        <v>782</v>
      </c>
      <c r="C10" s="229" t="s">
        <v>775</v>
      </c>
      <c r="D10" s="230"/>
      <c r="E10" s="231">
        <v>50</v>
      </c>
    </row>
    <row r="11" spans="1:5" ht="15.75" customHeight="1">
      <c r="A11" s="228" t="s">
        <v>15</v>
      </c>
      <c r="B11" s="229" t="s">
        <v>783</v>
      </c>
      <c r="C11" s="229" t="s">
        <v>775</v>
      </c>
      <c r="D11" s="230"/>
      <c r="E11" s="231">
        <v>620</v>
      </c>
    </row>
    <row r="12" spans="1:5" ht="15.75" customHeight="1">
      <c r="A12" s="228" t="s">
        <v>16</v>
      </c>
      <c r="B12" s="229"/>
      <c r="C12" s="229"/>
      <c r="D12" s="230"/>
      <c r="E12" s="231"/>
    </row>
    <row r="13" spans="1:5" ht="15.75" customHeight="1">
      <c r="A13" s="228" t="s">
        <v>17</v>
      </c>
      <c r="B13" s="229"/>
      <c r="C13" s="229"/>
      <c r="D13" s="230"/>
      <c r="E13" s="231"/>
    </row>
    <row r="14" spans="1:5" ht="15.75" customHeight="1">
      <c r="A14" s="228" t="s">
        <v>18</v>
      </c>
      <c r="B14" s="229"/>
      <c r="C14" s="229"/>
      <c r="D14" s="230"/>
      <c r="E14" s="231"/>
    </row>
    <row r="15" spans="1:5" ht="15.75" customHeight="1">
      <c r="A15" s="228" t="s">
        <v>19</v>
      </c>
      <c r="B15" s="229"/>
      <c r="C15" s="229"/>
      <c r="D15" s="230"/>
      <c r="E15" s="231"/>
    </row>
    <row r="16" spans="1:5" ht="15.75" customHeight="1">
      <c r="A16" s="228" t="s">
        <v>20</v>
      </c>
      <c r="B16" s="229"/>
      <c r="C16" s="229"/>
      <c r="D16" s="230"/>
      <c r="E16" s="231"/>
    </row>
    <row r="17" spans="1:5" ht="15.75" customHeight="1">
      <c r="A17" s="228" t="s">
        <v>21</v>
      </c>
      <c r="B17" s="229"/>
      <c r="C17" s="229"/>
      <c r="D17" s="230"/>
      <c r="E17" s="231"/>
    </row>
    <row r="18" spans="1:5" ht="15.75" customHeight="1">
      <c r="A18" s="228" t="s">
        <v>22</v>
      </c>
      <c r="B18" s="229"/>
      <c r="C18" s="229"/>
      <c r="D18" s="230"/>
      <c r="E18" s="231"/>
    </row>
    <row r="19" spans="1:5" ht="15.75" customHeight="1">
      <c r="A19" s="228" t="s">
        <v>23</v>
      </c>
      <c r="B19" s="229"/>
      <c r="C19" s="229"/>
      <c r="D19" s="230"/>
      <c r="E19" s="231"/>
    </row>
    <row r="20" spans="1:5" ht="15.75" customHeight="1">
      <c r="A20" s="228" t="s">
        <v>24</v>
      </c>
      <c r="B20" s="229"/>
      <c r="C20" s="229"/>
      <c r="D20" s="230"/>
      <c r="E20" s="231"/>
    </row>
    <row r="21" spans="1:5" ht="15.75" customHeight="1">
      <c r="A21" s="228" t="s">
        <v>25</v>
      </c>
      <c r="B21" s="229"/>
      <c r="C21" s="229"/>
      <c r="D21" s="230"/>
      <c r="E21" s="231"/>
    </row>
    <row r="22" spans="1:5" ht="15.75" customHeight="1">
      <c r="A22" s="228" t="s">
        <v>26</v>
      </c>
      <c r="B22" s="229"/>
      <c r="C22" s="229"/>
      <c r="D22" s="230"/>
      <c r="E22" s="231"/>
    </row>
    <row r="23" spans="1:5" ht="15.75" customHeight="1">
      <c r="A23" s="228" t="s">
        <v>27</v>
      </c>
      <c r="B23" s="229"/>
      <c r="C23" s="229"/>
      <c r="D23" s="230"/>
      <c r="E23" s="231"/>
    </row>
    <row r="24" spans="1:5" ht="15.75" customHeight="1">
      <c r="A24" s="228" t="s">
        <v>28</v>
      </c>
      <c r="B24" s="229"/>
      <c r="C24" s="229"/>
      <c r="D24" s="230"/>
      <c r="E24" s="231"/>
    </row>
    <row r="25" spans="1:5" ht="15.75" customHeight="1">
      <c r="A25" s="228" t="s">
        <v>29</v>
      </c>
      <c r="B25" s="229"/>
      <c r="C25" s="229"/>
      <c r="D25" s="230"/>
      <c r="E25" s="231"/>
    </row>
    <row r="26" spans="1:5" ht="15.75" customHeight="1">
      <c r="A26" s="228" t="s">
        <v>30</v>
      </c>
      <c r="B26" s="229"/>
      <c r="C26" s="229"/>
      <c r="D26" s="230"/>
      <c r="E26" s="231"/>
    </row>
    <row r="27" spans="1:5" ht="15.75" customHeight="1">
      <c r="A27" s="228" t="s">
        <v>31</v>
      </c>
      <c r="B27" s="229"/>
      <c r="C27" s="229"/>
      <c r="D27" s="230"/>
      <c r="E27" s="231"/>
    </row>
    <row r="28" spans="1:5" ht="15.75" customHeight="1">
      <c r="A28" s="228" t="s">
        <v>32</v>
      </c>
      <c r="B28" s="229"/>
      <c r="C28" s="229"/>
      <c r="D28" s="230"/>
      <c r="E28" s="231"/>
    </row>
    <row r="29" spans="1:5" ht="15.75" customHeight="1">
      <c r="A29" s="228" t="s">
        <v>33</v>
      </c>
      <c r="B29" s="229"/>
      <c r="C29" s="229"/>
      <c r="D29" s="230"/>
      <c r="E29" s="231"/>
    </row>
    <row r="30" spans="1:5" ht="15.75" customHeight="1">
      <c r="A30" s="228" t="s">
        <v>34</v>
      </c>
      <c r="B30" s="229"/>
      <c r="C30" s="229"/>
      <c r="D30" s="230"/>
      <c r="E30" s="231"/>
    </row>
    <row r="31" spans="1:5" ht="15.75" customHeight="1">
      <c r="A31" s="228" t="s">
        <v>35</v>
      </c>
      <c r="B31" s="229"/>
      <c r="C31" s="229"/>
      <c r="D31" s="230"/>
      <c r="E31" s="231"/>
    </row>
    <row r="32" spans="1:5" ht="15.75" customHeight="1">
      <c r="A32" s="228" t="s">
        <v>92</v>
      </c>
      <c r="B32" s="229"/>
      <c r="C32" s="229"/>
      <c r="D32" s="230"/>
      <c r="E32" s="231"/>
    </row>
    <row r="33" spans="1:5" ht="15.75" customHeight="1">
      <c r="A33" s="228" t="s">
        <v>189</v>
      </c>
      <c r="B33" s="229"/>
      <c r="C33" s="229"/>
      <c r="D33" s="230"/>
      <c r="E33" s="231"/>
    </row>
    <row r="34" spans="1:5" ht="15.75" customHeight="1">
      <c r="A34" s="228" t="s">
        <v>250</v>
      </c>
      <c r="B34" s="229"/>
      <c r="C34" s="229"/>
      <c r="D34" s="230"/>
      <c r="E34" s="231"/>
    </row>
    <row r="35" spans="1:5" ht="15.75" customHeight="1" thickBot="1">
      <c r="A35" s="232" t="s">
        <v>251</v>
      </c>
      <c r="B35" s="233"/>
      <c r="C35" s="233"/>
      <c r="D35" s="234"/>
      <c r="E35" s="235"/>
    </row>
    <row r="36" spans="1:5" ht="15.75" customHeight="1" thickBot="1">
      <c r="A36" s="803" t="s">
        <v>40</v>
      </c>
      <c r="B36" s="804"/>
      <c r="C36" s="236"/>
      <c r="D36" s="237">
        <f>SUM(D3:D35)</f>
        <v>0</v>
      </c>
      <c r="E36" s="238">
        <f>SUM(E3:E35)</f>
        <v>6250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10/2016. (V.19.)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F67" sqref="F67"/>
    </sheetView>
  </sheetViews>
  <sheetFormatPr defaultColWidth="12.00390625" defaultRowHeight="12.75"/>
  <cols>
    <col min="1" max="1" width="67.125" style="631" customWidth="1"/>
    <col min="2" max="2" width="6.125" style="632" customWidth="1"/>
    <col min="3" max="4" width="12.125" style="631" customWidth="1"/>
    <col min="5" max="5" width="12.125" style="656" customWidth="1"/>
    <col min="6" max="16384" width="12.00390625" style="631" customWidth="1"/>
  </cols>
  <sheetData>
    <row r="1" spans="1:5" ht="49.5" customHeight="1">
      <c r="A1" s="806" t="str">
        <f>+CONCATENATE("VAGYONKIMUTATÁS",CHAR(10),"a könyvviteli mérlegben értékkel szereplő eszközökről",CHAR(10),LEFT(ÖSSZEFÜGGÉSEK!A4,4),".")</f>
        <v>VAGYONKIMUTATÁS
a könyvviteli mérlegben értékkel szereplő eszközökről
2015.</v>
      </c>
      <c r="B1" s="807"/>
      <c r="C1" s="807"/>
      <c r="D1" s="807"/>
      <c r="E1" s="807"/>
    </row>
    <row r="2" spans="3:5" ht="16.5" thickBot="1">
      <c r="C2" s="808" t="s">
        <v>252</v>
      </c>
      <c r="D2" s="808"/>
      <c r="E2" s="808"/>
    </row>
    <row r="3" spans="1:5" ht="15.75" customHeight="1">
      <c r="A3" s="809" t="s">
        <v>253</v>
      </c>
      <c r="B3" s="812" t="s">
        <v>254</v>
      </c>
      <c r="C3" s="815" t="s">
        <v>255</v>
      </c>
      <c r="D3" s="815" t="s">
        <v>256</v>
      </c>
      <c r="E3" s="817" t="s">
        <v>257</v>
      </c>
    </row>
    <row r="4" spans="1:5" ht="11.25" customHeight="1">
      <c r="A4" s="810"/>
      <c r="B4" s="813"/>
      <c r="C4" s="816"/>
      <c r="D4" s="816"/>
      <c r="E4" s="818"/>
    </row>
    <row r="5" spans="1:5" ht="15.75">
      <c r="A5" s="811"/>
      <c r="B5" s="814"/>
      <c r="C5" s="819" t="s">
        <v>258</v>
      </c>
      <c r="D5" s="819"/>
      <c r="E5" s="820"/>
    </row>
    <row r="6" spans="1:5" s="636" customFormat="1" ht="16.5" thickBot="1">
      <c r="A6" s="633" t="s">
        <v>659</v>
      </c>
      <c r="B6" s="634" t="s">
        <v>423</v>
      </c>
      <c r="C6" s="634" t="s">
        <v>424</v>
      </c>
      <c r="D6" s="634" t="s">
        <v>425</v>
      </c>
      <c r="E6" s="635" t="s">
        <v>426</v>
      </c>
    </row>
    <row r="7" spans="1:5" s="641" customFormat="1" ht="15.75">
      <c r="A7" s="637" t="s">
        <v>597</v>
      </c>
      <c r="B7" s="638" t="s">
        <v>259</v>
      </c>
      <c r="C7" s="639">
        <v>2276</v>
      </c>
      <c r="D7" s="639">
        <v>496</v>
      </c>
      <c r="E7" s="640"/>
    </row>
    <row r="8" spans="1:5" s="641" customFormat="1" ht="15.75">
      <c r="A8" s="642" t="s">
        <v>598</v>
      </c>
      <c r="B8" s="254" t="s">
        <v>260</v>
      </c>
      <c r="C8" s="643">
        <f>+C9+C14+C19+C24+C29</f>
        <v>2533795</v>
      </c>
      <c r="D8" s="643">
        <f>+D9+D14+D19+D24+D29</f>
        <v>1922165</v>
      </c>
      <c r="E8" s="644">
        <f>+E9+E14+E19+E24+E29</f>
        <v>0</v>
      </c>
    </row>
    <row r="9" spans="1:5" s="641" customFormat="1" ht="15.75">
      <c r="A9" s="642" t="s">
        <v>599</v>
      </c>
      <c r="B9" s="254" t="s">
        <v>261</v>
      </c>
      <c r="C9" s="643">
        <f>+C10+C11+C12+C13</f>
        <v>2377659</v>
      </c>
      <c r="D9" s="643">
        <f>+D10+D11+D12+D13</f>
        <v>1896790</v>
      </c>
      <c r="E9" s="644">
        <f>+E10+E11+E12+E13</f>
        <v>0</v>
      </c>
    </row>
    <row r="10" spans="1:5" s="641" customFormat="1" ht="15.75">
      <c r="A10" s="645" t="s">
        <v>600</v>
      </c>
      <c r="B10" s="254" t="s">
        <v>262</v>
      </c>
      <c r="C10" s="242">
        <v>2092231</v>
      </c>
      <c r="D10" s="242">
        <v>1646909</v>
      </c>
      <c r="E10" s="646"/>
    </row>
    <row r="11" spans="1:5" s="641" customFormat="1" ht="26.25" customHeight="1">
      <c r="A11" s="645" t="s">
        <v>601</v>
      </c>
      <c r="B11" s="254" t="s">
        <v>263</v>
      </c>
      <c r="C11" s="240"/>
      <c r="D11" s="240"/>
      <c r="E11" s="241"/>
    </row>
    <row r="12" spans="1:5" s="641" customFormat="1" ht="22.5">
      <c r="A12" s="645" t="s">
        <v>602</v>
      </c>
      <c r="B12" s="254" t="s">
        <v>264</v>
      </c>
      <c r="C12" s="240">
        <v>171263</v>
      </c>
      <c r="D12" s="240">
        <v>153773</v>
      </c>
      <c r="E12" s="241"/>
    </row>
    <row r="13" spans="1:5" s="641" customFormat="1" ht="15.75">
      <c r="A13" s="645" t="s">
        <v>603</v>
      </c>
      <c r="B13" s="254" t="s">
        <v>265</v>
      </c>
      <c r="C13" s="240">
        <v>114165</v>
      </c>
      <c r="D13" s="240">
        <v>96108</v>
      </c>
      <c r="E13" s="241"/>
    </row>
    <row r="14" spans="1:5" s="641" customFormat="1" ht="15.75">
      <c r="A14" s="642" t="s">
        <v>604</v>
      </c>
      <c r="B14" s="254" t="s">
        <v>266</v>
      </c>
      <c r="C14" s="647">
        <f>+C15+C16+C17+C18</f>
        <v>156136</v>
      </c>
      <c r="D14" s="647">
        <f>+D15+D16+D17+D18</f>
        <v>25375</v>
      </c>
      <c r="E14" s="648">
        <f>+E15+E16+E17+E18</f>
        <v>0</v>
      </c>
    </row>
    <row r="15" spans="1:5" s="641" customFormat="1" ht="15.75">
      <c r="A15" s="645" t="s">
        <v>605</v>
      </c>
      <c r="B15" s="254" t="s">
        <v>267</v>
      </c>
      <c r="C15" s="240">
        <v>2433</v>
      </c>
      <c r="D15" s="240">
        <v>508</v>
      </c>
      <c r="E15" s="241"/>
    </row>
    <row r="16" spans="1:5" s="641" customFormat="1" ht="22.5">
      <c r="A16" s="645" t="s">
        <v>606</v>
      </c>
      <c r="B16" s="254" t="s">
        <v>16</v>
      </c>
      <c r="C16" s="240"/>
      <c r="D16" s="240"/>
      <c r="E16" s="241"/>
    </row>
    <row r="17" spans="1:5" s="641" customFormat="1" ht="15.75">
      <c r="A17" s="645" t="s">
        <v>607</v>
      </c>
      <c r="B17" s="254" t="s">
        <v>17</v>
      </c>
      <c r="C17" s="240">
        <v>21963</v>
      </c>
      <c r="D17" s="240">
        <v>3552</v>
      </c>
      <c r="E17" s="241"/>
    </row>
    <row r="18" spans="1:5" s="641" customFormat="1" ht="15.75">
      <c r="A18" s="645" t="s">
        <v>608</v>
      </c>
      <c r="B18" s="254" t="s">
        <v>18</v>
      </c>
      <c r="C18" s="240">
        <v>131740</v>
      </c>
      <c r="D18" s="240">
        <v>21315</v>
      </c>
      <c r="E18" s="241"/>
    </row>
    <row r="19" spans="1:5" s="641" customFormat="1" ht="15.75">
      <c r="A19" s="642" t="s">
        <v>609</v>
      </c>
      <c r="B19" s="254" t="s">
        <v>19</v>
      </c>
      <c r="C19" s="647">
        <f>+C20+C21+C22+C23</f>
        <v>0</v>
      </c>
      <c r="D19" s="647">
        <f>+D20+D21+D22+D23</f>
        <v>0</v>
      </c>
      <c r="E19" s="648">
        <f>+E20+E21+E22+E23</f>
        <v>0</v>
      </c>
    </row>
    <row r="20" spans="1:5" s="641" customFormat="1" ht="15.75">
      <c r="A20" s="645" t="s">
        <v>610</v>
      </c>
      <c r="B20" s="254" t="s">
        <v>20</v>
      </c>
      <c r="C20" s="240"/>
      <c r="D20" s="240"/>
      <c r="E20" s="241"/>
    </row>
    <row r="21" spans="1:5" s="641" customFormat="1" ht="15.75">
      <c r="A21" s="645" t="s">
        <v>611</v>
      </c>
      <c r="B21" s="254" t="s">
        <v>21</v>
      </c>
      <c r="C21" s="240"/>
      <c r="D21" s="240"/>
      <c r="E21" s="241"/>
    </row>
    <row r="22" spans="1:5" s="641" customFormat="1" ht="15.75">
      <c r="A22" s="645" t="s">
        <v>612</v>
      </c>
      <c r="B22" s="254" t="s">
        <v>22</v>
      </c>
      <c r="C22" s="240"/>
      <c r="D22" s="240"/>
      <c r="E22" s="241"/>
    </row>
    <row r="23" spans="1:5" s="641" customFormat="1" ht="15.75">
      <c r="A23" s="645" t="s">
        <v>613</v>
      </c>
      <c r="B23" s="254" t="s">
        <v>23</v>
      </c>
      <c r="C23" s="240"/>
      <c r="D23" s="240"/>
      <c r="E23" s="241"/>
    </row>
    <row r="24" spans="1:5" s="641" customFormat="1" ht="15.75">
      <c r="A24" s="642" t="s">
        <v>614</v>
      </c>
      <c r="B24" s="254" t="s">
        <v>24</v>
      </c>
      <c r="C24" s="647">
        <f>+C25+C26+C27+C28</f>
        <v>0</v>
      </c>
      <c r="D24" s="647">
        <f>+D25+D26+D27+D28</f>
        <v>0</v>
      </c>
      <c r="E24" s="648">
        <f>+E25+E26+E27+E28</f>
        <v>0</v>
      </c>
    </row>
    <row r="25" spans="1:5" s="641" customFormat="1" ht="15.75">
      <c r="A25" s="645" t="s">
        <v>615</v>
      </c>
      <c r="B25" s="254" t="s">
        <v>25</v>
      </c>
      <c r="C25" s="240"/>
      <c r="D25" s="240"/>
      <c r="E25" s="241"/>
    </row>
    <row r="26" spans="1:5" s="641" customFormat="1" ht="15.75">
      <c r="A26" s="645" t="s">
        <v>616</v>
      </c>
      <c r="B26" s="254" t="s">
        <v>26</v>
      </c>
      <c r="C26" s="240"/>
      <c r="D26" s="240"/>
      <c r="E26" s="241"/>
    </row>
    <row r="27" spans="1:5" s="641" customFormat="1" ht="15.75">
      <c r="A27" s="645" t="s">
        <v>617</v>
      </c>
      <c r="B27" s="254" t="s">
        <v>27</v>
      </c>
      <c r="C27" s="240"/>
      <c r="D27" s="240"/>
      <c r="E27" s="241"/>
    </row>
    <row r="28" spans="1:5" s="641" customFormat="1" ht="15.75">
      <c r="A28" s="645" t="s">
        <v>618</v>
      </c>
      <c r="B28" s="254" t="s">
        <v>28</v>
      </c>
      <c r="C28" s="240"/>
      <c r="D28" s="240"/>
      <c r="E28" s="241"/>
    </row>
    <row r="29" spans="1:5" s="641" customFormat="1" ht="15.75">
      <c r="A29" s="642" t="s">
        <v>619</v>
      </c>
      <c r="B29" s="254" t="s">
        <v>29</v>
      </c>
      <c r="C29" s="647">
        <f>+C30+C31+C32+C33</f>
        <v>0</v>
      </c>
      <c r="D29" s="647">
        <f>+D30+D31+D32+D33</f>
        <v>0</v>
      </c>
      <c r="E29" s="648">
        <f>+E30+E31+E32+E33</f>
        <v>0</v>
      </c>
    </row>
    <row r="30" spans="1:5" s="641" customFormat="1" ht="15.75">
      <c r="A30" s="645" t="s">
        <v>620</v>
      </c>
      <c r="B30" s="254" t="s">
        <v>30</v>
      </c>
      <c r="C30" s="240"/>
      <c r="D30" s="240"/>
      <c r="E30" s="241"/>
    </row>
    <row r="31" spans="1:5" s="641" customFormat="1" ht="22.5">
      <c r="A31" s="645" t="s">
        <v>621</v>
      </c>
      <c r="B31" s="254" t="s">
        <v>31</v>
      </c>
      <c r="C31" s="240"/>
      <c r="D31" s="240"/>
      <c r="E31" s="241"/>
    </row>
    <row r="32" spans="1:5" s="641" customFormat="1" ht="15.75">
      <c r="A32" s="645" t="s">
        <v>622</v>
      </c>
      <c r="B32" s="254" t="s">
        <v>32</v>
      </c>
      <c r="C32" s="240"/>
      <c r="D32" s="240"/>
      <c r="E32" s="241"/>
    </row>
    <row r="33" spans="1:5" s="641" customFormat="1" ht="15.75">
      <c r="A33" s="645" t="s">
        <v>623</v>
      </c>
      <c r="B33" s="254" t="s">
        <v>33</v>
      </c>
      <c r="C33" s="240"/>
      <c r="D33" s="240"/>
      <c r="E33" s="241"/>
    </row>
    <row r="34" spans="1:5" s="641" customFormat="1" ht="15.75">
      <c r="A34" s="642" t="s">
        <v>624</v>
      </c>
      <c r="B34" s="254" t="s">
        <v>34</v>
      </c>
      <c r="C34" s="647">
        <f>+C35+C40+C45</f>
        <v>11760</v>
      </c>
      <c r="D34" s="647">
        <f>+D35+D40+D45</f>
        <v>11760</v>
      </c>
      <c r="E34" s="648">
        <f>+E35+E40+E45</f>
        <v>0</v>
      </c>
    </row>
    <row r="35" spans="1:5" s="641" customFormat="1" ht="15.75">
      <c r="A35" s="642" t="s">
        <v>625</v>
      </c>
      <c r="B35" s="254" t="s">
        <v>35</v>
      </c>
      <c r="C35" s="647">
        <f>+C36+C37+C38+C39</f>
        <v>11760</v>
      </c>
      <c r="D35" s="647">
        <f>+D36+D37+D38+D39</f>
        <v>11760</v>
      </c>
      <c r="E35" s="648">
        <f>+E36+E37+E38+E39</f>
        <v>0</v>
      </c>
    </row>
    <row r="36" spans="1:5" s="641" customFormat="1" ht="15.75">
      <c r="A36" s="645" t="s">
        <v>626</v>
      </c>
      <c r="B36" s="254" t="s">
        <v>92</v>
      </c>
      <c r="C36" s="240"/>
      <c r="D36" s="240"/>
      <c r="E36" s="241"/>
    </row>
    <row r="37" spans="1:5" s="641" customFormat="1" ht="15.75">
      <c r="A37" s="645" t="s">
        <v>627</v>
      </c>
      <c r="B37" s="254" t="s">
        <v>189</v>
      </c>
      <c r="C37" s="240"/>
      <c r="D37" s="240"/>
      <c r="E37" s="241"/>
    </row>
    <row r="38" spans="1:5" s="641" customFormat="1" ht="15.75">
      <c r="A38" s="645" t="s">
        <v>628</v>
      </c>
      <c r="B38" s="254" t="s">
        <v>250</v>
      </c>
      <c r="C38" s="240"/>
      <c r="D38" s="240"/>
      <c r="E38" s="241"/>
    </row>
    <row r="39" spans="1:5" s="641" customFormat="1" ht="15.75">
      <c r="A39" s="645" t="s">
        <v>629</v>
      </c>
      <c r="B39" s="254" t="s">
        <v>251</v>
      </c>
      <c r="C39" s="240">
        <v>11760</v>
      </c>
      <c r="D39" s="240">
        <v>11760</v>
      </c>
      <c r="E39" s="241"/>
    </row>
    <row r="40" spans="1:5" s="641" customFormat="1" ht="15.75">
      <c r="A40" s="642" t="s">
        <v>630</v>
      </c>
      <c r="B40" s="254" t="s">
        <v>268</v>
      </c>
      <c r="C40" s="647">
        <f>+C41+C42+C43+C44</f>
        <v>0</v>
      </c>
      <c r="D40" s="647">
        <f>+D41+D42+D43+D44</f>
        <v>0</v>
      </c>
      <c r="E40" s="648">
        <f>+E41+E42+E43+E44</f>
        <v>0</v>
      </c>
    </row>
    <row r="41" spans="1:5" s="641" customFormat="1" ht="15.75">
      <c r="A41" s="645" t="s">
        <v>631</v>
      </c>
      <c r="B41" s="254" t="s">
        <v>269</v>
      </c>
      <c r="C41" s="240"/>
      <c r="D41" s="240"/>
      <c r="E41" s="241"/>
    </row>
    <row r="42" spans="1:5" s="641" customFormat="1" ht="22.5">
      <c r="A42" s="645" t="s">
        <v>632</v>
      </c>
      <c r="B42" s="254" t="s">
        <v>270</v>
      </c>
      <c r="C42" s="240"/>
      <c r="D42" s="240"/>
      <c r="E42" s="241"/>
    </row>
    <row r="43" spans="1:5" s="641" customFormat="1" ht="15.75">
      <c r="A43" s="645" t="s">
        <v>633</v>
      </c>
      <c r="B43" s="254" t="s">
        <v>271</v>
      </c>
      <c r="C43" s="240"/>
      <c r="D43" s="240"/>
      <c r="E43" s="241"/>
    </row>
    <row r="44" spans="1:5" s="641" customFormat="1" ht="15.75">
      <c r="A44" s="645" t="s">
        <v>634</v>
      </c>
      <c r="B44" s="254" t="s">
        <v>272</v>
      </c>
      <c r="C44" s="240"/>
      <c r="D44" s="240"/>
      <c r="E44" s="241"/>
    </row>
    <row r="45" spans="1:5" s="641" customFormat="1" ht="15.75">
      <c r="A45" s="642" t="s">
        <v>635</v>
      </c>
      <c r="B45" s="254" t="s">
        <v>273</v>
      </c>
      <c r="C45" s="647">
        <f>+C46+C47+C48+C49</f>
        <v>0</v>
      </c>
      <c r="D45" s="647">
        <f>+D46+D47+D48+D49</f>
        <v>0</v>
      </c>
      <c r="E45" s="648">
        <f>+E46+E47+E48+E49</f>
        <v>0</v>
      </c>
    </row>
    <row r="46" spans="1:5" s="641" customFormat="1" ht="15.75">
      <c r="A46" s="645" t="s">
        <v>636</v>
      </c>
      <c r="B46" s="254" t="s">
        <v>274</v>
      </c>
      <c r="C46" s="240"/>
      <c r="D46" s="240"/>
      <c r="E46" s="241"/>
    </row>
    <row r="47" spans="1:5" s="641" customFormat="1" ht="22.5">
      <c r="A47" s="645" t="s">
        <v>637</v>
      </c>
      <c r="B47" s="254" t="s">
        <v>275</v>
      </c>
      <c r="C47" s="240"/>
      <c r="D47" s="240"/>
      <c r="E47" s="241"/>
    </row>
    <row r="48" spans="1:5" s="641" customFormat="1" ht="15.75">
      <c r="A48" s="645" t="s">
        <v>638</v>
      </c>
      <c r="B48" s="254" t="s">
        <v>276</v>
      </c>
      <c r="C48" s="240"/>
      <c r="D48" s="240"/>
      <c r="E48" s="241"/>
    </row>
    <row r="49" spans="1:5" s="641" customFormat="1" ht="15.75">
      <c r="A49" s="645" t="s">
        <v>639</v>
      </c>
      <c r="B49" s="254" t="s">
        <v>277</v>
      </c>
      <c r="C49" s="240"/>
      <c r="D49" s="240"/>
      <c r="E49" s="241"/>
    </row>
    <row r="50" spans="1:5" s="641" customFormat="1" ht="15.75">
      <c r="A50" s="642" t="s">
        <v>640</v>
      </c>
      <c r="B50" s="254" t="s">
        <v>278</v>
      </c>
      <c r="C50" s="240"/>
      <c r="D50" s="240"/>
      <c r="E50" s="241"/>
    </row>
    <row r="51" spans="1:5" s="641" customFormat="1" ht="21">
      <c r="A51" s="642" t="s">
        <v>641</v>
      </c>
      <c r="B51" s="254" t="s">
        <v>279</v>
      </c>
      <c r="C51" s="647">
        <f>+C7+C8+C34+C50</f>
        <v>2547831</v>
      </c>
      <c r="D51" s="647">
        <f>+D7+D8+D34+D50</f>
        <v>1934421</v>
      </c>
      <c r="E51" s="648">
        <f>+E7+E8+E34+E50</f>
        <v>0</v>
      </c>
    </row>
    <row r="52" spans="1:5" s="641" customFormat="1" ht="15.75">
      <c r="A52" s="642" t="s">
        <v>642</v>
      </c>
      <c r="B52" s="254" t="s">
        <v>280</v>
      </c>
      <c r="C52" s="240">
        <v>709</v>
      </c>
      <c r="D52" s="240">
        <v>709</v>
      </c>
      <c r="E52" s="241"/>
    </row>
    <row r="53" spans="1:5" s="641" customFormat="1" ht="15.75">
      <c r="A53" s="642" t="s">
        <v>643</v>
      </c>
      <c r="B53" s="254" t="s">
        <v>281</v>
      </c>
      <c r="C53" s="240"/>
      <c r="D53" s="240"/>
      <c r="E53" s="241"/>
    </row>
    <row r="54" spans="1:5" s="641" customFormat="1" ht="15.75">
      <c r="A54" s="642" t="s">
        <v>644</v>
      </c>
      <c r="B54" s="254" t="s">
        <v>282</v>
      </c>
      <c r="C54" s="647">
        <f>+C52+C53</f>
        <v>709</v>
      </c>
      <c r="D54" s="647">
        <f>+D52+D53</f>
        <v>709</v>
      </c>
      <c r="E54" s="648">
        <f>+E52+E53</f>
        <v>0</v>
      </c>
    </row>
    <row r="55" spans="1:5" s="641" customFormat="1" ht="15.75">
      <c r="A55" s="642" t="s">
        <v>645</v>
      </c>
      <c r="B55" s="254" t="s">
        <v>283</v>
      </c>
      <c r="C55" s="240"/>
      <c r="D55" s="240"/>
      <c r="E55" s="241"/>
    </row>
    <row r="56" spans="1:5" s="641" customFormat="1" ht="15.75">
      <c r="A56" s="642" t="s">
        <v>646</v>
      </c>
      <c r="B56" s="254" t="s">
        <v>284</v>
      </c>
      <c r="C56" s="240"/>
      <c r="D56" s="240"/>
      <c r="E56" s="241"/>
    </row>
    <row r="57" spans="1:5" s="641" customFormat="1" ht="15.75">
      <c r="A57" s="642" t="s">
        <v>647</v>
      </c>
      <c r="B57" s="254" t="s">
        <v>285</v>
      </c>
      <c r="C57" s="240">
        <v>10278</v>
      </c>
      <c r="D57" s="240">
        <v>10278</v>
      </c>
      <c r="E57" s="241"/>
    </row>
    <row r="58" spans="1:5" s="641" customFormat="1" ht="15.75">
      <c r="A58" s="642" t="s">
        <v>648</v>
      </c>
      <c r="B58" s="254" t="s">
        <v>286</v>
      </c>
      <c r="C58" s="240"/>
      <c r="D58" s="240"/>
      <c r="E58" s="241"/>
    </row>
    <row r="59" spans="1:5" s="641" customFormat="1" ht="15.75">
      <c r="A59" s="642" t="s">
        <v>649</v>
      </c>
      <c r="B59" s="254" t="s">
        <v>287</v>
      </c>
      <c r="C59" s="647">
        <f>+C55+C56+C57+C58</f>
        <v>10278</v>
      </c>
      <c r="D59" s="647">
        <f>+D55+D56+D57+D58</f>
        <v>10278</v>
      </c>
      <c r="E59" s="648">
        <f>+E55+E56+E57+E58</f>
        <v>0</v>
      </c>
    </row>
    <row r="60" spans="1:5" s="641" customFormat="1" ht="15.75">
      <c r="A60" s="642" t="s">
        <v>650</v>
      </c>
      <c r="B60" s="254" t="s">
        <v>288</v>
      </c>
      <c r="C60" s="240">
        <v>29074</v>
      </c>
      <c r="D60" s="240">
        <v>29074</v>
      </c>
      <c r="E60" s="241"/>
    </row>
    <row r="61" spans="1:5" s="641" customFormat="1" ht="15.75">
      <c r="A61" s="642" t="s">
        <v>651</v>
      </c>
      <c r="B61" s="254" t="s">
        <v>289</v>
      </c>
      <c r="C61" s="240"/>
      <c r="D61" s="240"/>
      <c r="E61" s="241"/>
    </row>
    <row r="62" spans="1:5" s="641" customFormat="1" ht="15.75">
      <c r="A62" s="642" t="s">
        <v>652</v>
      </c>
      <c r="B62" s="254" t="s">
        <v>290</v>
      </c>
      <c r="C62" s="240">
        <v>500</v>
      </c>
      <c r="D62" s="240">
        <v>500</v>
      </c>
      <c r="E62" s="241"/>
    </row>
    <row r="63" spans="1:5" s="641" customFormat="1" ht="15.75">
      <c r="A63" s="642" t="s">
        <v>653</v>
      </c>
      <c r="B63" s="254" t="s">
        <v>291</v>
      </c>
      <c r="C63" s="647">
        <f>+C60+C61+C62</f>
        <v>29574</v>
      </c>
      <c r="D63" s="647">
        <f>+D60+D61+D62</f>
        <v>29574</v>
      </c>
      <c r="E63" s="648">
        <f>+E60+E61+E62</f>
        <v>0</v>
      </c>
    </row>
    <row r="64" spans="1:5" s="641" customFormat="1" ht="15.75">
      <c r="A64" s="642" t="s">
        <v>654</v>
      </c>
      <c r="B64" s="254" t="s">
        <v>292</v>
      </c>
      <c r="C64" s="240">
        <v>46162</v>
      </c>
      <c r="D64" s="240">
        <v>46162</v>
      </c>
      <c r="E64" s="241"/>
    </row>
    <row r="65" spans="1:5" s="641" customFormat="1" ht="21">
      <c r="A65" s="642" t="s">
        <v>655</v>
      </c>
      <c r="B65" s="254" t="s">
        <v>293</v>
      </c>
      <c r="C65" s="240"/>
      <c r="D65" s="240"/>
      <c r="E65" s="241"/>
    </row>
    <row r="66" spans="1:5" s="641" customFormat="1" ht="15.75">
      <c r="A66" s="642" t="s">
        <v>656</v>
      </c>
      <c r="B66" s="254" t="s">
        <v>294</v>
      </c>
      <c r="C66" s="647">
        <f>+C64+C65</f>
        <v>46162</v>
      </c>
      <c r="D66" s="647">
        <f>+D64+D65</f>
        <v>46162</v>
      </c>
      <c r="E66" s="648">
        <f>+E64+E65</f>
        <v>0</v>
      </c>
    </row>
    <row r="67" spans="1:5" s="641" customFormat="1" ht="15.75">
      <c r="A67" s="642" t="s">
        <v>657</v>
      </c>
      <c r="B67" s="254" t="s">
        <v>295</v>
      </c>
      <c r="C67" s="240"/>
      <c r="D67" s="240"/>
      <c r="E67" s="241"/>
    </row>
    <row r="68" spans="1:5" s="641" customFormat="1" ht="16.5" thickBot="1">
      <c r="A68" s="649" t="s">
        <v>658</v>
      </c>
      <c r="B68" s="258" t="s">
        <v>296</v>
      </c>
      <c r="C68" s="650">
        <f>+C51+C54+C59+C63+C66+C67</f>
        <v>2634554</v>
      </c>
      <c r="D68" s="650">
        <f>+D51+D54+D59+D63+D66+D67</f>
        <v>2021144</v>
      </c>
      <c r="E68" s="651">
        <f>+E51+E54+E59+E63+E66+E67</f>
        <v>0</v>
      </c>
    </row>
    <row r="69" spans="1:5" ht="15.75">
      <c r="A69" s="652"/>
      <c r="C69" s="653"/>
      <c r="D69" s="653"/>
      <c r="E69" s="654"/>
    </row>
    <row r="70" spans="1:5" ht="15.75">
      <c r="A70" s="652"/>
      <c r="C70" s="653"/>
      <c r="D70" s="653"/>
      <c r="E70" s="654"/>
    </row>
    <row r="71" spans="1:5" ht="15.75">
      <c r="A71" s="655"/>
      <c r="C71" s="653"/>
      <c r="D71" s="653"/>
      <c r="E71" s="654"/>
    </row>
    <row r="72" spans="1:5" ht="15.75">
      <c r="A72" s="805"/>
      <c r="B72" s="805"/>
      <c r="C72" s="805"/>
      <c r="D72" s="805"/>
      <c r="E72" s="805"/>
    </row>
    <row r="73" spans="1:5" ht="15.75">
      <c r="A73" s="805"/>
      <c r="B73" s="805"/>
      <c r="C73" s="805"/>
      <c r="D73" s="805"/>
      <c r="E73" s="805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10/2016. (V.19.) önkormányzati rendelethez</oddHeader>
    <oddFooter>&amp;C&amp;P</oddFooter>
  </headerFooter>
  <rowBreaks count="1" manualBreakCount="1">
    <brk id="4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2">
      <selection activeCell="C21" sqref="C21"/>
    </sheetView>
  </sheetViews>
  <sheetFormatPr defaultColWidth="9.00390625" defaultRowHeight="12.75"/>
  <cols>
    <col min="1" max="1" width="71.125" style="246" customWidth="1"/>
    <col min="2" max="2" width="6.125" style="261" customWidth="1"/>
    <col min="3" max="3" width="18.00390625" style="657" customWidth="1"/>
    <col min="4" max="16384" width="9.375" style="657" customWidth="1"/>
  </cols>
  <sheetData>
    <row r="1" spans="1:3" ht="32.25" customHeight="1">
      <c r="A1" s="822" t="s">
        <v>297</v>
      </c>
      <c r="B1" s="822"/>
      <c r="C1" s="822"/>
    </row>
    <row r="2" spans="1:3" ht="15.75">
      <c r="A2" s="823" t="str">
        <f>+CONCATENATE(LEFT(ÖSSZEFÜGGÉSEK!A4,4),". év")</f>
        <v>2015. év</v>
      </c>
      <c r="B2" s="823"/>
      <c r="C2" s="823"/>
    </row>
    <row r="4" spans="2:3" ht="13.5" thickBot="1">
      <c r="B4" s="824" t="s">
        <v>252</v>
      </c>
      <c r="C4" s="824"/>
    </row>
    <row r="5" spans="1:3" s="247" customFormat="1" ht="31.5" customHeight="1">
      <c r="A5" s="825" t="s">
        <v>298</v>
      </c>
      <c r="B5" s="827" t="s">
        <v>254</v>
      </c>
      <c r="C5" s="829" t="s">
        <v>299</v>
      </c>
    </row>
    <row r="6" spans="1:3" s="247" customFormat="1" ht="12.75">
      <c r="A6" s="826"/>
      <c r="B6" s="828"/>
      <c r="C6" s="830"/>
    </row>
    <row r="7" spans="1:3" s="251" customFormat="1" ht="13.5" thickBot="1">
      <c r="A7" s="248" t="s">
        <v>422</v>
      </c>
      <c r="B7" s="249" t="s">
        <v>423</v>
      </c>
      <c r="C7" s="250" t="s">
        <v>424</v>
      </c>
    </row>
    <row r="8" spans="1:3" ht="15.75" customHeight="1">
      <c r="A8" s="642" t="s">
        <v>660</v>
      </c>
      <c r="B8" s="252" t="s">
        <v>259</v>
      </c>
      <c r="C8" s="253">
        <v>2168298</v>
      </c>
    </row>
    <row r="9" spans="1:3" ht="15.75" customHeight="1">
      <c r="A9" s="642" t="s">
        <v>661</v>
      </c>
      <c r="B9" s="254" t="s">
        <v>260</v>
      </c>
      <c r="C9" s="253"/>
    </row>
    <row r="10" spans="1:3" ht="15.75" customHeight="1">
      <c r="A10" s="642" t="s">
        <v>662</v>
      </c>
      <c r="B10" s="254" t="s">
        <v>261</v>
      </c>
      <c r="C10" s="253"/>
    </row>
    <row r="11" spans="1:3" ht="15.75" customHeight="1">
      <c r="A11" s="642" t="s">
        <v>663</v>
      </c>
      <c r="B11" s="254" t="s">
        <v>262</v>
      </c>
      <c r="C11" s="255">
        <v>-537863</v>
      </c>
    </row>
    <row r="12" spans="1:3" ht="15.75" customHeight="1">
      <c r="A12" s="642" t="s">
        <v>664</v>
      </c>
      <c r="B12" s="254" t="s">
        <v>263</v>
      </c>
      <c r="C12" s="255"/>
    </row>
    <row r="13" spans="1:3" ht="15.75" customHeight="1">
      <c r="A13" s="642" t="s">
        <v>665</v>
      </c>
      <c r="B13" s="254" t="s">
        <v>264</v>
      </c>
      <c r="C13" s="255">
        <v>242289</v>
      </c>
    </row>
    <row r="14" spans="1:3" ht="15.75" customHeight="1">
      <c r="A14" s="642" t="s">
        <v>666</v>
      </c>
      <c r="B14" s="254" t="s">
        <v>265</v>
      </c>
      <c r="C14" s="256">
        <f>+C8+C9+C10+C11+C12+C13</f>
        <v>1872724</v>
      </c>
    </row>
    <row r="15" spans="1:3" ht="15.75" customHeight="1">
      <c r="A15" s="642" t="s">
        <v>730</v>
      </c>
      <c r="B15" s="254" t="s">
        <v>266</v>
      </c>
      <c r="C15" s="658">
        <v>76461</v>
      </c>
    </row>
    <row r="16" spans="1:3" ht="15.75" customHeight="1">
      <c r="A16" s="642" t="s">
        <v>667</v>
      </c>
      <c r="B16" s="254" t="s">
        <v>267</v>
      </c>
      <c r="C16" s="255">
        <v>10117</v>
      </c>
    </row>
    <row r="17" spans="1:3" ht="15.75" customHeight="1">
      <c r="A17" s="642" t="s">
        <v>668</v>
      </c>
      <c r="B17" s="254" t="s">
        <v>16</v>
      </c>
      <c r="C17" s="255">
        <v>8271</v>
      </c>
    </row>
    <row r="18" spans="1:3" ht="15.75" customHeight="1">
      <c r="A18" s="642" t="s">
        <v>669</v>
      </c>
      <c r="B18" s="254" t="s">
        <v>17</v>
      </c>
      <c r="C18" s="256">
        <f>+C15+C16+C17</f>
        <v>94849</v>
      </c>
    </row>
    <row r="19" spans="1:3" s="659" customFormat="1" ht="15.75" customHeight="1">
      <c r="A19" s="642" t="s">
        <v>670</v>
      </c>
      <c r="B19" s="254" t="s">
        <v>18</v>
      </c>
      <c r="C19" s="255"/>
    </row>
    <row r="20" spans="1:3" ht="15.75" customHeight="1">
      <c r="A20" s="642" t="s">
        <v>671</v>
      </c>
      <c r="B20" s="254" t="s">
        <v>19</v>
      </c>
      <c r="C20" s="255">
        <v>53571</v>
      </c>
    </row>
    <row r="21" spans="1:3" ht="15.75" customHeight="1" thickBot="1">
      <c r="A21" s="257" t="s">
        <v>672</v>
      </c>
      <c r="B21" s="258" t="s">
        <v>20</v>
      </c>
      <c r="C21" s="259">
        <f>+C14+C18+C19+C20</f>
        <v>2021144</v>
      </c>
    </row>
    <row r="22" spans="1:5" ht="15.75">
      <c r="A22" s="652"/>
      <c r="B22" s="655"/>
      <c r="C22" s="653"/>
      <c r="D22" s="653"/>
      <c r="E22" s="653"/>
    </row>
    <row r="23" spans="1:5" ht="15.75">
      <c r="A23" s="652"/>
      <c r="B23" s="655"/>
      <c r="C23" s="653"/>
      <c r="D23" s="653"/>
      <c r="E23" s="653"/>
    </row>
    <row r="24" spans="1:5" ht="15.75">
      <c r="A24" s="655"/>
      <c r="B24" s="655"/>
      <c r="C24" s="653"/>
      <c r="D24" s="653"/>
      <c r="E24" s="653"/>
    </row>
    <row r="25" spans="1:5" ht="15.75">
      <c r="A25" s="821"/>
      <c r="B25" s="821"/>
      <c r="C25" s="821"/>
      <c r="D25" s="660"/>
      <c r="E25" s="660"/>
    </row>
    <row r="26" spans="1:5" ht="15.75">
      <c r="A26" s="821"/>
      <c r="B26" s="821"/>
      <c r="C26" s="821"/>
      <c r="D26" s="660"/>
      <c r="E26" s="660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10/2016. (V.19.)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12" sqref="D12"/>
    </sheetView>
  </sheetViews>
  <sheetFormatPr defaultColWidth="12.00390625" defaultRowHeight="12.75"/>
  <cols>
    <col min="1" max="1" width="58.875" style="239" customWidth="1"/>
    <col min="2" max="2" width="6.875" style="239" customWidth="1"/>
    <col min="3" max="3" width="17.125" style="239" customWidth="1"/>
    <col min="4" max="4" width="19.125" style="239" customWidth="1"/>
    <col min="5" max="16384" width="12.00390625" style="239" customWidth="1"/>
  </cols>
  <sheetData>
    <row r="1" spans="1:4" ht="48" customHeight="1">
      <c r="A1" s="831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32"/>
      <c r="C1" s="832"/>
      <c r="D1" s="832"/>
    </row>
    <row r="2" ht="16.5" thickBot="1"/>
    <row r="3" spans="1:4" ht="43.5" customHeight="1" thickBot="1">
      <c r="A3" s="664" t="s">
        <v>53</v>
      </c>
      <c r="B3" s="354" t="s">
        <v>254</v>
      </c>
      <c r="C3" s="665" t="s">
        <v>300</v>
      </c>
      <c r="D3" s="666" t="s">
        <v>301</v>
      </c>
    </row>
    <row r="4" spans="1:4" ht="16.5" thickBot="1">
      <c r="A4" s="262" t="s">
        <v>422</v>
      </c>
      <c r="B4" s="263" t="s">
        <v>423</v>
      </c>
      <c r="C4" s="263" t="s">
        <v>424</v>
      </c>
      <c r="D4" s="264" t="s">
        <v>425</v>
      </c>
    </row>
    <row r="5" spans="1:4" ht="15.75" customHeight="1">
      <c r="A5" s="273" t="s">
        <v>785</v>
      </c>
      <c r="B5" s="266" t="s">
        <v>7</v>
      </c>
      <c r="C5" s="267">
        <v>15</v>
      </c>
      <c r="D5" s="268">
        <v>1128</v>
      </c>
    </row>
    <row r="6" spans="1:4" ht="15.75" customHeight="1">
      <c r="A6" s="273" t="s">
        <v>699</v>
      </c>
      <c r="B6" s="270" t="s">
        <v>8</v>
      </c>
      <c r="C6" s="271"/>
      <c r="D6" s="272"/>
    </row>
    <row r="7" spans="1:4" ht="15.75" customHeight="1">
      <c r="A7" s="273" t="s">
        <v>700</v>
      </c>
      <c r="B7" s="270" t="s">
        <v>9</v>
      </c>
      <c r="C7" s="271"/>
      <c r="D7" s="272"/>
    </row>
    <row r="8" spans="1:4" ht="15.75" customHeight="1" thickBot="1">
      <c r="A8" s="274" t="s">
        <v>701</v>
      </c>
      <c r="B8" s="275" t="s">
        <v>10</v>
      </c>
      <c r="C8" s="276"/>
      <c r="D8" s="277"/>
    </row>
    <row r="9" spans="1:4" ht="15.75" customHeight="1" thickBot="1">
      <c r="A9" s="668" t="s">
        <v>702</v>
      </c>
      <c r="B9" s="669" t="s">
        <v>11</v>
      </c>
      <c r="C9" s="670"/>
      <c r="D9" s="671">
        <f>+D10+D11+D12+D13</f>
        <v>0</v>
      </c>
    </row>
    <row r="10" spans="1:4" ht="15.75" customHeight="1">
      <c r="A10" s="667" t="s">
        <v>703</v>
      </c>
      <c r="B10" s="266" t="s">
        <v>12</v>
      </c>
      <c r="C10" s="267"/>
      <c r="D10" s="268"/>
    </row>
    <row r="11" spans="1:4" ht="15.75" customHeight="1">
      <c r="A11" s="273" t="s">
        <v>704</v>
      </c>
      <c r="B11" s="270" t="s">
        <v>13</v>
      </c>
      <c r="C11" s="271"/>
      <c r="D11" s="272"/>
    </row>
    <row r="12" spans="1:4" ht="15.75" customHeight="1">
      <c r="A12" s="273" t="s">
        <v>705</v>
      </c>
      <c r="B12" s="270" t="s">
        <v>14</v>
      </c>
      <c r="C12" s="271"/>
      <c r="D12" s="272"/>
    </row>
    <row r="13" spans="1:4" ht="15.75" customHeight="1" thickBot="1">
      <c r="A13" s="274" t="s">
        <v>706</v>
      </c>
      <c r="B13" s="275" t="s">
        <v>15</v>
      </c>
      <c r="C13" s="276"/>
      <c r="D13" s="277"/>
    </row>
    <row r="14" spans="1:4" ht="15.75" customHeight="1" thickBot="1">
      <c r="A14" s="668" t="s">
        <v>707</v>
      </c>
      <c r="B14" s="669" t="s">
        <v>16</v>
      </c>
      <c r="C14" s="670"/>
      <c r="D14" s="671">
        <f>+D15+D16+D17</f>
        <v>0</v>
      </c>
    </row>
    <row r="15" spans="1:4" ht="15.75" customHeight="1">
      <c r="A15" s="667" t="s">
        <v>708</v>
      </c>
      <c r="B15" s="266" t="s">
        <v>17</v>
      </c>
      <c r="C15" s="267"/>
      <c r="D15" s="268"/>
    </row>
    <row r="16" spans="1:4" ht="15.75" customHeight="1">
      <c r="A16" s="273" t="s">
        <v>709</v>
      </c>
      <c r="B16" s="270" t="s">
        <v>18</v>
      </c>
      <c r="C16" s="271"/>
      <c r="D16" s="272"/>
    </row>
    <row r="17" spans="1:4" ht="15.75" customHeight="1" thickBot="1">
      <c r="A17" s="274" t="s">
        <v>710</v>
      </c>
      <c r="B17" s="275" t="s">
        <v>19</v>
      </c>
      <c r="C17" s="276"/>
      <c r="D17" s="277"/>
    </row>
    <row r="18" spans="1:4" ht="15.75" customHeight="1" thickBot="1">
      <c r="A18" s="668" t="s">
        <v>716</v>
      </c>
      <c r="B18" s="669" t="s">
        <v>20</v>
      </c>
      <c r="C18" s="670"/>
      <c r="D18" s="671">
        <f>+D19+D20+D21</f>
        <v>0</v>
      </c>
    </row>
    <row r="19" spans="1:4" ht="15.75" customHeight="1">
      <c r="A19" s="667" t="s">
        <v>711</v>
      </c>
      <c r="B19" s="266" t="s">
        <v>21</v>
      </c>
      <c r="C19" s="267"/>
      <c r="D19" s="268"/>
    </row>
    <row r="20" spans="1:4" ht="15.75" customHeight="1">
      <c r="A20" s="273" t="s">
        <v>712</v>
      </c>
      <c r="B20" s="270" t="s">
        <v>22</v>
      </c>
      <c r="C20" s="271"/>
      <c r="D20" s="272"/>
    </row>
    <row r="21" spans="1:4" ht="15.75" customHeight="1">
      <c r="A21" s="273" t="s">
        <v>713</v>
      </c>
      <c r="B21" s="270" t="s">
        <v>23</v>
      </c>
      <c r="C21" s="271"/>
      <c r="D21" s="272"/>
    </row>
    <row r="22" spans="1:4" ht="15.75" customHeight="1">
      <c r="A22" s="273" t="s">
        <v>714</v>
      </c>
      <c r="B22" s="270" t="s">
        <v>24</v>
      </c>
      <c r="C22" s="271"/>
      <c r="D22" s="272"/>
    </row>
    <row r="23" spans="1:4" ht="15.75" customHeight="1">
      <c r="A23" s="273"/>
      <c r="B23" s="270" t="s">
        <v>25</v>
      </c>
      <c r="C23" s="271"/>
      <c r="D23" s="272"/>
    </row>
    <row r="24" spans="1:4" ht="15.75" customHeight="1">
      <c r="A24" s="273"/>
      <c r="B24" s="270" t="s">
        <v>26</v>
      </c>
      <c r="C24" s="271"/>
      <c r="D24" s="272"/>
    </row>
    <row r="25" spans="1:4" ht="15.75" customHeight="1">
      <c r="A25" s="273"/>
      <c r="B25" s="270" t="s">
        <v>27</v>
      </c>
      <c r="C25" s="271"/>
      <c r="D25" s="272"/>
    </row>
    <row r="26" spans="1:4" ht="15.75" customHeight="1">
      <c r="A26" s="273"/>
      <c r="B26" s="270" t="s">
        <v>28</v>
      </c>
      <c r="C26" s="271"/>
      <c r="D26" s="272"/>
    </row>
    <row r="27" spans="1:4" ht="15.75" customHeight="1">
      <c r="A27" s="273"/>
      <c r="B27" s="270" t="s">
        <v>29</v>
      </c>
      <c r="C27" s="271"/>
      <c r="D27" s="272"/>
    </row>
    <row r="28" spans="1:4" ht="15.75" customHeight="1">
      <c r="A28" s="273"/>
      <c r="B28" s="270" t="s">
        <v>30</v>
      </c>
      <c r="C28" s="271"/>
      <c r="D28" s="272"/>
    </row>
    <row r="29" spans="1:4" ht="15.75" customHeight="1">
      <c r="A29" s="273"/>
      <c r="B29" s="270" t="s">
        <v>31</v>
      </c>
      <c r="C29" s="271"/>
      <c r="D29" s="272"/>
    </row>
    <row r="30" spans="1:4" ht="15.75" customHeight="1">
      <c r="A30" s="273"/>
      <c r="B30" s="270" t="s">
        <v>32</v>
      </c>
      <c r="C30" s="271"/>
      <c r="D30" s="272"/>
    </row>
    <row r="31" spans="1:4" ht="15.75" customHeight="1">
      <c r="A31" s="273"/>
      <c r="B31" s="270" t="s">
        <v>33</v>
      </c>
      <c r="C31" s="271"/>
      <c r="D31" s="272"/>
    </row>
    <row r="32" spans="1:4" ht="15.75" customHeight="1">
      <c r="A32" s="273"/>
      <c r="B32" s="270" t="s">
        <v>34</v>
      </c>
      <c r="C32" s="271"/>
      <c r="D32" s="272"/>
    </row>
    <row r="33" spans="1:4" ht="15.75" customHeight="1">
      <c r="A33" s="273"/>
      <c r="B33" s="270" t="s">
        <v>35</v>
      </c>
      <c r="C33" s="271"/>
      <c r="D33" s="272"/>
    </row>
    <row r="34" spans="1:4" ht="15.75" customHeight="1">
      <c r="A34" s="273"/>
      <c r="B34" s="270" t="s">
        <v>92</v>
      </c>
      <c r="C34" s="271"/>
      <c r="D34" s="272"/>
    </row>
    <row r="35" spans="1:4" ht="15.75" customHeight="1">
      <c r="A35" s="273"/>
      <c r="B35" s="270" t="s">
        <v>189</v>
      </c>
      <c r="C35" s="271"/>
      <c r="D35" s="272"/>
    </row>
    <row r="36" spans="1:4" ht="15.75" customHeight="1">
      <c r="A36" s="273"/>
      <c r="B36" s="270" t="s">
        <v>250</v>
      </c>
      <c r="C36" s="271"/>
      <c r="D36" s="272"/>
    </row>
    <row r="37" spans="1:4" ht="15.75" customHeight="1" thickBot="1">
      <c r="A37" s="274"/>
      <c r="B37" s="275" t="s">
        <v>251</v>
      </c>
      <c r="C37" s="276"/>
      <c r="D37" s="277"/>
    </row>
    <row r="38" spans="1:6" ht="15.75" customHeight="1" thickBot="1">
      <c r="A38" s="833" t="s">
        <v>715</v>
      </c>
      <c r="B38" s="834"/>
      <c r="C38" s="278"/>
      <c r="D38" s="671">
        <f>+D5+D6+D7+D8+D9+D14+D18+D22+D23+D24+D25+D26+D27+D28+D29+D30+D31+D32+D33+D34+D35+D36+D37</f>
        <v>1128</v>
      </c>
      <c r="F38" s="279"/>
    </row>
    <row r="39" ht="15.75">
      <c r="A39" s="672" t="s">
        <v>717</v>
      </c>
    </row>
    <row r="40" spans="1:4" ht="15.75">
      <c r="A40" s="243"/>
      <c r="B40" s="244"/>
      <c r="C40" s="835"/>
      <c r="D40" s="835"/>
    </row>
    <row r="41" spans="1:4" ht="15.75">
      <c r="A41" s="243"/>
      <c r="B41" s="244"/>
      <c r="C41" s="245"/>
      <c r="D41" s="245"/>
    </row>
    <row r="42" spans="1:4" ht="15.75">
      <c r="A42" s="244"/>
      <c r="B42" s="244"/>
      <c r="C42" s="835"/>
      <c r="D42" s="835"/>
    </row>
    <row r="43" spans="1:2" ht="15.75">
      <c r="A43" s="260"/>
      <c r="B43" s="260"/>
    </row>
    <row r="44" spans="1:3" ht="15.75">
      <c r="A44" s="260"/>
      <c r="B44" s="260"/>
      <c r="C44" s="26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10/2016. (V.19.)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7">
      <selection activeCell="C20" sqref="C20"/>
    </sheetView>
  </sheetViews>
  <sheetFormatPr defaultColWidth="12.00390625" defaultRowHeight="12.75"/>
  <cols>
    <col min="1" max="1" width="56.125" style="239" customWidth="1"/>
    <col min="2" max="2" width="6.875" style="239" customWidth="1"/>
    <col min="3" max="3" width="17.125" style="239" customWidth="1"/>
    <col min="4" max="4" width="19.125" style="239" customWidth="1"/>
    <col min="5" max="16384" width="12.00390625" style="239" customWidth="1"/>
  </cols>
  <sheetData>
    <row r="1" spans="1:4" ht="48.75" customHeight="1">
      <c r="A1" s="836" t="str">
        <f>+CONCATENATE("VAGYONKIMUTATÁS",CHAR(10),"a függő követelésekről és kötelezettségekről, a biztos (jövőbeni) követelésekről",CHAR(10),LEFT(ÖSSZEFÜGGÉSEK!A4,4),".")</f>
        <v>VAGYONKIMUTATÁS
a függő követelésekről és kötelezettségekről, a biztos (jövőbeni) követelésekről
2015.</v>
      </c>
      <c r="B1" s="837"/>
      <c r="C1" s="837"/>
      <c r="D1" s="837"/>
    </row>
    <row r="2" ht="16.5" thickBot="1"/>
    <row r="3" spans="1:4" ht="64.5" thickBot="1">
      <c r="A3" s="673" t="s">
        <v>53</v>
      </c>
      <c r="B3" s="354" t="s">
        <v>254</v>
      </c>
      <c r="C3" s="674" t="s">
        <v>718</v>
      </c>
      <c r="D3" s="675" t="s">
        <v>301</v>
      </c>
    </row>
    <row r="4" spans="1:4" ht="16.5" thickBot="1">
      <c r="A4" s="280" t="s">
        <v>422</v>
      </c>
      <c r="B4" s="281" t="s">
        <v>423</v>
      </c>
      <c r="C4" s="281" t="s">
        <v>424</v>
      </c>
      <c r="D4" s="282" t="s">
        <v>425</v>
      </c>
    </row>
    <row r="5" spans="1:4" ht="15.75" customHeight="1">
      <c r="A5" s="269" t="s">
        <v>719</v>
      </c>
      <c r="B5" s="266" t="s">
        <v>7</v>
      </c>
      <c r="C5" s="267"/>
      <c r="D5" s="268"/>
    </row>
    <row r="6" spans="1:4" ht="15.75" customHeight="1">
      <c r="A6" s="269" t="s">
        <v>720</v>
      </c>
      <c r="B6" s="270" t="s">
        <v>8</v>
      </c>
      <c r="C6" s="271"/>
      <c r="D6" s="272"/>
    </row>
    <row r="7" spans="1:4" ht="15.75" customHeight="1" thickBot="1">
      <c r="A7" s="676" t="s">
        <v>721</v>
      </c>
      <c r="B7" s="275" t="s">
        <v>9</v>
      </c>
      <c r="C7" s="276"/>
      <c r="D7" s="277"/>
    </row>
    <row r="8" spans="1:4" ht="15.75" customHeight="1" thickBot="1">
      <c r="A8" s="668" t="s">
        <v>722</v>
      </c>
      <c r="B8" s="669" t="s">
        <v>10</v>
      </c>
      <c r="C8" s="670"/>
      <c r="D8" s="671">
        <f>+D5+D6+D7</f>
        <v>0</v>
      </c>
    </row>
    <row r="9" spans="1:4" ht="15.75" customHeight="1">
      <c r="A9" s="265" t="s">
        <v>723</v>
      </c>
      <c r="B9" s="266" t="s">
        <v>11</v>
      </c>
      <c r="C9" s="267"/>
      <c r="D9" s="268"/>
    </row>
    <row r="10" spans="1:4" ht="15.75" customHeight="1">
      <c r="A10" s="269" t="s">
        <v>724</v>
      </c>
      <c r="B10" s="270" t="s">
        <v>12</v>
      </c>
      <c r="C10" s="271"/>
      <c r="D10" s="272"/>
    </row>
    <row r="11" spans="1:4" ht="15.75" customHeight="1">
      <c r="A11" s="269" t="s">
        <v>725</v>
      </c>
      <c r="B11" s="270" t="s">
        <v>13</v>
      </c>
      <c r="C11" s="271"/>
      <c r="D11" s="272"/>
    </row>
    <row r="12" spans="1:4" ht="15.75" customHeight="1">
      <c r="A12" s="269" t="s">
        <v>726</v>
      </c>
      <c r="B12" s="270" t="s">
        <v>14</v>
      </c>
      <c r="C12" s="271">
        <v>1</v>
      </c>
      <c r="D12" s="272">
        <v>10106</v>
      </c>
    </row>
    <row r="13" spans="1:4" ht="15.75" customHeight="1" thickBot="1">
      <c r="A13" s="676" t="s">
        <v>727</v>
      </c>
      <c r="B13" s="275" t="s">
        <v>15</v>
      </c>
      <c r="C13" s="276"/>
      <c r="D13" s="698"/>
    </row>
    <row r="14" spans="1:4" ht="15.75" customHeight="1" thickBot="1">
      <c r="A14" s="668" t="s">
        <v>728</v>
      </c>
      <c r="B14" s="669" t="s">
        <v>16</v>
      </c>
      <c r="C14" s="677"/>
      <c r="D14" s="697">
        <f>+D9+D10+D11+D12+D13</f>
        <v>10106</v>
      </c>
    </row>
    <row r="15" spans="1:4" ht="15.75" customHeight="1">
      <c r="A15" s="265"/>
      <c r="B15" s="266" t="s">
        <v>17</v>
      </c>
      <c r="C15" s="267"/>
      <c r="D15" s="268"/>
    </row>
    <row r="16" spans="1:4" ht="15.75" customHeight="1">
      <c r="A16" s="269"/>
      <c r="B16" s="270" t="s">
        <v>18</v>
      </c>
      <c r="C16" s="271"/>
      <c r="D16" s="272"/>
    </row>
    <row r="17" spans="1:4" ht="15.75" customHeight="1">
      <c r="A17" s="269"/>
      <c r="B17" s="270" t="s">
        <v>19</v>
      </c>
      <c r="C17" s="271"/>
      <c r="D17" s="272"/>
    </row>
    <row r="18" spans="1:4" ht="15.75" customHeight="1">
      <c r="A18" s="269"/>
      <c r="B18" s="270" t="s">
        <v>20</v>
      </c>
      <c r="C18" s="271"/>
      <c r="D18" s="272"/>
    </row>
    <row r="19" spans="1:4" ht="15.75" customHeight="1">
      <c r="A19" s="269"/>
      <c r="B19" s="270" t="s">
        <v>21</v>
      </c>
      <c r="C19" s="271"/>
      <c r="D19" s="272"/>
    </row>
    <row r="20" spans="1:4" ht="15.75" customHeight="1">
      <c r="A20" s="269"/>
      <c r="B20" s="270" t="s">
        <v>22</v>
      </c>
      <c r="C20" s="271"/>
      <c r="D20" s="272"/>
    </row>
    <row r="21" spans="1:4" ht="15.75" customHeight="1">
      <c r="A21" s="269"/>
      <c r="B21" s="270" t="s">
        <v>23</v>
      </c>
      <c r="C21" s="271"/>
      <c r="D21" s="272"/>
    </row>
    <row r="22" spans="1:4" ht="15.75" customHeight="1">
      <c r="A22" s="269"/>
      <c r="B22" s="270" t="s">
        <v>24</v>
      </c>
      <c r="C22" s="271"/>
      <c r="D22" s="272"/>
    </row>
    <row r="23" spans="1:4" ht="15.75" customHeight="1">
      <c r="A23" s="269"/>
      <c r="B23" s="270" t="s">
        <v>25</v>
      </c>
      <c r="C23" s="271"/>
      <c r="D23" s="272"/>
    </row>
    <row r="24" spans="1:4" ht="15.75" customHeight="1">
      <c r="A24" s="269"/>
      <c r="B24" s="270" t="s">
        <v>26</v>
      </c>
      <c r="C24" s="271"/>
      <c r="D24" s="272"/>
    </row>
    <row r="25" spans="1:4" ht="15.75" customHeight="1">
      <c r="A25" s="269"/>
      <c r="B25" s="270" t="s">
        <v>27</v>
      </c>
      <c r="C25" s="271"/>
      <c r="D25" s="272"/>
    </row>
    <row r="26" spans="1:4" ht="15.75" customHeight="1">
      <c r="A26" s="269"/>
      <c r="B26" s="270" t="s">
        <v>28</v>
      </c>
      <c r="C26" s="271"/>
      <c r="D26" s="272"/>
    </row>
    <row r="27" spans="1:4" ht="15.75" customHeight="1">
      <c r="A27" s="269"/>
      <c r="B27" s="270" t="s">
        <v>29</v>
      </c>
      <c r="C27" s="271"/>
      <c r="D27" s="272"/>
    </row>
    <row r="28" spans="1:4" ht="15.75" customHeight="1">
      <c r="A28" s="269"/>
      <c r="B28" s="270" t="s">
        <v>30</v>
      </c>
      <c r="C28" s="271"/>
      <c r="D28" s="272"/>
    </row>
    <row r="29" spans="1:4" ht="15.75" customHeight="1">
      <c r="A29" s="269"/>
      <c r="B29" s="270" t="s">
        <v>31</v>
      </c>
      <c r="C29" s="271"/>
      <c r="D29" s="272"/>
    </row>
    <row r="30" spans="1:4" ht="15.75" customHeight="1">
      <c r="A30" s="269"/>
      <c r="B30" s="270" t="s">
        <v>32</v>
      </c>
      <c r="C30" s="271"/>
      <c r="D30" s="272"/>
    </row>
    <row r="31" spans="1:4" ht="15.75" customHeight="1">
      <c r="A31" s="269"/>
      <c r="B31" s="270" t="s">
        <v>33</v>
      </c>
      <c r="C31" s="271"/>
      <c r="D31" s="272"/>
    </row>
    <row r="32" spans="1:4" ht="15.75" customHeight="1">
      <c r="A32" s="269"/>
      <c r="B32" s="270" t="s">
        <v>34</v>
      </c>
      <c r="C32" s="271"/>
      <c r="D32" s="272"/>
    </row>
    <row r="33" spans="1:4" ht="15.75" customHeight="1">
      <c r="A33" s="269"/>
      <c r="B33" s="270" t="s">
        <v>35</v>
      </c>
      <c r="C33" s="271"/>
      <c r="D33" s="272"/>
    </row>
    <row r="34" spans="1:4" ht="15.75" customHeight="1">
      <c r="A34" s="269"/>
      <c r="B34" s="270" t="s">
        <v>92</v>
      </c>
      <c r="C34" s="271"/>
      <c r="D34" s="272"/>
    </row>
    <row r="35" spans="1:4" ht="15.75" customHeight="1">
      <c r="A35" s="269"/>
      <c r="B35" s="270" t="s">
        <v>189</v>
      </c>
      <c r="C35" s="271"/>
      <c r="D35" s="272"/>
    </row>
    <row r="36" spans="1:4" ht="15.75" customHeight="1">
      <c r="A36" s="269"/>
      <c r="B36" s="270" t="s">
        <v>250</v>
      </c>
      <c r="C36" s="271"/>
      <c r="D36" s="272"/>
    </row>
    <row r="37" spans="1:4" ht="15.75" customHeight="1" thickBot="1">
      <c r="A37" s="283"/>
      <c r="B37" s="284" t="s">
        <v>251</v>
      </c>
      <c r="C37" s="285"/>
      <c r="D37" s="286"/>
    </row>
    <row r="38" spans="1:6" ht="15.75" customHeight="1" thickBot="1">
      <c r="A38" s="838" t="s">
        <v>729</v>
      </c>
      <c r="B38" s="839"/>
      <c r="C38" s="278"/>
      <c r="D38" s="671">
        <f>+D8+D14+SUM(D15:D37)</f>
        <v>10106</v>
      </c>
      <c r="F38" s="287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10/2016. (V.19.)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375" style="315" customWidth="1"/>
    <col min="2" max="2" width="58.375" style="315" customWidth="1"/>
    <col min="3" max="5" width="25.00390625" style="315" customWidth="1"/>
    <col min="6" max="6" width="5.50390625" style="315" customWidth="1"/>
    <col min="7" max="16384" width="9.375" style="315" customWidth="1"/>
  </cols>
  <sheetData>
    <row r="1" spans="1:6" ht="12.75">
      <c r="A1" s="316"/>
      <c r="F1" s="843" t="str">
        <f>+CONCATENATE("8. tájékoztató tábla a 10/",LEFT(ÖSSZEFÜGGÉSEK!A4,4)+1,". (V.19.) önkormányzati rendelethez")</f>
        <v>8. tájékoztató tábla a 10/2016. (V.19.) önkormányzati rendelethez</v>
      </c>
    </row>
    <row r="2" spans="1:6" ht="33" customHeight="1">
      <c r="A2" s="840" t="str">
        <f>+CONCATENATE("A Vaja VárosÖnkormányzat tulajdonában álló gazdálkodó szervezetek működéséből származó",CHAR(10),"kötelezettségek és részesedések alakulása a ",LEFT(ÖSSZEFÜGGÉSEK!A4,4),". évben")</f>
        <v>A Vaja VárosÖnkormányzat tulajdonában álló gazdálkodó szervezetek működéséből származó
kötelezettségek és részesedések alakulása a 2015. évben</v>
      </c>
      <c r="B2" s="840"/>
      <c r="C2" s="840"/>
      <c r="D2" s="840"/>
      <c r="E2" s="840"/>
      <c r="F2" s="843"/>
    </row>
    <row r="3" spans="1:6" ht="16.5" thickBot="1">
      <c r="A3" s="317"/>
      <c r="F3" s="843"/>
    </row>
    <row r="4" spans="1:6" ht="79.5" thickBot="1">
      <c r="A4" s="318" t="s">
        <v>254</v>
      </c>
      <c r="B4" s="319" t="s">
        <v>302</v>
      </c>
      <c r="C4" s="319" t="s">
        <v>303</v>
      </c>
      <c r="D4" s="319" t="s">
        <v>304</v>
      </c>
      <c r="E4" s="320" t="s">
        <v>305</v>
      </c>
      <c r="F4" s="843"/>
    </row>
    <row r="5" spans="1:6" ht="15.75">
      <c r="A5" s="321" t="s">
        <v>7</v>
      </c>
      <c r="B5" s="325" t="s">
        <v>784</v>
      </c>
      <c r="C5" s="328">
        <v>1</v>
      </c>
      <c r="D5" s="331">
        <v>10000</v>
      </c>
      <c r="E5" s="335">
        <v>2580000</v>
      </c>
      <c r="F5" s="843"/>
    </row>
    <row r="6" spans="1:6" ht="15.75">
      <c r="A6" s="322" t="s">
        <v>8</v>
      </c>
      <c r="B6" s="326"/>
      <c r="C6" s="329"/>
      <c r="D6" s="332"/>
      <c r="E6" s="336"/>
      <c r="F6" s="843"/>
    </row>
    <row r="7" spans="1:6" ht="15.75">
      <c r="A7" s="322" t="s">
        <v>9</v>
      </c>
      <c r="B7" s="326"/>
      <c r="C7" s="329"/>
      <c r="D7" s="332"/>
      <c r="E7" s="336"/>
      <c r="F7" s="843"/>
    </row>
    <row r="8" spans="1:6" ht="15.75">
      <c r="A8" s="322" t="s">
        <v>10</v>
      </c>
      <c r="B8" s="326"/>
      <c r="C8" s="329"/>
      <c r="D8" s="332"/>
      <c r="E8" s="336"/>
      <c r="F8" s="843"/>
    </row>
    <row r="9" spans="1:6" ht="15.75">
      <c r="A9" s="322" t="s">
        <v>11</v>
      </c>
      <c r="B9" s="326"/>
      <c r="C9" s="329"/>
      <c r="D9" s="332"/>
      <c r="E9" s="336"/>
      <c r="F9" s="843"/>
    </row>
    <row r="10" spans="1:6" ht="15.75">
      <c r="A10" s="322" t="s">
        <v>12</v>
      </c>
      <c r="B10" s="326"/>
      <c r="C10" s="329"/>
      <c r="D10" s="332"/>
      <c r="E10" s="336"/>
      <c r="F10" s="843"/>
    </row>
    <row r="11" spans="1:6" ht="15.75">
      <c r="A11" s="322" t="s">
        <v>13</v>
      </c>
      <c r="B11" s="326"/>
      <c r="C11" s="329"/>
      <c r="D11" s="332"/>
      <c r="E11" s="336"/>
      <c r="F11" s="843"/>
    </row>
    <row r="12" spans="1:6" ht="15.75">
      <c r="A12" s="322" t="s">
        <v>14</v>
      </c>
      <c r="B12" s="326"/>
      <c r="C12" s="329"/>
      <c r="D12" s="332"/>
      <c r="E12" s="336"/>
      <c r="F12" s="843"/>
    </row>
    <row r="13" spans="1:6" ht="15.75">
      <c r="A13" s="322" t="s">
        <v>15</v>
      </c>
      <c r="B13" s="326"/>
      <c r="C13" s="329"/>
      <c r="D13" s="332"/>
      <c r="E13" s="336"/>
      <c r="F13" s="843"/>
    </row>
    <row r="14" spans="1:6" ht="15.75">
      <c r="A14" s="322" t="s">
        <v>16</v>
      </c>
      <c r="B14" s="326"/>
      <c r="C14" s="329"/>
      <c r="D14" s="332"/>
      <c r="E14" s="336"/>
      <c r="F14" s="843"/>
    </row>
    <row r="15" spans="1:6" ht="15.75">
      <c r="A15" s="322" t="s">
        <v>17</v>
      </c>
      <c r="B15" s="326"/>
      <c r="C15" s="329"/>
      <c r="D15" s="332"/>
      <c r="E15" s="336"/>
      <c r="F15" s="843"/>
    </row>
    <row r="16" spans="1:6" ht="15.75">
      <c r="A16" s="322" t="s">
        <v>18</v>
      </c>
      <c r="B16" s="326"/>
      <c r="C16" s="329"/>
      <c r="D16" s="332"/>
      <c r="E16" s="336"/>
      <c r="F16" s="843"/>
    </row>
    <row r="17" spans="1:6" ht="15.75">
      <c r="A17" s="322" t="s">
        <v>19</v>
      </c>
      <c r="B17" s="326"/>
      <c r="C17" s="329"/>
      <c r="D17" s="332"/>
      <c r="E17" s="336"/>
      <c r="F17" s="843"/>
    </row>
    <row r="18" spans="1:6" ht="15.75">
      <c r="A18" s="322" t="s">
        <v>20</v>
      </c>
      <c r="B18" s="326"/>
      <c r="C18" s="329"/>
      <c r="D18" s="332"/>
      <c r="E18" s="336"/>
      <c r="F18" s="843"/>
    </row>
    <row r="19" spans="1:6" ht="15.75">
      <c r="A19" s="322" t="s">
        <v>21</v>
      </c>
      <c r="B19" s="326"/>
      <c r="C19" s="329"/>
      <c r="D19" s="332"/>
      <c r="E19" s="336"/>
      <c r="F19" s="843"/>
    </row>
    <row r="20" spans="1:6" ht="15.75">
      <c r="A20" s="322" t="s">
        <v>22</v>
      </c>
      <c r="B20" s="326"/>
      <c r="C20" s="329"/>
      <c r="D20" s="332"/>
      <c r="E20" s="336"/>
      <c r="F20" s="843"/>
    </row>
    <row r="21" spans="1:6" ht="16.5" thickBot="1">
      <c r="A21" s="323" t="s">
        <v>23</v>
      </c>
      <c r="B21" s="327"/>
      <c r="C21" s="330"/>
      <c r="D21" s="333"/>
      <c r="E21" s="337"/>
      <c r="F21" s="843"/>
    </row>
    <row r="22" spans="1:6" ht="16.5" thickBot="1">
      <c r="A22" s="841" t="s">
        <v>306</v>
      </c>
      <c r="B22" s="842"/>
      <c r="C22" s="324"/>
      <c r="D22" s="334">
        <f>IF(SUM(D5:D21)=0,"",SUM(D5:D21))</f>
        <v>10000</v>
      </c>
      <c r="E22" s="338">
        <f>IF(SUM(E5:E21)=0,"",SUM(E5:E21))</f>
        <v>2580000</v>
      </c>
      <c r="F22" s="843"/>
    </row>
    <row r="23" ht="15.75">
      <c r="A23" s="317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C2" sqref="C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8" t="str">
        <f>+CONCATENATE("9. sz. tájékoztató tábla a 10/",LEFT(ÖSSZEFÜGGÉSEK!A4,4)+1,".(V.19.)  önkormányzati rendelethez")</f>
        <v>9. sz. tájékoztató tábla a 10/2016.(V.19.)  önkormányzati rendelethez</v>
      </c>
    </row>
    <row r="2" spans="1:3" ht="14.25">
      <c r="A2" s="289"/>
      <c r="B2" s="289"/>
      <c r="C2" s="289"/>
    </row>
    <row r="3" spans="1:3" ht="33.75" customHeight="1">
      <c r="A3" s="844" t="s">
        <v>307</v>
      </c>
      <c r="B3" s="844"/>
      <c r="C3" s="844"/>
    </row>
    <row r="4" ht="13.5" thickBot="1">
      <c r="C4" s="290"/>
    </row>
    <row r="5" spans="1:3" s="294" customFormat="1" ht="43.5" customHeight="1" thickBot="1">
      <c r="A5" s="291" t="s">
        <v>5</v>
      </c>
      <c r="B5" s="292" t="s">
        <v>53</v>
      </c>
      <c r="C5" s="293" t="s">
        <v>308</v>
      </c>
    </row>
    <row r="6" spans="1:3" ht="28.5" customHeight="1">
      <c r="A6" s="295" t="s">
        <v>7</v>
      </c>
      <c r="B6" s="296" t="str">
        <f>+CONCATENATE("Pénzkészlet ",LEFT(ÖSSZEFÜGGÉSEK!A4,4),". január 1-jén",CHAR(10),"ebből:")</f>
        <v>Pénzkészlet 2015. január 1-jén
ebből:</v>
      </c>
      <c r="C6" s="297">
        <f>C7+C8</f>
        <v>12194</v>
      </c>
    </row>
    <row r="7" spans="1:3" ht="18" customHeight="1">
      <c r="A7" s="298" t="s">
        <v>8</v>
      </c>
      <c r="B7" s="299" t="s">
        <v>309</v>
      </c>
      <c r="C7" s="300">
        <v>12194</v>
      </c>
    </row>
    <row r="8" spans="1:3" ht="18" customHeight="1">
      <c r="A8" s="298" t="s">
        <v>9</v>
      </c>
      <c r="B8" s="299" t="s">
        <v>310</v>
      </c>
      <c r="C8" s="300"/>
    </row>
    <row r="9" spans="1:3" ht="18" customHeight="1">
      <c r="A9" s="298" t="s">
        <v>10</v>
      </c>
      <c r="B9" s="301" t="s">
        <v>311</v>
      </c>
      <c r="C9" s="300">
        <v>1480743</v>
      </c>
    </row>
    <row r="10" spans="1:3" ht="18" customHeight="1">
      <c r="A10" s="302" t="s">
        <v>11</v>
      </c>
      <c r="B10" s="303" t="s">
        <v>312</v>
      </c>
      <c r="C10" s="304">
        <v>1473327</v>
      </c>
    </row>
    <row r="11" spans="1:3" ht="18" customHeight="1" thickBot="1">
      <c r="A11" s="308" t="s">
        <v>12</v>
      </c>
      <c r="B11" s="679" t="s">
        <v>742</v>
      </c>
      <c r="C11" s="310">
        <v>-9332</v>
      </c>
    </row>
    <row r="12" spans="1:3" ht="25.5" customHeight="1">
      <c r="A12" s="305" t="s">
        <v>13</v>
      </c>
      <c r="B12" s="306" t="str">
        <f>+CONCATENATE("Záró pénzkészlet ",LEFT(ÖSSZEFÜGGÉSEK!A4,4),". december 31-én",CHAR(10),"ebből:")</f>
        <v>Záró pénzkészlet 2015. december 31-én
ebből:</v>
      </c>
      <c r="C12" s="307">
        <f>C6+C9-C10+C11</f>
        <v>10278</v>
      </c>
    </row>
    <row r="13" spans="1:3" ht="18" customHeight="1">
      <c r="A13" s="298" t="s">
        <v>14</v>
      </c>
      <c r="B13" s="299" t="s">
        <v>309</v>
      </c>
      <c r="C13" s="300">
        <v>10278</v>
      </c>
    </row>
    <row r="14" spans="1:3" ht="18" customHeight="1" thickBot="1">
      <c r="A14" s="308" t="s">
        <v>15</v>
      </c>
      <c r="B14" s="309" t="s">
        <v>310</v>
      </c>
      <c r="C14" s="310"/>
    </row>
  </sheetData>
  <sheetProtection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21">
      <selection activeCell="C151" sqref="C151"/>
    </sheetView>
  </sheetViews>
  <sheetFormatPr defaultColWidth="9.00390625" defaultRowHeight="12.75"/>
  <cols>
    <col min="1" max="1" width="9.50390625" style="408" customWidth="1"/>
    <col min="2" max="2" width="60.875" style="408" customWidth="1"/>
    <col min="3" max="5" width="15.875" style="409" customWidth="1"/>
    <col min="6" max="16384" width="9.375" style="419" customWidth="1"/>
  </cols>
  <sheetData>
    <row r="1" spans="1:5" ht="15.75" customHeight="1">
      <c r="A1" s="707" t="s">
        <v>4</v>
      </c>
      <c r="B1" s="707"/>
      <c r="C1" s="707"/>
      <c r="D1" s="707"/>
      <c r="E1" s="707"/>
    </row>
    <row r="2" spans="1:5" ht="15.75" customHeight="1" thickBot="1">
      <c r="A2" s="44" t="s">
        <v>112</v>
      </c>
      <c r="B2" s="44"/>
      <c r="C2" s="406"/>
      <c r="D2" s="406"/>
      <c r="E2" s="406" t="s">
        <v>158</v>
      </c>
    </row>
    <row r="3" spans="1:5" ht="15.75" customHeight="1">
      <c r="A3" s="708" t="s">
        <v>60</v>
      </c>
      <c r="B3" s="710" t="s">
        <v>6</v>
      </c>
      <c r="C3" s="712" t="str">
        <f>+'1.1.sz.mell.'!C3:E3</f>
        <v>2015. évi</v>
      </c>
      <c r="D3" s="712"/>
      <c r="E3" s="713"/>
    </row>
    <row r="4" spans="1:5" ht="37.5" customHeight="1" thickBot="1">
      <c r="A4" s="709"/>
      <c r="B4" s="711"/>
      <c r="C4" s="46" t="s">
        <v>180</v>
      </c>
      <c r="D4" s="46" t="s">
        <v>185</v>
      </c>
      <c r="E4" s="47" t="s">
        <v>186</v>
      </c>
    </row>
    <row r="5" spans="1:5" s="420" customFormat="1" ht="12" customHeight="1" thickBot="1">
      <c r="A5" s="384" t="s">
        <v>422</v>
      </c>
      <c r="B5" s="385" t="s">
        <v>423</v>
      </c>
      <c r="C5" s="385" t="s">
        <v>424</v>
      </c>
      <c r="D5" s="385" t="s">
        <v>425</v>
      </c>
      <c r="E5" s="431" t="s">
        <v>426</v>
      </c>
    </row>
    <row r="6" spans="1:5" s="421" customFormat="1" ht="12" customHeight="1" thickBot="1">
      <c r="A6" s="379" t="s">
        <v>7</v>
      </c>
      <c r="B6" s="380" t="s">
        <v>314</v>
      </c>
      <c r="C6" s="411">
        <f>SUM(C7:C12)</f>
        <v>0</v>
      </c>
      <c r="D6" s="411">
        <f>SUM(D7:D12)</f>
        <v>0</v>
      </c>
      <c r="E6" s="394">
        <f>SUM(E7:E12)</f>
        <v>0</v>
      </c>
    </row>
    <row r="7" spans="1:5" s="421" customFormat="1" ht="12" customHeight="1">
      <c r="A7" s="374" t="s">
        <v>72</v>
      </c>
      <c r="B7" s="422" t="s">
        <v>315</v>
      </c>
      <c r="C7" s="413"/>
      <c r="D7" s="413"/>
      <c r="E7" s="396"/>
    </row>
    <row r="8" spans="1:5" s="421" customFormat="1" ht="12" customHeight="1">
      <c r="A8" s="373" t="s">
        <v>73</v>
      </c>
      <c r="B8" s="423" t="s">
        <v>316</v>
      </c>
      <c r="C8" s="412"/>
      <c r="D8" s="412"/>
      <c r="E8" s="395"/>
    </row>
    <row r="9" spans="1:5" s="421" customFormat="1" ht="12" customHeight="1">
      <c r="A9" s="373" t="s">
        <v>74</v>
      </c>
      <c r="B9" s="423" t="s">
        <v>317</v>
      </c>
      <c r="C9" s="412"/>
      <c r="D9" s="412"/>
      <c r="E9" s="395"/>
    </row>
    <row r="10" spans="1:5" s="421" customFormat="1" ht="12" customHeight="1">
      <c r="A10" s="373" t="s">
        <v>75</v>
      </c>
      <c r="B10" s="423" t="s">
        <v>318</v>
      </c>
      <c r="C10" s="412"/>
      <c r="D10" s="412"/>
      <c r="E10" s="395"/>
    </row>
    <row r="11" spans="1:5" s="421" customFormat="1" ht="12" customHeight="1">
      <c r="A11" s="373" t="s">
        <v>108</v>
      </c>
      <c r="B11" s="423" t="s">
        <v>319</v>
      </c>
      <c r="C11" s="412"/>
      <c r="D11" s="412"/>
      <c r="E11" s="395"/>
    </row>
    <row r="12" spans="1:5" s="421" customFormat="1" ht="12" customHeight="1" thickBot="1">
      <c r="A12" s="375" t="s">
        <v>76</v>
      </c>
      <c r="B12" s="424" t="s">
        <v>320</v>
      </c>
      <c r="C12" s="414"/>
      <c r="D12" s="414"/>
      <c r="E12" s="397"/>
    </row>
    <row r="13" spans="1:5" s="421" customFormat="1" ht="12" customHeight="1" thickBot="1">
      <c r="A13" s="379" t="s">
        <v>8</v>
      </c>
      <c r="B13" s="401" t="s">
        <v>321</v>
      </c>
      <c r="C13" s="411">
        <f>SUM(C14:C18)</f>
        <v>0</v>
      </c>
      <c r="D13" s="411">
        <f>SUM(D14:D18)</f>
        <v>0</v>
      </c>
      <c r="E13" s="394">
        <f>SUM(E14:E18)</f>
        <v>0</v>
      </c>
    </row>
    <row r="14" spans="1:5" s="421" customFormat="1" ht="12" customHeight="1">
      <c r="A14" s="374" t="s">
        <v>78</v>
      </c>
      <c r="B14" s="422" t="s">
        <v>322</v>
      </c>
      <c r="C14" s="413"/>
      <c r="D14" s="413"/>
      <c r="E14" s="396"/>
    </row>
    <row r="15" spans="1:5" s="421" customFormat="1" ht="12" customHeight="1">
      <c r="A15" s="373" t="s">
        <v>79</v>
      </c>
      <c r="B15" s="423" t="s">
        <v>323</v>
      </c>
      <c r="C15" s="412"/>
      <c r="D15" s="412"/>
      <c r="E15" s="395"/>
    </row>
    <row r="16" spans="1:5" s="421" customFormat="1" ht="12" customHeight="1">
      <c r="A16" s="373" t="s">
        <v>80</v>
      </c>
      <c r="B16" s="423" t="s">
        <v>324</v>
      </c>
      <c r="C16" s="412"/>
      <c r="D16" s="412"/>
      <c r="E16" s="395"/>
    </row>
    <row r="17" spans="1:5" s="421" customFormat="1" ht="12" customHeight="1">
      <c r="A17" s="373" t="s">
        <v>81</v>
      </c>
      <c r="B17" s="423" t="s">
        <v>325</v>
      </c>
      <c r="C17" s="412"/>
      <c r="D17" s="412"/>
      <c r="E17" s="395"/>
    </row>
    <row r="18" spans="1:5" s="421" customFormat="1" ht="12" customHeight="1">
      <c r="A18" s="373" t="s">
        <v>82</v>
      </c>
      <c r="B18" s="423" t="s">
        <v>326</v>
      </c>
      <c r="C18" s="412"/>
      <c r="D18" s="412"/>
      <c r="E18" s="395"/>
    </row>
    <row r="19" spans="1:5" s="421" customFormat="1" ht="12" customHeight="1" thickBot="1">
      <c r="A19" s="375" t="s">
        <v>89</v>
      </c>
      <c r="B19" s="424" t="s">
        <v>327</v>
      </c>
      <c r="C19" s="414"/>
      <c r="D19" s="414"/>
      <c r="E19" s="397"/>
    </row>
    <row r="20" spans="1:5" s="421" customFormat="1" ht="12" customHeight="1" thickBot="1">
      <c r="A20" s="379" t="s">
        <v>9</v>
      </c>
      <c r="B20" s="380" t="s">
        <v>328</v>
      </c>
      <c r="C20" s="411">
        <f>SUM(C21:C25)</f>
        <v>0</v>
      </c>
      <c r="D20" s="411">
        <f>SUM(D21:D25)</f>
        <v>0</v>
      </c>
      <c r="E20" s="394">
        <f>SUM(E21:E25)</f>
        <v>0</v>
      </c>
    </row>
    <row r="21" spans="1:5" s="421" customFormat="1" ht="12" customHeight="1">
      <c r="A21" s="374" t="s">
        <v>61</v>
      </c>
      <c r="B21" s="422" t="s">
        <v>329</v>
      </c>
      <c r="C21" s="413"/>
      <c r="D21" s="413"/>
      <c r="E21" s="396"/>
    </row>
    <row r="22" spans="1:5" s="421" customFormat="1" ht="12" customHeight="1">
      <c r="A22" s="373" t="s">
        <v>62</v>
      </c>
      <c r="B22" s="423" t="s">
        <v>330</v>
      </c>
      <c r="C22" s="412"/>
      <c r="D22" s="412"/>
      <c r="E22" s="395"/>
    </row>
    <row r="23" spans="1:5" s="421" customFormat="1" ht="12" customHeight="1">
      <c r="A23" s="373" t="s">
        <v>63</v>
      </c>
      <c r="B23" s="423" t="s">
        <v>331</v>
      </c>
      <c r="C23" s="412"/>
      <c r="D23" s="412"/>
      <c r="E23" s="395"/>
    </row>
    <row r="24" spans="1:5" s="421" customFormat="1" ht="12" customHeight="1">
      <c r="A24" s="373" t="s">
        <v>64</v>
      </c>
      <c r="B24" s="423" t="s">
        <v>332</v>
      </c>
      <c r="C24" s="412"/>
      <c r="D24" s="412"/>
      <c r="E24" s="395"/>
    </row>
    <row r="25" spans="1:5" s="421" customFormat="1" ht="12" customHeight="1">
      <c r="A25" s="373" t="s">
        <v>122</v>
      </c>
      <c r="B25" s="423" t="s">
        <v>333</v>
      </c>
      <c r="C25" s="412"/>
      <c r="D25" s="412"/>
      <c r="E25" s="395"/>
    </row>
    <row r="26" spans="1:5" s="421" customFormat="1" ht="12" customHeight="1" thickBot="1">
      <c r="A26" s="375" t="s">
        <v>123</v>
      </c>
      <c r="B26" s="424" t="s">
        <v>334</v>
      </c>
      <c r="C26" s="414"/>
      <c r="D26" s="414"/>
      <c r="E26" s="397"/>
    </row>
    <row r="27" spans="1:5" s="421" customFormat="1" ht="12" customHeight="1" thickBot="1">
      <c r="A27" s="379" t="s">
        <v>124</v>
      </c>
      <c r="B27" s="380" t="s">
        <v>734</v>
      </c>
      <c r="C27" s="417">
        <f>SUM(C28:C33)</f>
        <v>0</v>
      </c>
      <c r="D27" s="417">
        <f>SUM(D28:D33)</f>
        <v>0</v>
      </c>
      <c r="E27" s="430">
        <f>SUM(E28:E33)</f>
        <v>0</v>
      </c>
    </row>
    <row r="28" spans="1:5" s="421" customFormat="1" ht="12" customHeight="1">
      <c r="A28" s="374" t="s">
        <v>335</v>
      </c>
      <c r="B28" s="422" t="s">
        <v>738</v>
      </c>
      <c r="C28" s="413"/>
      <c r="D28" s="413">
        <f>+D29+D30</f>
        <v>0</v>
      </c>
      <c r="E28" s="396">
        <f>+E29+E30</f>
        <v>0</v>
      </c>
    </row>
    <row r="29" spans="1:5" s="421" customFormat="1" ht="12" customHeight="1">
      <c r="A29" s="373" t="s">
        <v>336</v>
      </c>
      <c r="B29" s="423" t="s">
        <v>739</v>
      </c>
      <c r="C29" s="412"/>
      <c r="D29" s="412"/>
      <c r="E29" s="395"/>
    </row>
    <row r="30" spans="1:5" s="421" customFormat="1" ht="12" customHeight="1">
      <c r="A30" s="373" t="s">
        <v>337</v>
      </c>
      <c r="B30" s="423" t="s">
        <v>740</v>
      </c>
      <c r="C30" s="412"/>
      <c r="D30" s="412"/>
      <c r="E30" s="395"/>
    </row>
    <row r="31" spans="1:5" s="421" customFormat="1" ht="12" customHeight="1">
      <c r="A31" s="373" t="s">
        <v>735</v>
      </c>
      <c r="B31" s="423" t="s">
        <v>741</v>
      </c>
      <c r="C31" s="412"/>
      <c r="D31" s="412"/>
      <c r="E31" s="395"/>
    </row>
    <row r="32" spans="1:5" s="421" customFormat="1" ht="12" customHeight="1">
      <c r="A32" s="373" t="s">
        <v>736</v>
      </c>
      <c r="B32" s="423" t="s">
        <v>338</v>
      </c>
      <c r="C32" s="412"/>
      <c r="D32" s="412"/>
      <c r="E32" s="395"/>
    </row>
    <row r="33" spans="1:5" s="421" customFormat="1" ht="12" customHeight="1" thickBot="1">
      <c r="A33" s="375" t="s">
        <v>737</v>
      </c>
      <c r="B33" s="403" t="s">
        <v>339</v>
      </c>
      <c r="C33" s="414"/>
      <c r="D33" s="414"/>
      <c r="E33" s="397"/>
    </row>
    <row r="34" spans="1:5" s="421" customFormat="1" ht="12" customHeight="1" thickBot="1">
      <c r="A34" s="379" t="s">
        <v>11</v>
      </c>
      <c r="B34" s="380" t="s">
        <v>340</v>
      </c>
      <c r="C34" s="411">
        <f>SUM(C35:C44)</f>
        <v>27008</v>
      </c>
      <c r="D34" s="411">
        <f>SUM(D35:D44)</f>
        <v>28298</v>
      </c>
      <c r="E34" s="394">
        <f>SUM(E35:E44)</f>
        <v>27332</v>
      </c>
    </row>
    <row r="35" spans="1:5" s="421" customFormat="1" ht="12" customHeight="1">
      <c r="A35" s="374" t="s">
        <v>65</v>
      </c>
      <c r="B35" s="422" t="s">
        <v>341</v>
      </c>
      <c r="C35" s="413"/>
      <c r="D35" s="413"/>
      <c r="E35" s="396"/>
    </row>
    <row r="36" spans="1:5" s="421" customFormat="1" ht="12" customHeight="1">
      <c r="A36" s="373" t="s">
        <v>66</v>
      </c>
      <c r="B36" s="423" t="s">
        <v>342</v>
      </c>
      <c r="C36" s="412"/>
      <c r="D36" s="412"/>
      <c r="E36" s="395"/>
    </row>
    <row r="37" spans="1:5" s="421" customFormat="1" ht="12" customHeight="1">
      <c r="A37" s="373" t="s">
        <v>67</v>
      </c>
      <c r="B37" s="423" t="s">
        <v>343</v>
      </c>
      <c r="C37" s="412"/>
      <c r="D37" s="412"/>
      <c r="E37" s="395"/>
    </row>
    <row r="38" spans="1:5" s="421" customFormat="1" ht="12" customHeight="1">
      <c r="A38" s="373" t="s">
        <v>126</v>
      </c>
      <c r="B38" s="423" t="s">
        <v>344</v>
      </c>
      <c r="C38" s="412"/>
      <c r="D38" s="412"/>
      <c r="E38" s="395"/>
    </row>
    <row r="39" spans="1:5" s="421" customFormat="1" ht="12" customHeight="1">
      <c r="A39" s="373" t="s">
        <v>127</v>
      </c>
      <c r="B39" s="423" t="s">
        <v>345</v>
      </c>
      <c r="C39" s="412">
        <v>26900</v>
      </c>
      <c r="D39" s="412">
        <v>27162</v>
      </c>
      <c r="E39" s="395">
        <v>27206</v>
      </c>
    </row>
    <row r="40" spans="1:5" s="421" customFormat="1" ht="12" customHeight="1">
      <c r="A40" s="373" t="s">
        <v>128</v>
      </c>
      <c r="B40" s="423" t="s">
        <v>346</v>
      </c>
      <c r="C40" s="412">
        <v>108</v>
      </c>
      <c r="D40" s="412">
        <v>108</v>
      </c>
      <c r="E40" s="395">
        <v>120</v>
      </c>
    </row>
    <row r="41" spans="1:5" s="421" customFormat="1" ht="12" customHeight="1">
      <c r="A41" s="373" t="s">
        <v>129</v>
      </c>
      <c r="B41" s="423" t="s">
        <v>347</v>
      </c>
      <c r="C41" s="412"/>
      <c r="D41" s="412">
        <v>1022</v>
      </c>
      <c r="E41" s="395"/>
    </row>
    <row r="42" spans="1:5" s="421" customFormat="1" ht="12" customHeight="1">
      <c r="A42" s="373" t="s">
        <v>130</v>
      </c>
      <c r="B42" s="423" t="s">
        <v>348</v>
      </c>
      <c r="C42" s="412"/>
      <c r="D42" s="412">
        <v>6</v>
      </c>
      <c r="E42" s="395">
        <v>6</v>
      </c>
    </row>
    <row r="43" spans="1:5" s="421" customFormat="1" ht="12" customHeight="1">
      <c r="A43" s="373" t="s">
        <v>349</v>
      </c>
      <c r="B43" s="423" t="s">
        <v>350</v>
      </c>
      <c r="C43" s="415"/>
      <c r="D43" s="415"/>
      <c r="E43" s="398"/>
    </row>
    <row r="44" spans="1:5" s="421" customFormat="1" ht="12" customHeight="1" thickBot="1">
      <c r="A44" s="375" t="s">
        <v>351</v>
      </c>
      <c r="B44" s="424" t="s">
        <v>352</v>
      </c>
      <c r="C44" s="416"/>
      <c r="D44" s="416"/>
      <c r="E44" s="399"/>
    </row>
    <row r="45" spans="1:5" s="421" customFormat="1" ht="12" customHeight="1" thickBot="1">
      <c r="A45" s="379" t="s">
        <v>12</v>
      </c>
      <c r="B45" s="380" t="s">
        <v>353</v>
      </c>
      <c r="C45" s="411">
        <f>SUM(C46:C50)</f>
        <v>0</v>
      </c>
      <c r="D45" s="411">
        <f>SUM(D46:D50)</f>
        <v>0</v>
      </c>
      <c r="E45" s="394">
        <f>SUM(E46:E50)</f>
        <v>0</v>
      </c>
    </row>
    <row r="46" spans="1:5" s="421" customFormat="1" ht="12" customHeight="1">
      <c r="A46" s="374" t="s">
        <v>68</v>
      </c>
      <c r="B46" s="422" t="s">
        <v>354</v>
      </c>
      <c r="C46" s="432"/>
      <c r="D46" s="432"/>
      <c r="E46" s="400"/>
    </row>
    <row r="47" spans="1:5" s="421" customFormat="1" ht="12" customHeight="1">
      <c r="A47" s="373" t="s">
        <v>69</v>
      </c>
      <c r="B47" s="423" t="s">
        <v>355</v>
      </c>
      <c r="C47" s="415"/>
      <c r="D47" s="415"/>
      <c r="E47" s="398"/>
    </row>
    <row r="48" spans="1:5" s="421" customFormat="1" ht="12" customHeight="1">
      <c r="A48" s="373" t="s">
        <v>356</v>
      </c>
      <c r="B48" s="423" t="s">
        <v>357</v>
      </c>
      <c r="C48" s="415"/>
      <c r="D48" s="415"/>
      <c r="E48" s="398"/>
    </row>
    <row r="49" spans="1:5" s="421" customFormat="1" ht="12" customHeight="1">
      <c r="A49" s="373" t="s">
        <v>358</v>
      </c>
      <c r="B49" s="423" t="s">
        <v>359</v>
      </c>
      <c r="C49" s="415"/>
      <c r="D49" s="415"/>
      <c r="E49" s="398"/>
    </row>
    <row r="50" spans="1:5" s="421" customFormat="1" ht="12" customHeight="1" thickBot="1">
      <c r="A50" s="375" t="s">
        <v>360</v>
      </c>
      <c r="B50" s="424" t="s">
        <v>361</v>
      </c>
      <c r="C50" s="416"/>
      <c r="D50" s="416"/>
      <c r="E50" s="399"/>
    </row>
    <row r="51" spans="1:5" s="421" customFormat="1" ht="17.25" customHeight="1" thickBot="1">
      <c r="A51" s="379" t="s">
        <v>131</v>
      </c>
      <c r="B51" s="380" t="s">
        <v>362</v>
      </c>
      <c r="C51" s="411">
        <f>SUM(C52:C54)</f>
        <v>0</v>
      </c>
      <c r="D51" s="411">
        <f>SUM(D52:D54)</f>
        <v>0</v>
      </c>
      <c r="E51" s="394">
        <f>SUM(E52:E54)</f>
        <v>0</v>
      </c>
    </row>
    <row r="52" spans="1:5" s="421" customFormat="1" ht="12" customHeight="1">
      <c r="A52" s="374" t="s">
        <v>70</v>
      </c>
      <c r="B52" s="422" t="s">
        <v>363</v>
      </c>
      <c r="C52" s="413"/>
      <c r="D52" s="413"/>
      <c r="E52" s="396"/>
    </row>
    <row r="53" spans="1:5" s="421" customFormat="1" ht="12" customHeight="1">
      <c r="A53" s="373" t="s">
        <v>71</v>
      </c>
      <c r="B53" s="423" t="s">
        <v>364</v>
      </c>
      <c r="C53" s="412"/>
      <c r="D53" s="412"/>
      <c r="E53" s="395"/>
    </row>
    <row r="54" spans="1:5" s="421" customFormat="1" ht="12" customHeight="1">
      <c r="A54" s="373" t="s">
        <v>365</v>
      </c>
      <c r="B54" s="423" t="s">
        <v>366</v>
      </c>
      <c r="C54" s="412"/>
      <c r="D54" s="412"/>
      <c r="E54" s="395"/>
    </row>
    <row r="55" spans="1:5" s="421" customFormat="1" ht="12" customHeight="1" thickBot="1">
      <c r="A55" s="375" t="s">
        <v>367</v>
      </c>
      <c r="B55" s="424" t="s">
        <v>368</v>
      </c>
      <c r="C55" s="414"/>
      <c r="D55" s="414"/>
      <c r="E55" s="397"/>
    </row>
    <row r="56" spans="1:5" s="421" customFormat="1" ht="12" customHeight="1" thickBot="1">
      <c r="A56" s="379" t="s">
        <v>14</v>
      </c>
      <c r="B56" s="401" t="s">
        <v>369</v>
      </c>
      <c r="C56" s="411">
        <f>SUM(C57:C59)</f>
        <v>0</v>
      </c>
      <c r="D56" s="411">
        <f>SUM(D57:D59)</f>
        <v>0</v>
      </c>
      <c r="E56" s="394">
        <f>SUM(E57:E59)</f>
        <v>0</v>
      </c>
    </row>
    <row r="57" spans="1:5" s="421" customFormat="1" ht="12" customHeight="1">
      <c r="A57" s="374" t="s">
        <v>132</v>
      </c>
      <c r="B57" s="422" t="s">
        <v>370</v>
      </c>
      <c r="C57" s="415"/>
      <c r="D57" s="415"/>
      <c r="E57" s="398"/>
    </row>
    <row r="58" spans="1:5" s="421" customFormat="1" ht="12" customHeight="1">
      <c r="A58" s="373" t="s">
        <v>133</v>
      </c>
      <c r="B58" s="423" t="s">
        <v>371</v>
      </c>
      <c r="C58" s="415"/>
      <c r="D58" s="415"/>
      <c r="E58" s="398"/>
    </row>
    <row r="59" spans="1:5" s="421" customFormat="1" ht="12" customHeight="1">
      <c r="A59" s="373" t="s">
        <v>159</v>
      </c>
      <c r="B59" s="423" t="s">
        <v>372</v>
      </c>
      <c r="C59" s="415"/>
      <c r="D59" s="415"/>
      <c r="E59" s="398"/>
    </row>
    <row r="60" spans="1:5" s="421" customFormat="1" ht="12" customHeight="1" thickBot="1">
      <c r="A60" s="375" t="s">
        <v>373</v>
      </c>
      <c r="B60" s="424" t="s">
        <v>374</v>
      </c>
      <c r="C60" s="415"/>
      <c r="D60" s="415"/>
      <c r="E60" s="398"/>
    </row>
    <row r="61" spans="1:5" s="421" customFormat="1" ht="12" customHeight="1" thickBot="1">
      <c r="A61" s="379" t="s">
        <v>15</v>
      </c>
      <c r="B61" s="380" t="s">
        <v>375</v>
      </c>
      <c r="C61" s="417">
        <f>+C6+C13+C20+C27+C34+C45+C51+C56</f>
        <v>27008</v>
      </c>
      <c r="D61" s="417">
        <f>+D6+D13+D20+D27+D34+D45+D51+D56</f>
        <v>28298</v>
      </c>
      <c r="E61" s="430">
        <f>+E6+E13+E20+E27+E34+E45+E51+E56</f>
        <v>27332</v>
      </c>
    </row>
    <row r="62" spans="1:5" s="421" customFormat="1" ht="12" customHeight="1" thickBot="1">
      <c r="A62" s="433" t="s">
        <v>376</v>
      </c>
      <c r="B62" s="401" t="s">
        <v>377</v>
      </c>
      <c r="C62" s="411">
        <f>+C63+C64+C65</f>
        <v>0</v>
      </c>
      <c r="D62" s="411">
        <f>+D63+D64+D65</f>
        <v>0</v>
      </c>
      <c r="E62" s="394">
        <f>+E63+E64+E65</f>
        <v>0</v>
      </c>
    </row>
    <row r="63" spans="1:5" s="421" customFormat="1" ht="12" customHeight="1">
      <c r="A63" s="374" t="s">
        <v>378</v>
      </c>
      <c r="B63" s="422" t="s">
        <v>379</v>
      </c>
      <c r="C63" s="415"/>
      <c r="D63" s="415"/>
      <c r="E63" s="398"/>
    </row>
    <row r="64" spans="1:5" s="421" customFormat="1" ht="12" customHeight="1">
      <c r="A64" s="373" t="s">
        <v>380</v>
      </c>
      <c r="B64" s="423" t="s">
        <v>381</v>
      </c>
      <c r="C64" s="415"/>
      <c r="D64" s="415"/>
      <c r="E64" s="398"/>
    </row>
    <row r="65" spans="1:5" s="421" customFormat="1" ht="12" customHeight="1" thickBot="1">
      <c r="A65" s="375" t="s">
        <v>382</v>
      </c>
      <c r="B65" s="359" t="s">
        <v>427</v>
      </c>
      <c r="C65" s="415"/>
      <c r="D65" s="415"/>
      <c r="E65" s="398"/>
    </row>
    <row r="66" spans="1:5" s="421" customFormat="1" ht="12" customHeight="1" thickBot="1">
      <c r="A66" s="433" t="s">
        <v>384</v>
      </c>
      <c r="B66" s="401" t="s">
        <v>385</v>
      </c>
      <c r="C66" s="411">
        <f>+C67+C68+C69+C70</f>
        <v>0</v>
      </c>
      <c r="D66" s="411">
        <f>+D67+D68+D69+D70</f>
        <v>0</v>
      </c>
      <c r="E66" s="394">
        <f>+E67+E68+E69+E70</f>
        <v>0</v>
      </c>
    </row>
    <row r="67" spans="1:5" s="421" customFormat="1" ht="13.5" customHeight="1">
      <c r="A67" s="374" t="s">
        <v>109</v>
      </c>
      <c r="B67" s="422" t="s">
        <v>386</v>
      </c>
      <c r="C67" s="415"/>
      <c r="D67" s="415"/>
      <c r="E67" s="398"/>
    </row>
    <row r="68" spans="1:5" s="421" customFormat="1" ht="12" customHeight="1">
      <c r="A68" s="373" t="s">
        <v>110</v>
      </c>
      <c r="B68" s="423" t="s">
        <v>387</v>
      </c>
      <c r="C68" s="415"/>
      <c r="D68" s="415"/>
      <c r="E68" s="398"/>
    </row>
    <row r="69" spans="1:5" s="421" customFormat="1" ht="12" customHeight="1">
      <c r="A69" s="373" t="s">
        <v>388</v>
      </c>
      <c r="B69" s="423" t="s">
        <v>389</v>
      </c>
      <c r="C69" s="415"/>
      <c r="D69" s="415"/>
      <c r="E69" s="398"/>
    </row>
    <row r="70" spans="1:5" s="421" customFormat="1" ht="12" customHeight="1" thickBot="1">
      <c r="A70" s="375" t="s">
        <v>390</v>
      </c>
      <c r="B70" s="424" t="s">
        <v>391</v>
      </c>
      <c r="C70" s="415"/>
      <c r="D70" s="415"/>
      <c r="E70" s="398"/>
    </row>
    <row r="71" spans="1:5" s="421" customFormat="1" ht="12" customHeight="1" thickBot="1">
      <c r="A71" s="433" t="s">
        <v>392</v>
      </c>
      <c r="B71" s="401" t="s">
        <v>393</v>
      </c>
      <c r="C71" s="411">
        <f>+C72+C73</f>
        <v>0</v>
      </c>
      <c r="D71" s="411">
        <f>+D72+D73</f>
        <v>0</v>
      </c>
      <c r="E71" s="394">
        <f>+E72+E73</f>
        <v>0</v>
      </c>
    </row>
    <row r="72" spans="1:5" s="421" customFormat="1" ht="12" customHeight="1">
      <c r="A72" s="374" t="s">
        <v>394</v>
      </c>
      <c r="B72" s="422" t="s">
        <v>395</v>
      </c>
      <c r="C72" s="415"/>
      <c r="D72" s="415"/>
      <c r="E72" s="398"/>
    </row>
    <row r="73" spans="1:5" s="421" customFormat="1" ht="12" customHeight="1" thickBot="1">
      <c r="A73" s="375" t="s">
        <v>396</v>
      </c>
      <c r="B73" s="424" t="s">
        <v>397</v>
      </c>
      <c r="C73" s="415"/>
      <c r="D73" s="415"/>
      <c r="E73" s="398"/>
    </row>
    <row r="74" spans="1:5" s="421" customFormat="1" ht="12" customHeight="1" thickBot="1">
      <c r="A74" s="433" t="s">
        <v>398</v>
      </c>
      <c r="B74" s="401" t="s">
        <v>399</v>
      </c>
      <c r="C74" s="411">
        <f>+C75+C76+C77</f>
        <v>0</v>
      </c>
      <c r="D74" s="411">
        <f>+D75+D76+D77</f>
        <v>0</v>
      </c>
      <c r="E74" s="394">
        <f>+E75+E76+E77</f>
        <v>0</v>
      </c>
    </row>
    <row r="75" spans="1:5" s="421" customFormat="1" ht="12" customHeight="1">
      <c r="A75" s="374" t="s">
        <v>400</v>
      </c>
      <c r="B75" s="422" t="s">
        <v>401</v>
      </c>
      <c r="C75" s="415"/>
      <c r="D75" s="415"/>
      <c r="E75" s="398"/>
    </row>
    <row r="76" spans="1:5" s="421" customFormat="1" ht="12" customHeight="1">
      <c r="A76" s="373" t="s">
        <v>402</v>
      </c>
      <c r="B76" s="423" t="s">
        <v>403</v>
      </c>
      <c r="C76" s="415"/>
      <c r="D76" s="415"/>
      <c r="E76" s="398"/>
    </row>
    <row r="77" spans="1:5" s="421" customFormat="1" ht="12" customHeight="1" thickBot="1">
      <c r="A77" s="375" t="s">
        <v>404</v>
      </c>
      <c r="B77" s="403" t="s">
        <v>405</v>
      </c>
      <c r="C77" s="415"/>
      <c r="D77" s="415"/>
      <c r="E77" s="398"/>
    </row>
    <row r="78" spans="1:5" s="421" customFormat="1" ht="12" customHeight="1" thickBot="1">
      <c r="A78" s="433" t="s">
        <v>406</v>
      </c>
      <c r="B78" s="401" t="s">
        <v>407</v>
      </c>
      <c r="C78" s="411">
        <f>+C79+C80+C81+C82</f>
        <v>0</v>
      </c>
      <c r="D78" s="411">
        <f>+D79+D80+D81+D82</f>
        <v>0</v>
      </c>
      <c r="E78" s="394">
        <f>+E79+E80+E81+E82</f>
        <v>0</v>
      </c>
    </row>
    <row r="79" spans="1:5" s="421" customFormat="1" ht="12" customHeight="1">
      <c r="A79" s="425" t="s">
        <v>408</v>
      </c>
      <c r="B79" s="422" t="s">
        <v>409</v>
      </c>
      <c r="C79" s="415"/>
      <c r="D79" s="415"/>
      <c r="E79" s="398"/>
    </row>
    <row r="80" spans="1:5" s="421" customFormat="1" ht="12" customHeight="1">
      <c r="A80" s="426" t="s">
        <v>410</v>
      </c>
      <c r="B80" s="423" t="s">
        <v>411</v>
      </c>
      <c r="C80" s="415"/>
      <c r="D80" s="415"/>
      <c r="E80" s="398"/>
    </row>
    <row r="81" spans="1:5" s="421" customFormat="1" ht="12" customHeight="1">
      <c r="A81" s="426" t="s">
        <v>412</v>
      </c>
      <c r="B81" s="423" t="s">
        <v>413</v>
      </c>
      <c r="C81" s="415"/>
      <c r="D81" s="415"/>
      <c r="E81" s="398"/>
    </row>
    <row r="82" spans="1:5" s="421" customFormat="1" ht="12" customHeight="1" thickBot="1">
      <c r="A82" s="434" t="s">
        <v>414</v>
      </c>
      <c r="B82" s="403" t="s">
        <v>415</v>
      </c>
      <c r="C82" s="415"/>
      <c r="D82" s="415"/>
      <c r="E82" s="398"/>
    </row>
    <row r="83" spans="1:5" s="421" customFormat="1" ht="12" customHeight="1" thickBot="1">
      <c r="A83" s="433" t="s">
        <v>416</v>
      </c>
      <c r="B83" s="401" t="s">
        <v>417</v>
      </c>
      <c r="C83" s="436"/>
      <c r="D83" s="436"/>
      <c r="E83" s="437"/>
    </row>
    <row r="84" spans="1:5" s="421" customFormat="1" ht="12" customHeight="1" thickBot="1">
      <c r="A84" s="433" t="s">
        <v>418</v>
      </c>
      <c r="B84" s="357" t="s">
        <v>419</v>
      </c>
      <c r="C84" s="417">
        <f>+C62+C66+C71+C74+C78+C83</f>
        <v>0</v>
      </c>
      <c r="D84" s="417">
        <f>+D62+D66+D71+D74+D78+D83</f>
        <v>0</v>
      </c>
      <c r="E84" s="430">
        <f>+E62+E66+E71+E74+E78+E83</f>
        <v>0</v>
      </c>
    </row>
    <row r="85" spans="1:5" s="421" customFormat="1" ht="12" customHeight="1" thickBot="1">
      <c r="A85" s="435" t="s">
        <v>420</v>
      </c>
      <c r="B85" s="360" t="s">
        <v>421</v>
      </c>
      <c r="C85" s="417">
        <f>+C61+C84</f>
        <v>27008</v>
      </c>
      <c r="D85" s="417">
        <f>+D61+D84</f>
        <v>28298</v>
      </c>
      <c r="E85" s="430">
        <f>+E61+E84</f>
        <v>27332</v>
      </c>
    </row>
    <row r="86" spans="1:5" s="421" customFormat="1" ht="12" customHeight="1">
      <c r="A86" s="355"/>
      <c r="B86" s="355"/>
      <c r="C86" s="356"/>
      <c r="D86" s="356"/>
      <c r="E86" s="356"/>
    </row>
    <row r="87" spans="1:5" ht="16.5" customHeight="1">
      <c r="A87" s="707" t="s">
        <v>36</v>
      </c>
      <c r="B87" s="707"/>
      <c r="C87" s="707"/>
      <c r="D87" s="707"/>
      <c r="E87" s="707"/>
    </row>
    <row r="88" spans="1:5" s="427" customFormat="1" ht="16.5" customHeight="1" thickBot="1">
      <c r="A88" s="45" t="s">
        <v>113</v>
      </c>
      <c r="B88" s="45"/>
      <c r="C88" s="388"/>
      <c r="D88" s="388"/>
      <c r="E88" s="388" t="s">
        <v>158</v>
      </c>
    </row>
    <row r="89" spans="1:5" s="427" customFormat="1" ht="16.5" customHeight="1">
      <c r="A89" s="708" t="s">
        <v>60</v>
      </c>
      <c r="B89" s="710" t="s">
        <v>179</v>
      </c>
      <c r="C89" s="712" t="str">
        <f>+C3</f>
        <v>2015. évi</v>
      </c>
      <c r="D89" s="712"/>
      <c r="E89" s="713"/>
    </row>
    <row r="90" spans="1:5" ht="37.5" customHeight="1" thickBot="1">
      <c r="A90" s="709"/>
      <c r="B90" s="711"/>
      <c r="C90" s="46" t="s">
        <v>180</v>
      </c>
      <c r="D90" s="46" t="s">
        <v>185</v>
      </c>
      <c r="E90" s="47" t="s">
        <v>186</v>
      </c>
    </row>
    <row r="91" spans="1:5" s="420" customFormat="1" ht="12" customHeight="1" thickBot="1">
      <c r="A91" s="384" t="s">
        <v>422</v>
      </c>
      <c r="B91" s="385" t="s">
        <v>423</v>
      </c>
      <c r="C91" s="385" t="s">
        <v>424</v>
      </c>
      <c r="D91" s="385" t="s">
        <v>425</v>
      </c>
      <c r="E91" s="386" t="s">
        <v>426</v>
      </c>
    </row>
    <row r="92" spans="1:5" ht="12" customHeight="1" thickBot="1">
      <c r="A92" s="381" t="s">
        <v>7</v>
      </c>
      <c r="B92" s="383" t="s">
        <v>428</v>
      </c>
      <c r="C92" s="410">
        <f>SUM(C93:C97)</f>
        <v>75540</v>
      </c>
      <c r="D92" s="410">
        <f>SUM(D93:D97)</f>
        <v>85309</v>
      </c>
      <c r="E92" s="365">
        <f>SUM(E93:E97)</f>
        <v>77917</v>
      </c>
    </row>
    <row r="93" spans="1:5" ht="12" customHeight="1">
      <c r="A93" s="376" t="s">
        <v>72</v>
      </c>
      <c r="B93" s="369" t="s">
        <v>37</v>
      </c>
      <c r="C93" s="97">
        <v>31323</v>
      </c>
      <c r="D93" s="97">
        <v>32665</v>
      </c>
      <c r="E93" s="364">
        <v>33552</v>
      </c>
    </row>
    <row r="94" spans="1:5" ht="12" customHeight="1">
      <c r="A94" s="373" t="s">
        <v>73</v>
      </c>
      <c r="B94" s="367" t="s">
        <v>134</v>
      </c>
      <c r="C94" s="412">
        <v>8457</v>
      </c>
      <c r="D94" s="412">
        <v>9059</v>
      </c>
      <c r="E94" s="395">
        <v>9058</v>
      </c>
    </row>
    <row r="95" spans="1:5" ht="12" customHeight="1">
      <c r="A95" s="373" t="s">
        <v>74</v>
      </c>
      <c r="B95" s="367" t="s">
        <v>101</v>
      </c>
      <c r="C95" s="414">
        <v>28260</v>
      </c>
      <c r="D95" s="414">
        <v>36985</v>
      </c>
      <c r="E95" s="397">
        <v>29057</v>
      </c>
    </row>
    <row r="96" spans="1:5" ht="12" customHeight="1">
      <c r="A96" s="373" t="s">
        <v>75</v>
      </c>
      <c r="B96" s="370" t="s">
        <v>135</v>
      </c>
      <c r="C96" s="414"/>
      <c r="D96" s="414"/>
      <c r="E96" s="397"/>
    </row>
    <row r="97" spans="1:5" ht="12" customHeight="1">
      <c r="A97" s="373" t="s">
        <v>84</v>
      </c>
      <c r="B97" s="378" t="s">
        <v>136</v>
      </c>
      <c r="C97" s="414">
        <v>7500</v>
      </c>
      <c r="D97" s="414">
        <v>6600</v>
      </c>
      <c r="E97" s="397">
        <v>6250</v>
      </c>
    </row>
    <row r="98" spans="1:5" ht="12" customHeight="1">
      <c r="A98" s="373" t="s">
        <v>76</v>
      </c>
      <c r="B98" s="367" t="s">
        <v>429</v>
      </c>
      <c r="C98" s="414"/>
      <c r="D98" s="414"/>
      <c r="E98" s="397"/>
    </row>
    <row r="99" spans="1:5" ht="12" customHeight="1">
      <c r="A99" s="373" t="s">
        <v>77</v>
      </c>
      <c r="B99" s="390" t="s">
        <v>430</v>
      </c>
      <c r="C99" s="414"/>
      <c r="D99" s="414"/>
      <c r="E99" s="397"/>
    </row>
    <row r="100" spans="1:5" ht="12" customHeight="1">
      <c r="A100" s="373" t="s">
        <v>85</v>
      </c>
      <c r="B100" s="391" t="s">
        <v>431</v>
      </c>
      <c r="C100" s="414"/>
      <c r="D100" s="414"/>
      <c r="E100" s="397"/>
    </row>
    <row r="101" spans="1:5" ht="12" customHeight="1">
      <c r="A101" s="373" t="s">
        <v>86</v>
      </c>
      <c r="B101" s="391" t="s">
        <v>432</v>
      </c>
      <c r="C101" s="414"/>
      <c r="D101" s="414"/>
      <c r="E101" s="397"/>
    </row>
    <row r="102" spans="1:5" ht="12" customHeight="1">
      <c r="A102" s="373" t="s">
        <v>87</v>
      </c>
      <c r="B102" s="390" t="s">
        <v>433</v>
      </c>
      <c r="C102" s="414"/>
      <c r="D102" s="414"/>
      <c r="E102" s="397"/>
    </row>
    <row r="103" spans="1:5" ht="12" customHeight="1">
      <c r="A103" s="373" t="s">
        <v>88</v>
      </c>
      <c r="B103" s="390" t="s">
        <v>434</v>
      </c>
      <c r="C103" s="414"/>
      <c r="D103" s="414"/>
      <c r="E103" s="397"/>
    </row>
    <row r="104" spans="1:5" ht="12" customHeight="1">
      <c r="A104" s="373" t="s">
        <v>90</v>
      </c>
      <c r="B104" s="391" t="s">
        <v>435</v>
      </c>
      <c r="C104" s="414"/>
      <c r="D104" s="414"/>
      <c r="E104" s="397"/>
    </row>
    <row r="105" spans="1:5" ht="12" customHeight="1">
      <c r="A105" s="372" t="s">
        <v>137</v>
      </c>
      <c r="B105" s="392" t="s">
        <v>436</v>
      </c>
      <c r="C105" s="414"/>
      <c r="D105" s="414"/>
      <c r="E105" s="397"/>
    </row>
    <row r="106" spans="1:5" ht="12" customHeight="1">
      <c r="A106" s="373" t="s">
        <v>437</v>
      </c>
      <c r="B106" s="392" t="s">
        <v>438</v>
      </c>
      <c r="C106" s="414"/>
      <c r="D106" s="414"/>
      <c r="E106" s="397"/>
    </row>
    <row r="107" spans="1:5" ht="12" customHeight="1" thickBot="1">
      <c r="A107" s="377" t="s">
        <v>439</v>
      </c>
      <c r="B107" s="393" t="s">
        <v>440</v>
      </c>
      <c r="C107" s="98"/>
      <c r="D107" s="98"/>
      <c r="E107" s="358"/>
    </row>
    <row r="108" spans="1:5" ht="12" customHeight="1" thickBot="1">
      <c r="A108" s="379" t="s">
        <v>8</v>
      </c>
      <c r="B108" s="382" t="s">
        <v>441</v>
      </c>
      <c r="C108" s="411">
        <f>+C109+C111+C113</f>
        <v>0</v>
      </c>
      <c r="D108" s="411">
        <f>+D109+D111+D113</f>
        <v>0</v>
      </c>
      <c r="E108" s="394">
        <f>+E109+E111+E113</f>
        <v>0</v>
      </c>
    </row>
    <row r="109" spans="1:5" ht="12" customHeight="1">
      <c r="A109" s="374" t="s">
        <v>78</v>
      </c>
      <c r="B109" s="367" t="s">
        <v>157</v>
      </c>
      <c r="C109" s="413"/>
      <c r="D109" s="413"/>
      <c r="E109" s="396"/>
    </row>
    <row r="110" spans="1:5" ht="12" customHeight="1">
      <c r="A110" s="374" t="s">
        <v>79</v>
      </c>
      <c r="B110" s="371" t="s">
        <v>442</v>
      </c>
      <c r="C110" s="413"/>
      <c r="D110" s="413"/>
      <c r="E110" s="396"/>
    </row>
    <row r="111" spans="1:5" ht="15.75">
      <c r="A111" s="374" t="s">
        <v>80</v>
      </c>
      <c r="B111" s="371" t="s">
        <v>138</v>
      </c>
      <c r="C111" s="412"/>
      <c r="D111" s="412"/>
      <c r="E111" s="395"/>
    </row>
    <row r="112" spans="1:5" ht="12" customHeight="1">
      <c r="A112" s="374" t="s">
        <v>81</v>
      </c>
      <c r="B112" s="371" t="s">
        <v>443</v>
      </c>
      <c r="C112" s="412"/>
      <c r="D112" s="412"/>
      <c r="E112" s="395"/>
    </row>
    <row r="113" spans="1:5" ht="12" customHeight="1">
      <c r="A113" s="374" t="s">
        <v>82</v>
      </c>
      <c r="B113" s="403" t="s">
        <v>160</v>
      </c>
      <c r="C113" s="412"/>
      <c r="D113" s="412"/>
      <c r="E113" s="395"/>
    </row>
    <row r="114" spans="1:5" ht="21.75" customHeight="1">
      <c r="A114" s="374" t="s">
        <v>89</v>
      </c>
      <c r="B114" s="402" t="s">
        <v>444</v>
      </c>
      <c r="C114" s="412"/>
      <c r="D114" s="412"/>
      <c r="E114" s="395"/>
    </row>
    <row r="115" spans="1:5" ht="24" customHeight="1">
      <c r="A115" s="374" t="s">
        <v>91</v>
      </c>
      <c r="B115" s="418" t="s">
        <v>445</v>
      </c>
      <c r="C115" s="412"/>
      <c r="D115" s="412"/>
      <c r="E115" s="395"/>
    </row>
    <row r="116" spans="1:5" ht="12" customHeight="1">
      <c r="A116" s="374" t="s">
        <v>139</v>
      </c>
      <c r="B116" s="391" t="s">
        <v>432</v>
      </c>
      <c r="C116" s="412"/>
      <c r="D116" s="412"/>
      <c r="E116" s="395"/>
    </row>
    <row r="117" spans="1:5" ht="12" customHeight="1">
      <c r="A117" s="374" t="s">
        <v>140</v>
      </c>
      <c r="B117" s="391" t="s">
        <v>446</v>
      </c>
      <c r="C117" s="412"/>
      <c r="D117" s="412"/>
      <c r="E117" s="395"/>
    </row>
    <row r="118" spans="1:5" ht="12" customHeight="1">
      <c r="A118" s="374" t="s">
        <v>141</v>
      </c>
      <c r="B118" s="391" t="s">
        <v>447</v>
      </c>
      <c r="C118" s="412"/>
      <c r="D118" s="412"/>
      <c r="E118" s="395"/>
    </row>
    <row r="119" spans="1:5" s="438" customFormat="1" ht="12" customHeight="1">
      <c r="A119" s="374" t="s">
        <v>448</v>
      </c>
      <c r="B119" s="391" t="s">
        <v>435</v>
      </c>
      <c r="C119" s="412"/>
      <c r="D119" s="412"/>
      <c r="E119" s="395"/>
    </row>
    <row r="120" spans="1:5" ht="12" customHeight="1">
      <c r="A120" s="374" t="s">
        <v>449</v>
      </c>
      <c r="B120" s="391" t="s">
        <v>450</v>
      </c>
      <c r="C120" s="412"/>
      <c r="D120" s="412"/>
      <c r="E120" s="395"/>
    </row>
    <row r="121" spans="1:5" ht="12" customHeight="1" thickBot="1">
      <c r="A121" s="372" t="s">
        <v>451</v>
      </c>
      <c r="B121" s="391" t="s">
        <v>452</v>
      </c>
      <c r="C121" s="414"/>
      <c r="D121" s="414"/>
      <c r="E121" s="397"/>
    </row>
    <row r="122" spans="1:5" ht="12" customHeight="1" thickBot="1">
      <c r="A122" s="379" t="s">
        <v>9</v>
      </c>
      <c r="B122" s="387" t="s">
        <v>453</v>
      </c>
      <c r="C122" s="411">
        <f>+C123+C124</f>
        <v>0</v>
      </c>
      <c r="D122" s="411">
        <f>+D123+D124</f>
        <v>0</v>
      </c>
      <c r="E122" s="394">
        <f>+E123+E124</f>
        <v>0</v>
      </c>
    </row>
    <row r="123" spans="1:5" ht="12" customHeight="1">
      <c r="A123" s="374" t="s">
        <v>61</v>
      </c>
      <c r="B123" s="368" t="s">
        <v>46</v>
      </c>
      <c r="C123" s="413"/>
      <c r="D123" s="413"/>
      <c r="E123" s="396"/>
    </row>
    <row r="124" spans="1:5" ht="12" customHeight="1" thickBot="1">
      <c r="A124" s="375" t="s">
        <v>62</v>
      </c>
      <c r="B124" s="371" t="s">
        <v>47</v>
      </c>
      <c r="C124" s="414"/>
      <c r="D124" s="414"/>
      <c r="E124" s="397"/>
    </row>
    <row r="125" spans="1:5" ht="12" customHeight="1" thickBot="1">
      <c r="A125" s="379" t="s">
        <v>10</v>
      </c>
      <c r="B125" s="387" t="s">
        <v>454</v>
      </c>
      <c r="C125" s="411">
        <f>+C92+C108+C122</f>
        <v>75540</v>
      </c>
      <c r="D125" s="411">
        <f>+D92+D108+D122</f>
        <v>85309</v>
      </c>
      <c r="E125" s="394">
        <f>+E92+E108+E122</f>
        <v>77917</v>
      </c>
    </row>
    <row r="126" spans="1:5" ht="12" customHeight="1" thickBot="1">
      <c r="A126" s="379" t="s">
        <v>11</v>
      </c>
      <c r="B126" s="387" t="s">
        <v>455</v>
      </c>
      <c r="C126" s="411">
        <f>+C127+C128+C129</f>
        <v>0</v>
      </c>
      <c r="D126" s="411">
        <f>+D127+D128+D129</f>
        <v>0</v>
      </c>
      <c r="E126" s="394">
        <f>+E127+E128+E129</f>
        <v>0</v>
      </c>
    </row>
    <row r="127" spans="1:5" ht="12" customHeight="1">
      <c r="A127" s="374" t="s">
        <v>65</v>
      </c>
      <c r="B127" s="368" t="s">
        <v>456</v>
      </c>
      <c r="C127" s="412"/>
      <c r="D127" s="412"/>
      <c r="E127" s="395"/>
    </row>
    <row r="128" spans="1:5" ht="12" customHeight="1">
      <c r="A128" s="374" t="s">
        <v>66</v>
      </c>
      <c r="B128" s="368" t="s">
        <v>457</v>
      </c>
      <c r="C128" s="412"/>
      <c r="D128" s="412"/>
      <c r="E128" s="395"/>
    </row>
    <row r="129" spans="1:5" ht="12" customHeight="1" thickBot="1">
      <c r="A129" s="372" t="s">
        <v>67</v>
      </c>
      <c r="B129" s="366" t="s">
        <v>458</v>
      </c>
      <c r="C129" s="412"/>
      <c r="D129" s="412"/>
      <c r="E129" s="395"/>
    </row>
    <row r="130" spans="1:5" ht="12" customHeight="1" thickBot="1">
      <c r="A130" s="379" t="s">
        <v>12</v>
      </c>
      <c r="B130" s="387" t="s">
        <v>459</v>
      </c>
      <c r="C130" s="411">
        <f>+C131+C132+C134+C133</f>
        <v>0</v>
      </c>
      <c r="D130" s="411">
        <f>+D131+D132+D134+D133</f>
        <v>0</v>
      </c>
      <c r="E130" s="394">
        <f>+E131+E132+E134+E133</f>
        <v>0</v>
      </c>
    </row>
    <row r="131" spans="1:5" ht="12" customHeight="1">
      <c r="A131" s="374" t="s">
        <v>68</v>
      </c>
      <c r="B131" s="368" t="s">
        <v>460</v>
      </c>
      <c r="C131" s="412"/>
      <c r="D131" s="412"/>
      <c r="E131" s="395"/>
    </row>
    <row r="132" spans="1:5" ht="12" customHeight="1">
      <c r="A132" s="374" t="s">
        <v>69</v>
      </c>
      <c r="B132" s="368" t="s">
        <v>461</v>
      </c>
      <c r="C132" s="412"/>
      <c r="D132" s="412"/>
      <c r="E132" s="395"/>
    </row>
    <row r="133" spans="1:5" ht="12" customHeight="1">
      <c r="A133" s="374" t="s">
        <v>356</v>
      </c>
      <c r="B133" s="368" t="s">
        <v>462</v>
      </c>
      <c r="C133" s="412"/>
      <c r="D133" s="412"/>
      <c r="E133" s="395"/>
    </row>
    <row r="134" spans="1:5" ht="12" customHeight="1" thickBot="1">
      <c r="A134" s="372" t="s">
        <v>358</v>
      </c>
      <c r="B134" s="366" t="s">
        <v>463</v>
      </c>
      <c r="C134" s="412"/>
      <c r="D134" s="412"/>
      <c r="E134" s="395"/>
    </row>
    <row r="135" spans="1:5" ht="12" customHeight="1" thickBot="1">
      <c r="A135" s="379" t="s">
        <v>13</v>
      </c>
      <c r="B135" s="387" t="s">
        <v>464</v>
      </c>
      <c r="C135" s="417">
        <f>+C136+C137+C138+C139</f>
        <v>0</v>
      </c>
      <c r="D135" s="417">
        <f>+D136+D137+D138+D139</f>
        <v>0</v>
      </c>
      <c r="E135" s="430">
        <f>+E136+E137+E138+E139</f>
        <v>0</v>
      </c>
    </row>
    <row r="136" spans="1:5" ht="12" customHeight="1">
      <c r="A136" s="374" t="s">
        <v>70</v>
      </c>
      <c r="B136" s="368" t="s">
        <v>465</v>
      </c>
      <c r="C136" s="412"/>
      <c r="D136" s="412"/>
      <c r="E136" s="395"/>
    </row>
    <row r="137" spans="1:5" ht="12" customHeight="1">
      <c r="A137" s="374" t="s">
        <v>71</v>
      </c>
      <c r="B137" s="368" t="s">
        <v>466</v>
      </c>
      <c r="C137" s="412"/>
      <c r="D137" s="412"/>
      <c r="E137" s="395"/>
    </row>
    <row r="138" spans="1:5" ht="12" customHeight="1">
      <c r="A138" s="374" t="s">
        <v>365</v>
      </c>
      <c r="B138" s="368" t="s">
        <v>467</v>
      </c>
      <c r="C138" s="412"/>
      <c r="D138" s="412"/>
      <c r="E138" s="395"/>
    </row>
    <row r="139" spans="1:5" ht="12" customHeight="1" thickBot="1">
      <c r="A139" s="372" t="s">
        <v>367</v>
      </c>
      <c r="B139" s="366" t="s">
        <v>468</v>
      </c>
      <c r="C139" s="412"/>
      <c r="D139" s="412"/>
      <c r="E139" s="395"/>
    </row>
    <row r="140" spans="1:9" ht="15" customHeight="1" thickBot="1">
      <c r="A140" s="379" t="s">
        <v>14</v>
      </c>
      <c r="B140" s="387" t="s">
        <v>469</v>
      </c>
      <c r="C140" s="99">
        <f>+C141+C142+C143+C144</f>
        <v>0</v>
      </c>
      <c r="D140" s="99">
        <f>+D141+D142+D143+D144</f>
        <v>0</v>
      </c>
      <c r="E140" s="363">
        <f>+E141+E142+E143+E144</f>
        <v>0</v>
      </c>
      <c r="F140" s="428"/>
      <c r="G140" s="429"/>
      <c r="H140" s="429"/>
      <c r="I140" s="429"/>
    </row>
    <row r="141" spans="1:5" s="421" customFormat="1" ht="12.75" customHeight="1">
      <c r="A141" s="374" t="s">
        <v>132</v>
      </c>
      <c r="B141" s="368" t="s">
        <v>470</v>
      </c>
      <c r="C141" s="412"/>
      <c r="D141" s="412"/>
      <c r="E141" s="395"/>
    </row>
    <row r="142" spans="1:5" ht="12.75" customHeight="1">
      <c r="A142" s="374" t="s">
        <v>133</v>
      </c>
      <c r="B142" s="368" t="s">
        <v>471</v>
      </c>
      <c r="C142" s="412"/>
      <c r="D142" s="412"/>
      <c r="E142" s="395"/>
    </row>
    <row r="143" spans="1:5" ht="12.75" customHeight="1">
      <c r="A143" s="374" t="s">
        <v>159</v>
      </c>
      <c r="B143" s="368" t="s">
        <v>472</v>
      </c>
      <c r="C143" s="412"/>
      <c r="D143" s="412"/>
      <c r="E143" s="395"/>
    </row>
    <row r="144" spans="1:5" ht="12.75" customHeight="1" thickBot="1">
      <c r="A144" s="374" t="s">
        <v>373</v>
      </c>
      <c r="B144" s="368" t="s">
        <v>473</v>
      </c>
      <c r="C144" s="412"/>
      <c r="D144" s="412"/>
      <c r="E144" s="395"/>
    </row>
    <row r="145" spans="1:5" ht="16.5" thickBot="1">
      <c r="A145" s="379" t="s">
        <v>15</v>
      </c>
      <c r="B145" s="387" t="s">
        <v>474</v>
      </c>
      <c r="C145" s="361">
        <f>+C126+C130+C135+C140</f>
        <v>0</v>
      </c>
      <c r="D145" s="361">
        <f>+D126+D130+D135+D140</f>
        <v>0</v>
      </c>
      <c r="E145" s="362">
        <f>+E126+E130+E135+E140</f>
        <v>0</v>
      </c>
    </row>
    <row r="146" spans="1:5" ht="16.5" thickBot="1">
      <c r="A146" s="404" t="s">
        <v>16</v>
      </c>
      <c r="B146" s="407" t="s">
        <v>475</v>
      </c>
      <c r="C146" s="361">
        <f>+C125+C145</f>
        <v>75540</v>
      </c>
      <c r="D146" s="361">
        <f>+D125+D145</f>
        <v>85309</v>
      </c>
      <c r="E146" s="362">
        <f>+E125+E145</f>
        <v>77917</v>
      </c>
    </row>
    <row r="148" spans="1:5" ht="18.75" customHeight="1">
      <c r="A148" s="706" t="s">
        <v>476</v>
      </c>
      <c r="B148" s="706"/>
      <c r="C148" s="706"/>
      <c r="D148" s="706"/>
      <c r="E148" s="706"/>
    </row>
    <row r="149" spans="1:5" ht="13.5" customHeight="1" thickBot="1">
      <c r="A149" s="389" t="s">
        <v>114</v>
      </c>
      <c r="B149" s="389"/>
      <c r="C149" s="419"/>
      <c r="E149" s="406" t="s">
        <v>158</v>
      </c>
    </row>
    <row r="150" spans="1:5" ht="21.75" thickBot="1">
      <c r="A150" s="379">
        <v>1</v>
      </c>
      <c r="B150" s="382" t="s">
        <v>477</v>
      </c>
      <c r="C150" s="405">
        <f>+C61-C125</f>
        <v>-48532</v>
      </c>
      <c r="D150" s="405">
        <f>+D61-D125</f>
        <v>-57011</v>
      </c>
      <c r="E150" s="405">
        <f>+E61-E125</f>
        <v>-50585</v>
      </c>
    </row>
    <row r="151" spans="1:5" ht="21.75" thickBot="1">
      <c r="A151" s="379" t="s">
        <v>8</v>
      </c>
      <c r="B151" s="382" t="s">
        <v>478</v>
      </c>
      <c r="C151" s="405">
        <f>+C84-C145</f>
        <v>0</v>
      </c>
      <c r="D151" s="405">
        <f>+D84-D145</f>
        <v>0</v>
      </c>
      <c r="E151" s="405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8" customFormat="1" ht="12.75" customHeight="1">
      <c r="C161" s="409"/>
      <c r="D161" s="409"/>
      <c r="E161" s="409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2015. ÉVI ZÁRSZÁMADÁS
ÖNKÉNT VÁLLALT FELADATAINAK MÉRLEGE
&amp;R&amp;"Times New Roman CE,Félkövér dőlt"&amp;11 1.3. melléklet a 10/2016. (V.19.)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7" sqref="E97"/>
    </sheetView>
  </sheetViews>
  <sheetFormatPr defaultColWidth="9.00390625" defaultRowHeight="12.75"/>
  <cols>
    <col min="1" max="1" width="9.50390625" style="408" customWidth="1"/>
    <col min="2" max="2" width="60.875" style="408" customWidth="1"/>
    <col min="3" max="5" width="15.875" style="409" customWidth="1"/>
    <col min="6" max="16384" width="9.375" style="419" customWidth="1"/>
  </cols>
  <sheetData>
    <row r="1" spans="1:5" ht="15.75" customHeight="1">
      <c r="A1" s="707" t="s">
        <v>4</v>
      </c>
      <c r="B1" s="707"/>
      <c r="C1" s="707"/>
      <c r="D1" s="707"/>
      <c r="E1" s="707"/>
    </row>
    <row r="2" spans="1:5" ht="15.75" customHeight="1" thickBot="1">
      <c r="A2" s="44" t="s">
        <v>112</v>
      </c>
      <c r="B2" s="44"/>
      <c r="C2" s="406"/>
      <c r="D2" s="406"/>
      <c r="E2" s="406" t="s">
        <v>158</v>
      </c>
    </row>
    <row r="3" spans="1:5" ht="15.75" customHeight="1">
      <c r="A3" s="708" t="s">
        <v>60</v>
      </c>
      <c r="B3" s="710" t="s">
        <v>6</v>
      </c>
      <c r="C3" s="712" t="str">
        <f>+'1.1.sz.mell.'!C3:E3</f>
        <v>2015. évi</v>
      </c>
      <c r="D3" s="712"/>
      <c r="E3" s="713"/>
    </row>
    <row r="4" spans="1:5" ht="37.5" customHeight="1" thickBot="1">
      <c r="A4" s="709"/>
      <c r="B4" s="711"/>
      <c r="C4" s="46" t="s">
        <v>180</v>
      </c>
      <c r="D4" s="46" t="s">
        <v>185</v>
      </c>
      <c r="E4" s="47" t="s">
        <v>186</v>
      </c>
    </row>
    <row r="5" spans="1:5" s="420" customFormat="1" ht="12" customHeight="1" thickBot="1">
      <c r="A5" s="384" t="s">
        <v>422</v>
      </c>
      <c r="B5" s="385" t="s">
        <v>423</v>
      </c>
      <c r="C5" s="385" t="s">
        <v>424</v>
      </c>
      <c r="D5" s="385" t="s">
        <v>425</v>
      </c>
      <c r="E5" s="431" t="s">
        <v>426</v>
      </c>
    </row>
    <row r="6" spans="1:5" s="421" customFormat="1" ht="12" customHeight="1" thickBot="1">
      <c r="A6" s="379" t="s">
        <v>7</v>
      </c>
      <c r="B6" s="380" t="s">
        <v>314</v>
      </c>
      <c r="C6" s="411">
        <f>SUM(C7:C12)</f>
        <v>0</v>
      </c>
      <c r="D6" s="411">
        <f>SUM(D7:D12)</f>
        <v>0</v>
      </c>
      <c r="E6" s="394">
        <f>SUM(E7:E12)</f>
        <v>0</v>
      </c>
    </row>
    <row r="7" spans="1:5" s="421" customFormat="1" ht="12" customHeight="1">
      <c r="A7" s="374" t="s">
        <v>72</v>
      </c>
      <c r="B7" s="422" t="s">
        <v>315</v>
      </c>
      <c r="C7" s="413"/>
      <c r="D7" s="413"/>
      <c r="E7" s="396"/>
    </row>
    <row r="8" spans="1:5" s="421" customFormat="1" ht="12" customHeight="1">
      <c r="A8" s="373" t="s">
        <v>73</v>
      </c>
      <c r="B8" s="423" t="s">
        <v>316</v>
      </c>
      <c r="C8" s="412"/>
      <c r="D8" s="412"/>
      <c r="E8" s="395"/>
    </row>
    <row r="9" spans="1:5" s="421" customFormat="1" ht="12" customHeight="1">
      <c r="A9" s="373" t="s">
        <v>74</v>
      </c>
      <c r="B9" s="423" t="s">
        <v>317</v>
      </c>
      <c r="C9" s="412"/>
      <c r="D9" s="412"/>
      <c r="E9" s="395"/>
    </row>
    <row r="10" spans="1:5" s="421" customFormat="1" ht="12" customHeight="1">
      <c r="A10" s="373" t="s">
        <v>75</v>
      </c>
      <c r="B10" s="423" t="s">
        <v>318</v>
      </c>
      <c r="C10" s="412"/>
      <c r="D10" s="412"/>
      <c r="E10" s="395"/>
    </row>
    <row r="11" spans="1:5" s="421" customFormat="1" ht="12" customHeight="1">
      <c r="A11" s="373" t="s">
        <v>108</v>
      </c>
      <c r="B11" s="423" t="s">
        <v>319</v>
      </c>
      <c r="C11" s="412"/>
      <c r="D11" s="412"/>
      <c r="E11" s="395"/>
    </row>
    <row r="12" spans="1:5" s="421" customFormat="1" ht="12" customHeight="1" thickBot="1">
      <c r="A12" s="375" t="s">
        <v>76</v>
      </c>
      <c r="B12" s="424" t="s">
        <v>320</v>
      </c>
      <c r="C12" s="414"/>
      <c r="D12" s="414"/>
      <c r="E12" s="397"/>
    </row>
    <row r="13" spans="1:5" s="421" customFormat="1" ht="12" customHeight="1" thickBot="1">
      <c r="A13" s="379" t="s">
        <v>8</v>
      </c>
      <c r="B13" s="401" t="s">
        <v>321</v>
      </c>
      <c r="C13" s="411">
        <f>SUM(C14:C18)</f>
        <v>0</v>
      </c>
      <c r="D13" s="411">
        <f>SUM(D14:D18)</f>
        <v>0</v>
      </c>
      <c r="E13" s="394">
        <f>SUM(E14:E18)</f>
        <v>0</v>
      </c>
    </row>
    <row r="14" spans="1:5" s="421" customFormat="1" ht="12" customHeight="1">
      <c r="A14" s="374" t="s">
        <v>78</v>
      </c>
      <c r="B14" s="422" t="s">
        <v>322</v>
      </c>
      <c r="C14" s="413"/>
      <c r="D14" s="413"/>
      <c r="E14" s="396"/>
    </row>
    <row r="15" spans="1:5" s="421" customFormat="1" ht="12" customHeight="1">
      <c r="A15" s="373" t="s">
        <v>79</v>
      </c>
      <c r="B15" s="423" t="s">
        <v>323</v>
      </c>
      <c r="C15" s="412"/>
      <c r="D15" s="412"/>
      <c r="E15" s="395"/>
    </row>
    <row r="16" spans="1:5" s="421" customFormat="1" ht="12" customHeight="1">
      <c r="A16" s="373" t="s">
        <v>80</v>
      </c>
      <c r="B16" s="423" t="s">
        <v>324</v>
      </c>
      <c r="C16" s="412"/>
      <c r="D16" s="412"/>
      <c r="E16" s="395"/>
    </row>
    <row r="17" spans="1:5" s="421" customFormat="1" ht="12" customHeight="1">
      <c r="A17" s="373" t="s">
        <v>81</v>
      </c>
      <c r="B17" s="423" t="s">
        <v>325</v>
      </c>
      <c r="C17" s="412"/>
      <c r="D17" s="412"/>
      <c r="E17" s="395"/>
    </row>
    <row r="18" spans="1:5" s="421" customFormat="1" ht="12" customHeight="1">
      <c r="A18" s="373" t="s">
        <v>82</v>
      </c>
      <c r="B18" s="423" t="s">
        <v>326</v>
      </c>
      <c r="C18" s="412"/>
      <c r="D18" s="412"/>
      <c r="E18" s="395"/>
    </row>
    <row r="19" spans="1:5" s="421" customFormat="1" ht="12" customHeight="1" thickBot="1">
      <c r="A19" s="375" t="s">
        <v>89</v>
      </c>
      <c r="B19" s="424" t="s">
        <v>327</v>
      </c>
      <c r="C19" s="414"/>
      <c r="D19" s="414"/>
      <c r="E19" s="397"/>
    </row>
    <row r="20" spans="1:5" s="421" customFormat="1" ht="12" customHeight="1" thickBot="1">
      <c r="A20" s="379" t="s">
        <v>9</v>
      </c>
      <c r="B20" s="380" t="s">
        <v>328</v>
      </c>
      <c r="C20" s="411">
        <f>SUM(C21:C25)</f>
        <v>0</v>
      </c>
      <c r="D20" s="411">
        <f>SUM(D21:D25)</f>
        <v>0</v>
      </c>
      <c r="E20" s="394">
        <f>SUM(E21:E25)</f>
        <v>0</v>
      </c>
    </row>
    <row r="21" spans="1:5" s="421" customFormat="1" ht="12" customHeight="1">
      <c r="A21" s="374" t="s">
        <v>61</v>
      </c>
      <c r="B21" s="422" t="s">
        <v>329</v>
      </c>
      <c r="C21" s="413"/>
      <c r="D21" s="413"/>
      <c r="E21" s="396"/>
    </row>
    <row r="22" spans="1:5" s="421" customFormat="1" ht="12" customHeight="1">
      <c r="A22" s="373" t="s">
        <v>62</v>
      </c>
      <c r="B22" s="423" t="s">
        <v>330</v>
      </c>
      <c r="C22" s="412"/>
      <c r="D22" s="412"/>
      <c r="E22" s="395"/>
    </row>
    <row r="23" spans="1:5" s="421" customFormat="1" ht="12" customHeight="1">
      <c r="A23" s="373" t="s">
        <v>63</v>
      </c>
      <c r="B23" s="423" t="s">
        <v>331</v>
      </c>
      <c r="C23" s="412"/>
      <c r="D23" s="412"/>
      <c r="E23" s="395"/>
    </row>
    <row r="24" spans="1:5" s="421" customFormat="1" ht="12" customHeight="1">
      <c r="A24" s="373" t="s">
        <v>64</v>
      </c>
      <c r="B24" s="423" t="s">
        <v>332</v>
      </c>
      <c r="C24" s="412"/>
      <c r="D24" s="412"/>
      <c r="E24" s="395"/>
    </row>
    <row r="25" spans="1:5" s="421" customFormat="1" ht="12" customHeight="1">
      <c r="A25" s="373" t="s">
        <v>122</v>
      </c>
      <c r="B25" s="423" t="s">
        <v>333</v>
      </c>
      <c r="C25" s="412"/>
      <c r="D25" s="412"/>
      <c r="E25" s="395"/>
    </row>
    <row r="26" spans="1:5" s="421" customFormat="1" ht="12" customHeight="1" thickBot="1">
      <c r="A26" s="375" t="s">
        <v>123</v>
      </c>
      <c r="B26" s="424" t="s">
        <v>334</v>
      </c>
      <c r="C26" s="414"/>
      <c r="D26" s="414"/>
      <c r="E26" s="397"/>
    </row>
    <row r="27" spans="1:5" s="421" customFormat="1" ht="12" customHeight="1" thickBot="1">
      <c r="A27" s="379" t="s">
        <v>124</v>
      </c>
      <c r="B27" s="380" t="s">
        <v>734</v>
      </c>
      <c r="C27" s="417">
        <f>SUM(C28:C33)</f>
        <v>0</v>
      </c>
      <c r="D27" s="417">
        <f>SUM(D28:D33)</f>
        <v>0</v>
      </c>
      <c r="E27" s="430">
        <f>SUM(E28:E33)</f>
        <v>0</v>
      </c>
    </row>
    <row r="28" spans="1:5" s="421" customFormat="1" ht="12" customHeight="1">
      <c r="A28" s="374" t="s">
        <v>335</v>
      </c>
      <c r="B28" s="422" t="s">
        <v>738</v>
      </c>
      <c r="C28" s="413"/>
      <c r="D28" s="413">
        <f>+D29+D30</f>
        <v>0</v>
      </c>
      <c r="E28" s="396">
        <f>+E29+E30</f>
        <v>0</v>
      </c>
    </row>
    <row r="29" spans="1:5" s="421" customFormat="1" ht="12" customHeight="1">
      <c r="A29" s="373" t="s">
        <v>336</v>
      </c>
      <c r="B29" s="423" t="s">
        <v>739</v>
      </c>
      <c r="C29" s="412"/>
      <c r="D29" s="412"/>
      <c r="E29" s="395"/>
    </row>
    <row r="30" spans="1:5" s="421" customFormat="1" ht="12" customHeight="1">
      <c r="A30" s="373" t="s">
        <v>337</v>
      </c>
      <c r="B30" s="423" t="s">
        <v>740</v>
      </c>
      <c r="C30" s="412"/>
      <c r="D30" s="412"/>
      <c r="E30" s="395"/>
    </row>
    <row r="31" spans="1:5" s="421" customFormat="1" ht="12" customHeight="1">
      <c r="A31" s="373" t="s">
        <v>735</v>
      </c>
      <c r="B31" s="423" t="s">
        <v>741</v>
      </c>
      <c r="C31" s="412"/>
      <c r="D31" s="412"/>
      <c r="E31" s="395"/>
    </row>
    <row r="32" spans="1:5" s="421" customFormat="1" ht="12" customHeight="1">
      <c r="A32" s="373" t="s">
        <v>736</v>
      </c>
      <c r="B32" s="423" t="s">
        <v>338</v>
      </c>
      <c r="C32" s="412"/>
      <c r="D32" s="412"/>
      <c r="E32" s="395"/>
    </row>
    <row r="33" spans="1:5" s="421" customFormat="1" ht="12" customHeight="1" thickBot="1">
      <c r="A33" s="375" t="s">
        <v>737</v>
      </c>
      <c r="B33" s="403" t="s">
        <v>339</v>
      </c>
      <c r="C33" s="414"/>
      <c r="D33" s="414"/>
      <c r="E33" s="397"/>
    </row>
    <row r="34" spans="1:5" s="421" customFormat="1" ht="12" customHeight="1" thickBot="1">
      <c r="A34" s="379" t="s">
        <v>11</v>
      </c>
      <c r="B34" s="380" t="s">
        <v>340</v>
      </c>
      <c r="C34" s="411">
        <f>SUM(C35:C44)</f>
        <v>0</v>
      </c>
      <c r="D34" s="411">
        <f>SUM(D35:D44)</f>
        <v>0</v>
      </c>
      <c r="E34" s="394">
        <f>SUM(E35:E44)</f>
        <v>0</v>
      </c>
    </row>
    <row r="35" spans="1:5" s="421" customFormat="1" ht="12" customHeight="1">
      <c r="A35" s="374" t="s">
        <v>65</v>
      </c>
      <c r="B35" s="422" t="s">
        <v>341</v>
      </c>
      <c r="C35" s="413"/>
      <c r="D35" s="413"/>
      <c r="E35" s="396"/>
    </row>
    <row r="36" spans="1:5" s="421" customFormat="1" ht="12" customHeight="1">
      <c r="A36" s="373" t="s">
        <v>66</v>
      </c>
      <c r="B36" s="423" t="s">
        <v>342</v>
      </c>
      <c r="C36" s="412"/>
      <c r="D36" s="412"/>
      <c r="E36" s="395"/>
    </row>
    <row r="37" spans="1:5" s="421" customFormat="1" ht="12" customHeight="1">
      <c r="A37" s="373" t="s">
        <v>67</v>
      </c>
      <c r="B37" s="423" t="s">
        <v>343</v>
      </c>
      <c r="C37" s="412"/>
      <c r="D37" s="412"/>
      <c r="E37" s="395"/>
    </row>
    <row r="38" spans="1:5" s="421" customFormat="1" ht="12" customHeight="1">
      <c r="A38" s="373" t="s">
        <v>126</v>
      </c>
      <c r="B38" s="423" t="s">
        <v>344</v>
      </c>
      <c r="C38" s="412"/>
      <c r="D38" s="412"/>
      <c r="E38" s="395"/>
    </row>
    <row r="39" spans="1:5" s="421" customFormat="1" ht="12" customHeight="1">
      <c r="A39" s="373" t="s">
        <v>127</v>
      </c>
      <c r="B39" s="423" t="s">
        <v>345</v>
      </c>
      <c r="C39" s="412"/>
      <c r="D39" s="412"/>
      <c r="E39" s="395"/>
    </row>
    <row r="40" spans="1:5" s="421" customFormat="1" ht="12" customHeight="1">
      <c r="A40" s="373" t="s">
        <v>128</v>
      </c>
      <c r="B40" s="423" t="s">
        <v>346</v>
      </c>
      <c r="C40" s="412"/>
      <c r="D40" s="412"/>
      <c r="E40" s="395"/>
    </row>
    <row r="41" spans="1:5" s="421" customFormat="1" ht="12" customHeight="1">
      <c r="A41" s="373" t="s">
        <v>129</v>
      </c>
      <c r="B41" s="423" t="s">
        <v>347</v>
      </c>
      <c r="C41" s="412"/>
      <c r="D41" s="412"/>
      <c r="E41" s="395"/>
    </row>
    <row r="42" spans="1:5" s="421" customFormat="1" ht="12" customHeight="1">
      <c r="A42" s="373" t="s">
        <v>130</v>
      </c>
      <c r="B42" s="423" t="s">
        <v>348</v>
      </c>
      <c r="C42" s="412"/>
      <c r="D42" s="412"/>
      <c r="E42" s="395"/>
    </row>
    <row r="43" spans="1:5" s="421" customFormat="1" ht="12" customHeight="1">
      <c r="A43" s="373" t="s">
        <v>349</v>
      </c>
      <c r="B43" s="423" t="s">
        <v>350</v>
      </c>
      <c r="C43" s="415"/>
      <c r="D43" s="415"/>
      <c r="E43" s="398"/>
    </row>
    <row r="44" spans="1:5" s="421" customFormat="1" ht="12" customHeight="1" thickBot="1">
      <c r="A44" s="375" t="s">
        <v>351</v>
      </c>
      <c r="B44" s="424" t="s">
        <v>352</v>
      </c>
      <c r="C44" s="416"/>
      <c r="D44" s="416"/>
      <c r="E44" s="399"/>
    </row>
    <row r="45" spans="1:5" s="421" customFormat="1" ht="12" customHeight="1" thickBot="1">
      <c r="A45" s="379" t="s">
        <v>12</v>
      </c>
      <c r="B45" s="380" t="s">
        <v>353</v>
      </c>
      <c r="C45" s="411">
        <f>SUM(C46:C50)</f>
        <v>0</v>
      </c>
      <c r="D45" s="411">
        <f>SUM(D46:D50)</f>
        <v>0</v>
      </c>
      <c r="E45" s="394">
        <f>SUM(E46:E50)</f>
        <v>0</v>
      </c>
    </row>
    <row r="46" spans="1:5" s="421" customFormat="1" ht="12" customHeight="1">
      <c r="A46" s="374" t="s">
        <v>68</v>
      </c>
      <c r="B46" s="422" t="s">
        <v>354</v>
      </c>
      <c r="C46" s="432"/>
      <c r="D46" s="432"/>
      <c r="E46" s="400"/>
    </row>
    <row r="47" spans="1:5" s="421" customFormat="1" ht="12" customHeight="1">
      <c r="A47" s="373" t="s">
        <v>69</v>
      </c>
      <c r="B47" s="423" t="s">
        <v>355</v>
      </c>
      <c r="C47" s="415"/>
      <c r="D47" s="415"/>
      <c r="E47" s="398"/>
    </row>
    <row r="48" spans="1:5" s="421" customFormat="1" ht="12" customHeight="1">
      <c r="A48" s="373" t="s">
        <v>356</v>
      </c>
      <c r="B48" s="423" t="s">
        <v>357</v>
      </c>
      <c r="C48" s="415"/>
      <c r="D48" s="415"/>
      <c r="E48" s="398"/>
    </row>
    <row r="49" spans="1:5" s="421" customFormat="1" ht="12" customHeight="1">
      <c r="A49" s="373" t="s">
        <v>358</v>
      </c>
      <c r="B49" s="423" t="s">
        <v>359</v>
      </c>
      <c r="C49" s="415"/>
      <c r="D49" s="415"/>
      <c r="E49" s="398"/>
    </row>
    <row r="50" spans="1:5" s="421" customFormat="1" ht="12" customHeight="1" thickBot="1">
      <c r="A50" s="375" t="s">
        <v>360</v>
      </c>
      <c r="B50" s="424" t="s">
        <v>361</v>
      </c>
      <c r="C50" s="416"/>
      <c r="D50" s="416"/>
      <c r="E50" s="399"/>
    </row>
    <row r="51" spans="1:5" s="421" customFormat="1" ht="17.25" customHeight="1" thickBot="1">
      <c r="A51" s="379" t="s">
        <v>131</v>
      </c>
      <c r="B51" s="380" t="s">
        <v>362</v>
      </c>
      <c r="C51" s="411">
        <f>SUM(C52:C54)</f>
        <v>0</v>
      </c>
      <c r="D51" s="411">
        <f>SUM(D52:D54)</f>
        <v>0</v>
      </c>
      <c r="E51" s="394">
        <f>SUM(E52:E54)</f>
        <v>0</v>
      </c>
    </row>
    <row r="52" spans="1:5" s="421" customFormat="1" ht="12" customHeight="1">
      <c r="A52" s="374" t="s">
        <v>70</v>
      </c>
      <c r="B52" s="422" t="s">
        <v>363</v>
      </c>
      <c r="C52" s="413"/>
      <c r="D52" s="413"/>
      <c r="E52" s="396"/>
    </row>
    <row r="53" spans="1:5" s="421" customFormat="1" ht="12" customHeight="1">
      <c r="A53" s="373" t="s">
        <v>71</v>
      </c>
      <c r="B53" s="423" t="s">
        <v>364</v>
      </c>
      <c r="C53" s="412"/>
      <c r="D53" s="412"/>
      <c r="E53" s="395"/>
    </row>
    <row r="54" spans="1:5" s="421" customFormat="1" ht="12" customHeight="1">
      <c r="A54" s="373" t="s">
        <v>365</v>
      </c>
      <c r="B54" s="423" t="s">
        <v>366</v>
      </c>
      <c r="C54" s="412"/>
      <c r="D54" s="412"/>
      <c r="E54" s="395"/>
    </row>
    <row r="55" spans="1:5" s="421" customFormat="1" ht="12" customHeight="1" thickBot="1">
      <c r="A55" s="375" t="s">
        <v>367</v>
      </c>
      <c r="B55" s="424" t="s">
        <v>368</v>
      </c>
      <c r="C55" s="414"/>
      <c r="D55" s="414"/>
      <c r="E55" s="397"/>
    </row>
    <row r="56" spans="1:5" s="421" customFormat="1" ht="12" customHeight="1" thickBot="1">
      <c r="A56" s="379" t="s">
        <v>14</v>
      </c>
      <c r="B56" s="401" t="s">
        <v>369</v>
      </c>
      <c r="C56" s="411">
        <f>SUM(C57:C59)</f>
        <v>0</v>
      </c>
      <c r="D56" s="411">
        <f>SUM(D57:D59)</f>
        <v>0</v>
      </c>
      <c r="E56" s="394">
        <f>SUM(E57:E59)</f>
        <v>0</v>
      </c>
    </row>
    <row r="57" spans="1:5" s="421" customFormat="1" ht="12" customHeight="1">
      <c r="A57" s="374" t="s">
        <v>132</v>
      </c>
      <c r="B57" s="422" t="s">
        <v>370</v>
      </c>
      <c r="C57" s="415"/>
      <c r="D57" s="415"/>
      <c r="E57" s="398"/>
    </row>
    <row r="58" spans="1:5" s="421" customFormat="1" ht="12" customHeight="1">
      <c r="A58" s="373" t="s">
        <v>133</v>
      </c>
      <c r="B58" s="423" t="s">
        <v>371</v>
      </c>
      <c r="C58" s="415"/>
      <c r="D58" s="415"/>
      <c r="E58" s="398"/>
    </row>
    <row r="59" spans="1:5" s="421" customFormat="1" ht="12" customHeight="1">
      <c r="A59" s="373" t="s">
        <v>159</v>
      </c>
      <c r="B59" s="423" t="s">
        <v>372</v>
      </c>
      <c r="C59" s="415"/>
      <c r="D59" s="415"/>
      <c r="E59" s="398"/>
    </row>
    <row r="60" spans="1:5" s="421" customFormat="1" ht="12" customHeight="1" thickBot="1">
      <c r="A60" s="375" t="s">
        <v>373</v>
      </c>
      <c r="B60" s="424" t="s">
        <v>374</v>
      </c>
      <c r="C60" s="415"/>
      <c r="D60" s="415"/>
      <c r="E60" s="398"/>
    </row>
    <row r="61" spans="1:5" s="421" customFormat="1" ht="12" customHeight="1" thickBot="1">
      <c r="A61" s="379" t="s">
        <v>15</v>
      </c>
      <c r="B61" s="380" t="s">
        <v>375</v>
      </c>
      <c r="C61" s="417">
        <f>+C6+C13+C20+C27+C34+C45+C51+C56</f>
        <v>0</v>
      </c>
      <c r="D61" s="417">
        <f>+D6+D13+D20+D27+D34+D45+D51+D56</f>
        <v>0</v>
      </c>
      <c r="E61" s="430">
        <f>+E6+E13+E20+E27+E34+E45+E51+E56</f>
        <v>0</v>
      </c>
    </row>
    <row r="62" spans="1:5" s="421" customFormat="1" ht="12" customHeight="1" thickBot="1">
      <c r="A62" s="433" t="s">
        <v>376</v>
      </c>
      <c r="B62" s="401" t="s">
        <v>377</v>
      </c>
      <c r="C62" s="411">
        <f>+C63+C64+C65</f>
        <v>0</v>
      </c>
      <c r="D62" s="411">
        <f>+D63+D64+D65</f>
        <v>0</v>
      </c>
      <c r="E62" s="394">
        <f>+E63+E64+E65</f>
        <v>0</v>
      </c>
    </row>
    <row r="63" spans="1:5" s="421" customFormat="1" ht="12" customHeight="1">
      <c r="A63" s="374" t="s">
        <v>378</v>
      </c>
      <c r="B63" s="422" t="s">
        <v>379</v>
      </c>
      <c r="C63" s="415"/>
      <c r="D63" s="415"/>
      <c r="E63" s="398"/>
    </row>
    <row r="64" spans="1:5" s="421" customFormat="1" ht="12" customHeight="1">
      <c r="A64" s="373" t="s">
        <v>380</v>
      </c>
      <c r="B64" s="423" t="s">
        <v>381</v>
      </c>
      <c r="C64" s="415"/>
      <c r="D64" s="415"/>
      <c r="E64" s="398"/>
    </row>
    <row r="65" spans="1:5" s="421" customFormat="1" ht="12" customHeight="1" thickBot="1">
      <c r="A65" s="375" t="s">
        <v>382</v>
      </c>
      <c r="B65" s="359" t="s">
        <v>427</v>
      </c>
      <c r="C65" s="415"/>
      <c r="D65" s="415"/>
      <c r="E65" s="398"/>
    </row>
    <row r="66" spans="1:5" s="421" customFormat="1" ht="12" customHeight="1" thickBot="1">
      <c r="A66" s="433" t="s">
        <v>384</v>
      </c>
      <c r="B66" s="401" t="s">
        <v>385</v>
      </c>
      <c r="C66" s="411">
        <f>+C67+C68+C69+C70</f>
        <v>0</v>
      </c>
      <c r="D66" s="411">
        <f>+D67+D68+D69+D70</f>
        <v>0</v>
      </c>
      <c r="E66" s="394">
        <f>+E67+E68+E69+E70</f>
        <v>0</v>
      </c>
    </row>
    <row r="67" spans="1:5" s="421" customFormat="1" ht="13.5" customHeight="1">
      <c r="A67" s="374" t="s">
        <v>109</v>
      </c>
      <c r="B67" s="422" t="s">
        <v>386</v>
      </c>
      <c r="C67" s="415"/>
      <c r="D67" s="415"/>
      <c r="E67" s="398"/>
    </row>
    <row r="68" spans="1:5" s="421" customFormat="1" ht="12" customHeight="1">
      <c r="A68" s="373" t="s">
        <v>110</v>
      </c>
      <c r="B68" s="423" t="s">
        <v>387</v>
      </c>
      <c r="C68" s="415"/>
      <c r="D68" s="415"/>
      <c r="E68" s="398"/>
    </row>
    <row r="69" spans="1:5" s="421" customFormat="1" ht="12" customHeight="1">
      <c r="A69" s="373" t="s">
        <v>388</v>
      </c>
      <c r="B69" s="423" t="s">
        <v>389</v>
      </c>
      <c r="C69" s="415"/>
      <c r="D69" s="415"/>
      <c r="E69" s="398"/>
    </row>
    <row r="70" spans="1:5" s="421" customFormat="1" ht="12" customHeight="1" thickBot="1">
      <c r="A70" s="375" t="s">
        <v>390</v>
      </c>
      <c r="B70" s="424" t="s">
        <v>391</v>
      </c>
      <c r="C70" s="415"/>
      <c r="D70" s="415"/>
      <c r="E70" s="398"/>
    </row>
    <row r="71" spans="1:5" s="421" customFormat="1" ht="12" customHeight="1" thickBot="1">
      <c r="A71" s="433" t="s">
        <v>392</v>
      </c>
      <c r="B71" s="401" t="s">
        <v>393</v>
      </c>
      <c r="C71" s="411">
        <f>+C72+C73</f>
        <v>0</v>
      </c>
      <c r="D71" s="411">
        <f>+D72+D73</f>
        <v>0</v>
      </c>
      <c r="E71" s="394">
        <f>+E72+E73</f>
        <v>0</v>
      </c>
    </row>
    <row r="72" spans="1:5" s="421" customFormat="1" ht="12" customHeight="1">
      <c r="A72" s="374" t="s">
        <v>394</v>
      </c>
      <c r="B72" s="422" t="s">
        <v>395</v>
      </c>
      <c r="C72" s="415"/>
      <c r="D72" s="415"/>
      <c r="E72" s="398"/>
    </row>
    <row r="73" spans="1:5" s="421" customFormat="1" ht="12" customHeight="1" thickBot="1">
      <c r="A73" s="375" t="s">
        <v>396</v>
      </c>
      <c r="B73" s="424" t="s">
        <v>397</v>
      </c>
      <c r="C73" s="415"/>
      <c r="D73" s="415"/>
      <c r="E73" s="398"/>
    </row>
    <row r="74" spans="1:5" s="421" customFormat="1" ht="12" customHeight="1" thickBot="1">
      <c r="A74" s="433" t="s">
        <v>398</v>
      </c>
      <c r="B74" s="401" t="s">
        <v>399</v>
      </c>
      <c r="C74" s="411">
        <f>+C75+C76+C77</f>
        <v>0</v>
      </c>
      <c r="D74" s="411">
        <f>+D75+D76+D77</f>
        <v>0</v>
      </c>
      <c r="E74" s="394">
        <f>+E75+E76+E77</f>
        <v>0</v>
      </c>
    </row>
    <row r="75" spans="1:5" s="421" customFormat="1" ht="12" customHeight="1">
      <c r="A75" s="374" t="s">
        <v>400</v>
      </c>
      <c r="B75" s="422" t="s">
        <v>401</v>
      </c>
      <c r="C75" s="415"/>
      <c r="D75" s="415"/>
      <c r="E75" s="398"/>
    </row>
    <row r="76" spans="1:5" s="421" customFormat="1" ht="12" customHeight="1">
      <c r="A76" s="373" t="s">
        <v>402</v>
      </c>
      <c r="B76" s="423" t="s">
        <v>403</v>
      </c>
      <c r="C76" s="415"/>
      <c r="D76" s="415"/>
      <c r="E76" s="398"/>
    </row>
    <row r="77" spans="1:5" s="421" customFormat="1" ht="12" customHeight="1" thickBot="1">
      <c r="A77" s="375" t="s">
        <v>404</v>
      </c>
      <c r="B77" s="403" t="s">
        <v>405</v>
      </c>
      <c r="C77" s="415"/>
      <c r="D77" s="415"/>
      <c r="E77" s="398"/>
    </row>
    <row r="78" spans="1:5" s="421" customFormat="1" ht="12" customHeight="1" thickBot="1">
      <c r="A78" s="433" t="s">
        <v>406</v>
      </c>
      <c r="B78" s="401" t="s">
        <v>407</v>
      </c>
      <c r="C78" s="411">
        <f>+C79+C80+C81+C82</f>
        <v>0</v>
      </c>
      <c r="D78" s="411">
        <f>+D79+D80+D81+D82</f>
        <v>0</v>
      </c>
      <c r="E78" s="394">
        <f>+E79+E80+E81+E82</f>
        <v>0</v>
      </c>
    </row>
    <row r="79" spans="1:5" s="421" customFormat="1" ht="12" customHeight="1">
      <c r="A79" s="425" t="s">
        <v>408</v>
      </c>
      <c r="B79" s="422" t="s">
        <v>409</v>
      </c>
      <c r="C79" s="415"/>
      <c r="D79" s="415"/>
      <c r="E79" s="398"/>
    </row>
    <row r="80" spans="1:5" s="421" customFormat="1" ht="12" customHeight="1">
      <c r="A80" s="426" t="s">
        <v>410</v>
      </c>
      <c r="B80" s="423" t="s">
        <v>411</v>
      </c>
      <c r="C80" s="415"/>
      <c r="D80" s="415"/>
      <c r="E80" s="398"/>
    </row>
    <row r="81" spans="1:5" s="421" customFormat="1" ht="12" customHeight="1">
      <c r="A81" s="426" t="s">
        <v>412</v>
      </c>
      <c r="B81" s="423" t="s">
        <v>413</v>
      </c>
      <c r="C81" s="415"/>
      <c r="D81" s="415"/>
      <c r="E81" s="398"/>
    </row>
    <row r="82" spans="1:5" s="421" customFormat="1" ht="12" customHeight="1" thickBot="1">
      <c r="A82" s="434" t="s">
        <v>414</v>
      </c>
      <c r="B82" s="403" t="s">
        <v>415</v>
      </c>
      <c r="C82" s="415"/>
      <c r="D82" s="415"/>
      <c r="E82" s="398"/>
    </row>
    <row r="83" spans="1:5" s="421" customFormat="1" ht="12" customHeight="1" thickBot="1">
      <c r="A83" s="433" t="s">
        <v>416</v>
      </c>
      <c r="B83" s="401" t="s">
        <v>417</v>
      </c>
      <c r="C83" s="436"/>
      <c r="D83" s="436"/>
      <c r="E83" s="437"/>
    </row>
    <row r="84" spans="1:5" s="421" customFormat="1" ht="12" customHeight="1" thickBot="1">
      <c r="A84" s="433" t="s">
        <v>418</v>
      </c>
      <c r="B84" s="357" t="s">
        <v>419</v>
      </c>
      <c r="C84" s="417">
        <f>+C62+C66+C71+C74+C78+C83</f>
        <v>0</v>
      </c>
      <c r="D84" s="417">
        <f>+D62+D66+D71+D74+D78+D83</f>
        <v>0</v>
      </c>
      <c r="E84" s="430">
        <f>+E62+E66+E71+E74+E78+E83</f>
        <v>0</v>
      </c>
    </row>
    <row r="85" spans="1:5" s="421" customFormat="1" ht="12" customHeight="1" thickBot="1">
      <c r="A85" s="435" t="s">
        <v>420</v>
      </c>
      <c r="B85" s="360" t="s">
        <v>421</v>
      </c>
      <c r="C85" s="417">
        <f>+C61+C84</f>
        <v>0</v>
      </c>
      <c r="D85" s="417">
        <f>+D61+D84</f>
        <v>0</v>
      </c>
      <c r="E85" s="430">
        <f>+E61+E84</f>
        <v>0</v>
      </c>
    </row>
    <row r="86" spans="1:5" s="421" customFormat="1" ht="12" customHeight="1">
      <c r="A86" s="355"/>
      <c r="B86" s="355"/>
      <c r="C86" s="356"/>
      <c r="D86" s="356"/>
      <c r="E86" s="356"/>
    </row>
    <row r="87" spans="1:5" ht="16.5" customHeight="1">
      <c r="A87" s="707" t="s">
        <v>36</v>
      </c>
      <c r="B87" s="707"/>
      <c r="C87" s="707"/>
      <c r="D87" s="707"/>
      <c r="E87" s="707"/>
    </row>
    <row r="88" spans="1:5" s="427" customFormat="1" ht="16.5" customHeight="1" thickBot="1">
      <c r="A88" s="45" t="s">
        <v>113</v>
      </c>
      <c r="B88" s="45"/>
      <c r="C88" s="388"/>
      <c r="D88" s="388"/>
      <c r="E88" s="388" t="s">
        <v>158</v>
      </c>
    </row>
    <row r="89" spans="1:5" s="427" customFormat="1" ht="16.5" customHeight="1">
      <c r="A89" s="708" t="s">
        <v>60</v>
      </c>
      <c r="B89" s="710" t="s">
        <v>179</v>
      </c>
      <c r="C89" s="712" t="str">
        <f>+C3</f>
        <v>2015. évi</v>
      </c>
      <c r="D89" s="712"/>
      <c r="E89" s="713"/>
    </row>
    <row r="90" spans="1:5" ht="37.5" customHeight="1" thickBot="1">
      <c r="A90" s="709"/>
      <c r="B90" s="711"/>
      <c r="C90" s="46" t="s">
        <v>180</v>
      </c>
      <c r="D90" s="46" t="s">
        <v>185</v>
      </c>
      <c r="E90" s="47" t="s">
        <v>186</v>
      </c>
    </row>
    <row r="91" spans="1:5" s="420" customFormat="1" ht="12" customHeight="1" thickBot="1">
      <c r="A91" s="384" t="s">
        <v>422</v>
      </c>
      <c r="B91" s="385" t="s">
        <v>423</v>
      </c>
      <c r="C91" s="385" t="s">
        <v>424</v>
      </c>
      <c r="D91" s="385" t="s">
        <v>425</v>
      </c>
      <c r="E91" s="386" t="s">
        <v>426</v>
      </c>
    </row>
    <row r="92" spans="1:5" ht="12" customHeight="1" thickBot="1">
      <c r="A92" s="381" t="s">
        <v>7</v>
      </c>
      <c r="B92" s="383" t="s">
        <v>428</v>
      </c>
      <c r="C92" s="410">
        <f>SUM(C93:C97)</f>
        <v>45866</v>
      </c>
      <c r="D92" s="410">
        <f>SUM(D93:D97)</f>
        <v>57239</v>
      </c>
      <c r="E92" s="365">
        <f>SUM(E93:E97)</f>
        <v>56358</v>
      </c>
    </row>
    <row r="93" spans="1:5" ht="12" customHeight="1">
      <c r="A93" s="376" t="s">
        <v>72</v>
      </c>
      <c r="B93" s="369" t="s">
        <v>37</v>
      </c>
      <c r="C93" s="97"/>
      <c r="D93" s="97"/>
      <c r="E93" s="364"/>
    </row>
    <row r="94" spans="1:5" ht="12" customHeight="1">
      <c r="A94" s="373" t="s">
        <v>73</v>
      </c>
      <c r="B94" s="367" t="s">
        <v>134</v>
      </c>
      <c r="C94" s="412"/>
      <c r="D94" s="412"/>
      <c r="E94" s="395"/>
    </row>
    <row r="95" spans="1:5" ht="12" customHeight="1">
      <c r="A95" s="373" t="s">
        <v>74</v>
      </c>
      <c r="B95" s="367" t="s">
        <v>101</v>
      </c>
      <c r="C95" s="414"/>
      <c r="D95" s="414"/>
      <c r="E95" s="397"/>
    </row>
    <row r="96" spans="1:5" ht="12" customHeight="1">
      <c r="A96" s="373" t="s">
        <v>75</v>
      </c>
      <c r="B96" s="370" t="s">
        <v>135</v>
      </c>
      <c r="C96" s="414">
        <v>45866</v>
      </c>
      <c r="D96" s="414">
        <v>57239</v>
      </c>
      <c r="E96" s="397">
        <v>56358</v>
      </c>
    </row>
    <row r="97" spans="1:5" ht="12" customHeight="1">
      <c r="A97" s="373" t="s">
        <v>84</v>
      </c>
      <c r="B97" s="378" t="s">
        <v>136</v>
      </c>
      <c r="C97" s="414"/>
      <c r="D97" s="414"/>
      <c r="E97" s="397"/>
    </row>
    <row r="98" spans="1:5" ht="12" customHeight="1">
      <c r="A98" s="373" t="s">
        <v>76</v>
      </c>
      <c r="B98" s="367" t="s">
        <v>429</v>
      </c>
      <c r="C98" s="414"/>
      <c r="D98" s="414"/>
      <c r="E98" s="397"/>
    </row>
    <row r="99" spans="1:5" ht="12" customHeight="1">
      <c r="A99" s="373" t="s">
        <v>77</v>
      </c>
      <c r="B99" s="390" t="s">
        <v>430</v>
      </c>
      <c r="C99" s="414"/>
      <c r="D99" s="414"/>
      <c r="E99" s="397"/>
    </row>
    <row r="100" spans="1:5" ht="12" customHeight="1">
      <c r="A100" s="373" t="s">
        <v>85</v>
      </c>
      <c r="B100" s="391" t="s">
        <v>431</v>
      </c>
      <c r="C100" s="414"/>
      <c r="D100" s="414"/>
      <c r="E100" s="397"/>
    </row>
    <row r="101" spans="1:5" ht="12" customHeight="1">
      <c r="A101" s="373" t="s">
        <v>86</v>
      </c>
      <c r="B101" s="391" t="s">
        <v>432</v>
      </c>
      <c r="C101" s="414"/>
      <c r="D101" s="414"/>
      <c r="E101" s="397"/>
    </row>
    <row r="102" spans="1:5" ht="12" customHeight="1">
      <c r="A102" s="373" t="s">
        <v>87</v>
      </c>
      <c r="B102" s="390" t="s">
        <v>433</v>
      </c>
      <c r="C102" s="414"/>
      <c r="D102" s="414"/>
      <c r="E102" s="397"/>
    </row>
    <row r="103" spans="1:5" ht="12" customHeight="1">
      <c r="A103" s="373" t="s">
        <v>88</v>
      </c>
      <c r="B103" s="390" t="s">
        <v>434</v>
      </c>
      <c r="C103" s="414"/>
      <c r="D103" s="414"/>
      <c r="E103" s="397"/>
    </row>
    <row r="104" spans="1:5" ht="12" customHeight="1">
      <c r="A104" s="373" t="s">
        <v>90</v>
      </c>
      <c r="B104" s="391" t="s">
        <v>435</v>
      </c>
      <c r="C104" s="414"/>
      <c r="D104" s="414"/>
      <c r="E104" s="397"/>
    </row>
    <row r="105" spans="1:5" ht="12" customHeight="1">
      <c r="A105" s="372" t="s">
        <v>137</v>
      </c>
      <c r="B105" s="392" t="s">
        <v>436</v>
      </c>
      <c r="C105" s="414"/>
      <c r="D105" s="414"/>
      <c r="E105" s="397"/>
    </row>
    <row r="106" spans="1:5" ht="12" customHeight="1">
      <c r="A106" s="373" t="s">
        <v>437</v>
      </c>
      <c r="B106" s="392" t="s">
        <v>438</v>
      </c>
      <c r="C106" s="414"/>
      <c r="D106" s="414"/>
      <c r="E106" s="397"/>
    </row>
    <row r="107" spans="1:5" ht="12" customHeight="1" thickBot="1">
      <c r="A107" s="377" t="s">
        <v>439</v>
      </c>
      <c r="B107" s="393" t="s">
        <v>440</v>
      </c>
      <c r="C107" s="98"/>
      <c r="D107" s="98"/>
      <c r="E107" s="358"/>
    </row>
    <row r="108" spans="1:5" ht="12" customHeight="1" thickBot="1">
      <c r="A108" s="379" t="s">
        <v>8</v>
      </c>
      <c r="B108" s="382" t="s">
        <v>441</v>
      </c>
      <c r="C108" s="411">
        <f>+C109+C111+C113</f>
        <v>0</v>
      </c>
      <c r="D108" s="411">
        <f>+D109+D111+D113</f>
        <v>0</v>
      </c>
      <c r="E108" s="394">
        <f>+E109+E111+E113</f>
        <v>0</v>
      </c>
    </row>
    <row r="109" spans="1:5" ht="12" customHeight="1">
      <c r="A109" s="374" t="s">
        <v>78</v>
      </c>
      <c r="B109" s="367" t="s">
        <v>157</v>
      </c>
      <c r="C109" s="413"/>
      <c r="D109" s="413"/>
      <c r="E109" s="396"/>
    </row>
    <row r="110" spans="1:5" ht="12" customHeight="1">
      <c r="A110" s="374" t="s">
        <v>79</v>
      </c>
      <c r="B110" s="371" t="s">
        <v>442</v>
      </c>
      <c r="C110" s="413"/>
      <c r="D110" s="413"/>
      <c r="E110" s="396"/>
    </row>
    <row r="111" spans="1:5" ht="15.75">
      <c r="A111" s="374" t="s">
        <v>80</v>
      </c>
      <c r="B111" s="371" t="s">
        <v>138</v>
      </c>
      <c r="C111" s="412"/>
      <c r="D111" s="412"/>
      <c r="E111" s="395"/>
    </row>
    <row r="112" spans="1:5" ht="12" customHeight="1">
      <c r="A112" s="374" t="s">
        <v>81</v>
      </c>
      <c r="B112" s="371" t="s">
        <v>443</v>
      </c>
      <c r="C112" s="412"/>
      <c r="D112" s="412"/>
      <c r="E112" s="395"/>
    </row>
    <row r="113" spans="1:5" ht="12" customHeight="1">
      <c r="A113" s="374" t="s">
        <v>82</v>
      </c>
      <c r="B113" s="403" t="s">
        <v>160</v>
      </c>
      <c r="C113" s="412"/>
      <c r="D113" s="412"/>
      <c r="E113" s="395"/>
    </row>
    <row r="114" spans="1:5" ht="21.75" customHeight="1">
      <c r="A114" s="374" t="s">
        <v>89</v>
      </c>
      <c r="B114" s="402" t="s">
        <v>444</v>
      </c>
      <c r="C114" s="412"/>
      <c r="D114" s="412"/>
      <c r="E114" s="395"/>
    </row>
    <row r="115" spans="1:5" ht="24" customHeight="1">
      <c r="A115" s="374" t="s">
        <v>91</v>
      </c>
      <c r="B115" s="418" t="s">
        <v>445</v>
      </c>
      <c r="C115" s="412"/>
      <c r="D115" s="412"/>
      <c r="E115" s="395"/>
    </row>
    <row r="116" spans="1:5" ht="12" customHeight="1">
      <c r="A116" s="374" t="s">
        <v>139</v>
      </c>
      <c r="B116" s="391" t="s">
        <v>432</v>
      </c>
      <c r="C116" s="412"/>
      <c r="D116" s="412"/>
      <c r="E116" s="395"/>
    </row>
    <row r="117" spans="1:5" ht="12" customHeight="1">
      <c r="A117" s="374" t="s">
        <v>140</v>
      </c>
      <c r="B117" s="391" t="s">
        <v>446</v>
      </c>
      <c r="C117" s="412"/>
      <c r="D117" s="412"/>
      <c r="E117" s="395"/>
    </row>
    <row r="118" spans="1:5" ht="12" customHeight="1">
      <c r="A118" s="374" t="s">
        <v>141</v>
      </c>
      <c r="B118" s="391" t="s">
        <v>447</v>
      </c>
      <c r="C118" s="412"/>
      <c r="D118" s="412"/>
      <c r="E118" s="395"/>
    </row>
    <row r="119" spans="1:5" s="438" customFormat="1" ht="12" customHeight="1">
      <c r="A119" s="374" t="s">
        <v>448</v>
      </c>
      <c r="B119" s="391" t="s">
        <v>435</v>
      </c>
      <c r="C119" s="412"/>
      <c r="D119" s="412"/>
      <c r="E119" s="395"/>
    </row>
    <row r="120" spans="1:5" ht="12" customHeight="1">
      <c r="A120" s="374" t="s">
        <v>449</v>
      </c>
      <c r="B120" s="391" t="s">
        <v>450</v>
      </c>
      <c r="C120" s="412"/>
      <c r="D120" s="412"/>
      <c r="E120" s="395"/>
    </row>
    <row r="121" spans="1:5" ht="12" customHeight="1" thickBot="1">
      <c r="A121" s="372" t="s">
        <v>451</v>
      </c>
      <c r="B121" s="391" t="s">
        <v>452</v>
      </c>
      <c r="C121" s="414"/>
      <c r="D121" s="414"/>
      <c r="E121" s="397"/>
    </row>
    <row r="122" spans="1:5" ht="12" customHeight="1" thickBot="1">
      <c r="A122" s="379" t="s">
        <v>9</v>
      </c>
      <c r="B122" s="387" t="s">
        <v>453</v>
      </c>
      <c r="C122" s="411">
        <f>+C123+C124</f>
        <v>0</v>
      </c>
      <c r="D122" s="411">
        <f>+D123+D124</f>
        <v>0</v>
      </c>
      <c r="E122" s="394">
        <f>+E123+E124</f>
        <v>0</v>
      </c>
    </row>
    <row r="123" spans="1:5" ht="12" customHeight="1">
      <c r="A123" s="374" t="s">
        <v>61</v>
      </c>
      <c r="B123" s="368" t="s">
        <v>46</v>
      </c>
      <c r="C123" s="413"/>
      <c r="D123" s="413"/>
      <c r="E123" s="396"/>
    </row>
    <row r="124" spans="1:5" ht="12" customHeight="1" thickBot="1">
      <c r="A124" s="375" t="s">
        <v>62</v>
      </c>
      <c r="B124" s="371" t="s">
        <v>47</v>
      </c>
      <c r="C124" s="414"/>
      <c r="D124" s="414"/>
      <c r="E124" s="397"/>
    </row>
    <row r="125" spans="1:5" ht="12" customHeight="1" thickBot="1">
      <c r="A125" s="379" t="s">
        <v>10</v>
      </c>
      <c r="B125" s="387" t="s">
        <v>454</v>
      </c>
      <c r="C125" s="411">
        <f>+C92+C108+C122</f>
        <v>45866</v>
      </c>
      <c r="D125" s="411">
        <f>+D92+D108+D122</f>
        <v>57239</v>
      </c>
      <c r="E125" s="394">
        <f>+E92+E108+E122</f>
        <v>56358</v>
      </c>
    </row>
    <row r="126" spans="1:5" ht="12" customHeight="1" thickBot="1">
      <c r="A126" s="379" t="s">
        <v>11</v>
      </c>
      <c r="B126" s="387" t="s">
        <v>455</v>
      </c>
      <c r="C126" s="411">
        <f>+C127+C128+C129</f>
        <v>0</v>
      </c>
      <c r="D126" s="411">
        <f>+D127+D128+D129</f>
        <v>0</v>
      </c>
      <c r="E126" s="394">
        <f>+E127+E128+E129</f>
        <v>0</v>
      </c>
    </row>
    <row r="127" spans="1:5" ht="12" customHeight="1">
      <c r="A127" s="374" t="s">
        <v>65</v>
      </c>
      <c r="B127" s="368" t="s">
        <v>456</v>
      </c>
      <c r="C127" s="412"/>
      <c r="D127" s="412"/>
      <c r="E127" s="395"/>
    </row>
    <row r="128" spans="1:5" ht="12" customHeight="1">
      <c r="A128" s="374" t="s">
        <v>66</v>
      </c>
      <c r="B128" s="368" t="s">
        <v>457</v>
      </c>
      <c r="C128" s="412"/>
      <c r="D128" s="412"/>
      <c r="E128" s="395"/>
    </row>
    <row r="129" spans="1:5" ht="12" customHeight="1" thickBot="1">
      <c r="A129" s="372" t="s">
        <v>67</v>
      </c>
      <c r="B129" s="366" t="s">
        <v>458</v>
      </c>
      <c r="C129" s="412"/>
      <c r="D129" s="412"/>
      <c r="E129" s="395"/>
    </row>
    <row r="130" spans="1:5" ht="12" customHeight="1" thickBot="1">
      <c r="A130" s="379" t="s">
        <v>12</v>
      </c>
      <c r="B130" s="387" t="s">
        <v>459</v>
      </c>
      <c r="C130" s="411">
        <f>+C131+C132+C134+C133</f>
        <v>0</v>
      </c>
      <c r="D130" s="411">
        <f>+D131+D132+D134+D133</f>
        <v>0</v>
      </c>
      <c r="E130" s="394">
        <f>+E131+E132+E134+E133</f>
        <v>0</v>
      </c>
    </row>
    <row r="131" spans="1:5" ht="12" customHeight="1">
      <c r="A131" s="374" t="s">
        <v>68</v>
      </c>
      <c r="B131" s="368" t="s">
        <v>460</v>
      </c>
      <c r="C131" s="412"/>
      <c r="D131" s="412"/>
      <c r="E131" s="395"/>
    </row>
    <row r="132" spans="1:5" ht="12" customHeight="1">
      <c r="A132" s="374" t="s">
        <v>69</v>
      </c>
      <c r="B132" s="368" t="s">
        <v>461</v>
      </c>
      <c r="C132" s="412"/>
      <c r="D132" s="412"/>
      <c r="E132" s="395"/>
    </row>
    <row r="133" spans="1:5" ht="12" customHeight="1">
      <c r="A133" s="374" t="s">
        <v>356</v>
      </c>
      <c r="B133" s="368" t="s">
        <v>462</v>
      </c>
      <c r="C133" s="412"/>
      <c r="D133" s="412"/>
      <c r="E133" s="395"/>
    </row>
    <row r="134" spans="1:5" ht="12" customHeight="1" thickBot="1">
      <c r="A134" s="372" t="s">
        <v>358</v>
      </c>
      <c r="B134" s="366" t="s">
        <v>463</v>
      </c>
      <c r="C134" s="412"/>
      <c r="D134" s="412"/>
      <c r="E134" s="395"/>
    </row>
    <row r="135" spans="1:5" ht="12" customHeight="1" thickBot="1">
      <c r="A135" s="379" t="s">
        <v>13</v>
      </c>
      <c r="B135" s="387" t="s">
        <v>464</v>
      </c>
      <c r="C135" s="417">
        <f>+C136+C137+C138+C139</f>
        <v>0</v>
      </c>
      <c r="D135" s="417">
        <f>+D136+D137+D138+D139</f>
        <v>0</v>
      </c>
      <c r="E135" s="430">
        <f>+E136+E137+E138+E139</f>
        <v>0</v>
      </c>
    </row>
    <row r="136" spans="1:5" ht="12" customHeight="1">
      <c r="A136" s="374" t="s">
        <v>70</v>
      </c>
      <c r="B136" s="368" t="s">
        <v>465</v>
      </c>
      <c r="C136" s="412"/>
      <c r="D136" s="412"/>
      <c r="E136" s="395"/>
    </row>
    <row r="137" spans="1:5" ht="12" customHeight="1">
      <c r="A137" s="374" t="s">
        <v>71</v>
      </c>
      <c r="B137" s="368" t="s">
        <v>466</v>
      </c>
      <c r="C137" s="412"/>
      <c r="D137" s="412"/>
      <c r="E137" s="395"/>
    </row>
    <row r="138" spans="1:5" ht="12" customHeight="1">
      <c r="A138" s="374" t="s">
        <v>365</v>
      </c>
      <c r="B138" s="368" t="s">
        <v>467</v>
      </c>
      <c r="C138" s="412"/>
      <c r="D138" s="412"/>
      <c r="E138" s="395"/>
    </row>
    <row r="139" spans="1:5" ht="12" customHeight="1" thickBot="1">
      <c r="A139" s="372" t="s">
        <v>367</v>
      </c>
      <c r="B139" s="366" t="s">
        <v>468</v>
      </c>
      <c r="C139" s="412"/>
      <c r="D139" s="412"/>
      <c r="E139" s="395"/>
    </row>
    <row r="140" spans="1:9" ht="15" customHeight="1" thickBot="1">
      <c r="A140" s="379" t="s">
        <v>14</v>
      </c>
      <c r="B140" s="387" t="s">
        <v>469</v>
      </c>
      <c r="C140" s="99">
        <f>+C141+C142+C143+C144</f>
        <v>0</v>
      </c>
      <c r="D140" s="99">
        <f>+D141+D142+D143+D144</f>
        <v>0</v>
      </c>
      <c r="E140" s="363">
        <f>+E141+E142+E143+E144</f>
        <v>0</v>
      </c>
      <c r="F140" s="428"/>
      <c r="G140" s="429"/>
      <c r="H140" s="429"/>
      <c r="I140" s="429"/>
    </row>
    <row r="141" spans="1:5" s="421" customFormat="1" ht="12.75" customHeight="1">
      <c r="A141" s="374" t="s">
        <v>132</v>
      </c>
      <c r="B141" s="368" t="s">
        <v>470</v>
      </c>
      <c r="C141" s="412"/>
      <c r="D141" s="412"/>
      <c r="E141" s="395"/>
    </row>
    <row r="142" spans="1:5" ht="12.75" customHeight="1">
      <c r="A142" s="374" t="s">
        <v>133</v>
      </c>
      <c r="B142" s="368" t="s">
        <v>471</v>
      </c>
      <c r="C142" s="412"/>
      <c r="D142" s="412"/>
      <c r="E142" s="395"/>
    </row>
    <row r="143" spans="1:5" ht="12.75" customHeight="1">
      <c r="A143" s="374" t="s">
        <v>159</v>
      </c>
      <c r="B143" s="368" t="s">
        <v>472</v>
      </c>
      <c r="C143" s="412"/>
      <c r="D143" s="412"/>
      <c r="E143" s="395"/>
    </row>
    <row r="144" spans="1:5" ht="12.75" customHeight="1" thickBot="1">
      <c r="A144" s="374" t="s">
        <v>373</v>
      </c>
      <c r="B144" s="368" t="s">
        <v>473</v>
      </c>
      <c r="C144" s="412"/>
      <c r="D144" s="412"/>
      <c r="E144" s="395"/>
    </row>
    <row r="145" spans="1:5" ht="16.5" thickBot="1">
      <c r="A145" s="379" t="s">
        <v>15</v>
      </c>
      <c r="B145" s="387" t="s">
        <v>474</v>
      </c>
      <c r="C145" s="361">
        <f>+C126+C130+C135+C140</f>
        <v>0</v>
      </c>
      <c r="D145" s="361">
        <f>+D126+D130+D135+D140</f>
        <v>0</v>
      </c>
      <c r="E145" s="362">
        <f>+E126+E130+E135+E140</f>
        <v>0</v>
      </c>
    </row>
    <row r="146" spans="1:5" ht="16.5" thickBot="1">
      <c r="A146" s="404" t="s">
        <v>16</v>
      </c>
      <c r="B146" s="407" t="s">
        <v>475</v>
      </c>
      <c r="C146" s="361">
        <f>+C125+C145</f>
        <v>45866</v>
      </c>
      <c r="D146" s="361">
        <f>+D125+D145</f>
        <v>57239</v>
      </c>
      <c r="E146" s="362">
        <f>+E125+E145</f>
        <v>56358</v>
      </c>
    </row>
    <row r="148" spans="1:5" ht="18.75" customHeight="1">
      <c r="A148" s="706" t="s">
        <v>476</v>
      </c>
      <c r="B148" s="706"/>
      <c r="C148" s="706"/>
      <c r="D148" s="706"/>
      <c r="E148" s="706"/>
    </row>
    <row r="149" spans="1:5" ht="13.5" customHeight="1" thickBot="1">
      <c r="A149" s="389" t="s">
        <v>114</v>
      </c>
      <c r="B149" s="389"/>
      <c r="C149" s="419"/>
      <c r="E149" s="406" t="s">
        <v>158</v>
      </c>
    </row>
    <row r="150" spans="1:5" ht="21.75" thickBot="1">
      <c r="A150" s="379">
        <v>1</v>
      </c>
      <c r="B150" s="382" t="s">
        <v>477</v>
      </c>
      <c r="C150" s="405">
        <f>+C61-C125</f>
        <v>-45866</v>
      </c>
      <c r="D150" s="405">
        <f>+D61-D125</f>
        <v>-57239</v>
      </c>
      <c r="E150" s="405">
        <f>+E61-E125</f>
        <v>-56358</v>
      </c>
    </row>
    <row r="151" spans="1:5" ht="21.75" thickBot="1">
      <c r="A151" s="379" t="s">
        <v>8</v>
      </c>
      <c r="B151" s="382" t="s">
        <v>478</v>
      </c>
      <c r="C151" s="405">
        <f>+C84-C145</f>
        <v>0</v>
      </c>
      <c r="D151" s="405">
        <f>+D84-D145</f>
        <v>0</v>
      </c>
      <c r="E151" s="405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8" customFormat="1" ht="12.75" customHeight="1">
      <c r="C161" s="409"/>
      <c r="D161" s="409"/>
      <c r="E161" s="409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2015. ÉVI ZÁRSZÁMADÁS
ÁLLAMIGAZGATÁSI FELADATOK MÉRLEGE
&amp;R&amp;"Times New Roman CE,Félkövér dőlt"&amp;11 1.4. melléklet a 10/2016. (V.19.)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1">
      <selection activeCell="J31" sqref="J31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51" t="s">
        <v>118</v>
      </c>
      <c r="C1" s="452"/>
      <c r="D1" s="452"/>
      <c r="E1" s="452"/>
      <c r="F1" s="452"/>
      <c r="G1" s="452"/>
      <c r="H1" s="452"/>
      <c r="I1" s="452"/>
      <c r="J1" s="716" t="str">
        <f>+CONCATENATE("2.1. melléklet a 10/",LEFT('1.1.sz.mell.'!C3,4)+1,". (V.19) önkormányzati rendelethez")</f>
        <v>2.1. melléklet a 10/2016. (V.19) önkormányzati rendelethez</v>
      </c>
    </row>
    <row r="2" spans="7:10" ht="14.25" thickBot="1">
      <c r="G2" s="38"/>
      <c r="H2" s="38"/>
      <c r="I2" s="38" t="s">
        <v>52</v>
      </c>
      <c r="J2" s="716"/>
    </row>
    <row r="3" spans="1:10" ht="18" customHeight="1" thickBot="1">
      <c r="A3" s="714" t="s">
        <v>60</v>
      </c>
      <c r="B3" s="479" t="s">
        <v>43</v>
      </c>
      <c r="C3" s="480"/>
      <c r="D3" s="480"/>
      <c r="E3" s="480"/>
      <c r="F3" s="479" t="s">
        <v>44</v>
      </c>
      <c r="G3" s="481"/>
      <c r="H3" s="481"/>
      <c r="I3" s="481"/>
      <c r="J3" s="716"/>
    </row>
    <row r="4" spans="1:10" s="453" customFormat="1" ht="35.25" customHeight="1" thickBot="1">
      <c r="A4" s="715"/>
      <c r="B4" s="26" t="s">
        <v>53</v>
      </c>
      <c r="C4" s="27" t="str">
        <f>+CONCATENATE(LEFT('1.1.sz.mell.'!C3,4),". évi eredeti előirányzat")</f>
        <v>2015. évi eredeti előirányzat</v>
      </c>
      <c r="D4" s="439" t="str">
        <f>+CONCATENATE(LEFT('1.1.sz.mell.'!C3,4),". évi módosított előirányzat")</f>
        <v>2015. évi módosított előirányzat</v>
      </c>
      <c r="E4" s="27" t="str">
        <f>+CONCATENATE(LEFT('1.1.sz.mell.'!C3,4),". évi teljesítés")</f>
        <v>2015. évi teljesítés</v>
      </c>
      <c r="F4" s="26" t="s">
        <v>53</v>
      </c>
      <c r="G4" s="27" t="str">
        <f>+C4</f>
        <v>2015. évi eredeti előirányzat</v>
      </c>
      <c r="H4" s="439" t="str">
        <f>+D4</f>
        <v>2015. évi módosított előirányzat</v>
      </c>
      <c r="I4" s="469" t="str">
        <f>+E4</f>
        <v>2015. évi teljesítés</v>
      </c>
      <c r="J4" s="716"/>
    </row>
    <row r="5" spans="1:10" s="454" customFormat="1" ht="12" customHeight="1" thickBot="1">
      <c r="A5" s="482" t="s">
        <v>422</v>
      </c>
      <c r="B5" s="483" t="s">
        <v>423</v>
      </c>
      <c r="C5" s="484" t="s">
        <v>424</v>
      </c>
      <c r="D5" s="484" t="s">
        <v>425</v>
      </c>
      <c r="E5" s="484" t="s">
        <v>426</v>
      </c>
      <c r="F5" s="483" t="s">
        <v>503</v>
      </c>
      <c r="G5" s="484" t="s">
        <v>504</v>
      </c>
      <c r="H5" s="484" t="s">
        <v>505</v>
      </c>
      <c r="I5" s="485" t="s">
        <v>506</v>
      </c>
      <c r="J5" s="716"/>
    </row>
    <row r="6" spans="1:10" ht="15" customHeight="1">
      <c r="A6" s="455" t="s">
        <v>7</v>
      </c>
      <c r="B6" s="456" t="s">
        <v>479</v>
      </c>
      <c r="C6" s="442">
        <v>314317</v>
      </c>
      <c r="D6" s="442">
        <v>413693</v>
      </c>
      <c r="E6" s="442">
        <v>415018</v>
      </c>
      <c r="F6" s="456" t="s">
        <v>54</v>
      </c>
      <c r="G6" s="442">
        <v>394546</v>
      </c>
      <c r="H6" s="442">
        <v>467613</v>
      </c>
      <c r="I6" s="448">
        <v>466654</v>
      </c>
      <c r="J6" s="716"/>
    </row>
    <row r="7" spans="1:10" ht="15" customHeight="1">
      <c r="A7" s="457" t="s">
        <v>8</v>
      </c>
      <c r="B7" s="458" t="s">
        <v>480</v>
      </c>
      <c r="C7" s="443">
        <v>264709</v>
      </c>
      <c r="D7" s="443">
        <v>471959</v>
      </c>
      <c r="E7" s="443">
        <v>339815</v>
      </c>
      <c r="F7" s="458" t="s">
        <v>134</v>
      </c>
      <c r="G7" s="443">
        <v>84130</v>
      </c>
      <c r="H7" s="443">
        <v>97235</v>
      </c>
      <c r="I7" s="449">
        <v>97080</v>
      </c>
      <c r="J7" s="716"/>
    </row>
    <row r="8" spans="1:10" ht="15" customHeight="1">
      <c r="A8" s="457" t="s">
        <v>9</v>
      </c>
      <c r="B8" s="458" t="s">
        <v>481</v>
      </c>
      <c r="C8" s="443"/>
      <c r="D8" s="443"/>
      <c r="E8" s="443"/>
      <c r="F8" s="458" t="s">
        <v>163</v>
      </c>
      <c r="G8" s="443">
        <v>213550</v>
      </c>
      <c r="H8" s="443">
        <v>549298</v>
      </c>
      <c r="I8" s="449">
        <v>477061</v>
      </c>
      <c r="J8" s="716"/>
    </row>
    <row r="9" spans="1:10" ht="15" customHeight="1">
      <c r="A9" s="457" t="s">
        <v>10</v>
      </c>
      <c r="B9" s="458" t="s">
        <v>125</v>
      </c>
      <c r="C9" s="443">
        <v>144700</v>
      </c>
      <c r="D9" s="443">
        <v>170838</v>
      </c>
      <c r="E9" s="443">
        <v>170553</v>
      </c>
      <c r="F9" s="458" t="s">
        <v>135</v>
      </c>
      <c r="G9" s="443">
        <v>45866</v>
      </c>
      <c r="H9" s="443">
        <v>57239</v>
      </c>
      <c r="I9" s="449">
        <v>56358</v>
      </c>
      <c r="J9" s="716"/>
    </row>
    <row r="10" spans="1:10" ht="15" customHeight="1">
      <c r="A10" s="457" t="s">
        <v>11</v>
      </c>
      <c r="B10" s="459" t="s">
        <v>482</v>
      </c>
      <c r="C10" s="443"/>
      <c r="D10" s="443"/>
      <c r="E10" s="443"/>
      <c r="F10" s="458" t="s">
        <v>136</v>
      </c>
      <c r="G10" s="443">
        <v>7500</v>
      </c>
      <c r="H10" s="443">
        <v>6600</v>
      </c>
      <c r="I10" s="449">
        <v>6250</v>
      </c>
      <c r="J10" s="716"/>
    </row>
    <row r="11" spans="1:10" ht="15" customHeight="1">
      <c r="A11" s="457" t="s">
        <v>12</v>
      </c>
      <c r="B11" s="458" t="s">
        <v>673</v>
      </c>
      <c r="C11" s="444"/>
      <c r="D11" s="444"/>
      <c r="E11" s="444"/>
      <c r="F11" s="458" t="s">
        <v>38</v>
      </c>
      <c r="G11" s="443"/>
      <c r="H11" s="443"/>
      <c r="I11" s="449"/>
      <c r="J11" s="716"/>
    </row>
    <row r="12" spans="1:10" ht="15" customHeight="1">
      <c r="A12" s="457" t="s">
        <v>13</v>
      </c>
      <c r="B12" s="458" t="s">
        <v>352</v>
      </c>
      <c r="C12" s="443">
        <v>62866</v>
      </c>
      <c r="D12" s="443">
        <v>78614</v>
      </c>
      <c r="E12" s="443">
        <v>84638</v>
      </c>
      <c r="F12" s="7"/>
      <c r="G12" s="443"/>
      <c r="H12" s="443"/>
      <c r="I12" s="449"/>
      <c r="J12" s="716"/>
    </row>
    <row r="13" spans="1:10" ht="15" customHeight="1">
      <c r="A13" s="457" t="s">
        <v>14</v>
      </c>
      <c r="B13" s="7"/>
      <c r="C13" s="443"/>
      <c r="D13" s="443"/>
      <c r="E13" s="443"/>
      <c r="F13" s="7"/>
      <c r="G13" s="443"/>
      <c r="H13" s="443"/>
      <c r="I13" s="449"/>
      <c r="J13" s="716"/>
    </row>
    <row r="14" spans="1:10" ht="15" customHeight="1">
      <c r="A14" s="457" t="s">
        <v>15</v>
      </c>
      <c r="B14" s="468"/>
      <c r="C14" s="444"/>
      <c r="D14" s="444"/>
      <c r="E14" s="444"/>
      <c r="F14" s="7"/>
      <c r="G14" s="443"/>
      <c r="H14" s="443"/>
      <c r="I14" s="449"/>
      <c r="J14" s="716"/>
    </row>
    <row r="15" spans="1:10" ht="15" customHeight="1">
      <c r="A15" s="457" t="s">
        <v>16</v>
      </c>
      <c r="B15" s="7"/>
      <c r="C15" s="443"/>
      <c r="D15" s="443"/>
      <c r="E15" s="443"/>
      <c r="F15" s="7"/>
      <c r="G15" s="443"/>
      <c r="H15" s="443"/>
      <c r="I15" s="449"/>
      <c r="J15" s="716"/>
    </row>
    <row r="16" spans="1:10" ht="15" customHeight="1">
      <c r="A16" s="457" t="s">
        <v>17</v>
      </c>
      <c r="B16" s="7"/>
      <c r="C16" s="443"/>
      <c r="D16" s="443"/>
      <c r="E16" s="443"/>
      <c r="F16" s="7"/>
      <c r="G16" s="443"/>
      <c r="H16" s="443"/>
      <c r="I16" s="449"/>
      <c r="J16" s="716"/>
    </row>
    <row r="17" spans="1:10" ht="15" customHeight="1" thickBot="1">
      <c r="A17" s="457" t="s">
        <v>18</v>
      </c>
      <c r="B17" s="11"/>
      <c r="C17" s="445"/>
      <c r="D17" s="445"/>
      <c r="E17" s="445"/>
      <c r="F17" s="7"/>
      <c r="G17" s="445"/>
      <c r="H17" s="445"/>
      <c r="I17" s="450"/>
      <c r="J17" s="716"/>
    </row>
    <row r="18" spans="1:10" ht="17.25" customHeight="1" thickBot="1">
      <c r="A18" s="460" t="s">
        <v>19</v>
      </c>
      <c r="B18" s="441" t="s">
        <v>483</v>
      </c>
      <c r="C18" s="446">
        <f>+C6+C7+C9+C10+C12+C13+C14+C15+C16+C17</f>
        <v>786592</v>
      </c>
      <c r="D18" s="446">
        <f>+D6+D7+D9+D10+D12+D13+D14+D15+D16+D17</f>
        <v>1135104</v>
      </c>
      <c r="E18" s="446">
        <f>+E6+E7+E9+E10+E12+E13+E14+E15+E16+E17</f>
        <v>1010024</v>
      </c>
      <c r="F18" s="441" t="s">
        <v>490</v>
      </c>
      <c r="G18" s="446">
        <f>SUM(G6:G17)</f>
        <v>745592</v>
      </c>
      <c r="H18" s="446">
        <f>SUM(H6:H17)</f>
        <v>1177985</v>
      </c>
      <c r="I18" s="446">
        <f>SUM(I6:I17)</f>
        <v>1103403</v>
      </c>
      <c r="J18" s="716"/>
    </row>
    <row r="19" spans="1:10" ht="15" customHeight="1">
      <c r="A19" s="461" t="s">
        <v>20</v>
      </c>
      <c r="B19" s="462" t="s">
        <v>484</v>
      </c>
      <c r="C19" s="39">
        <f>+C20+C21+C22+C23</f>
        <v>0</v>
      </c>
      <c r="D19" s="39">
        <f>+D20+D21+D22+D23</f>
        <v>21866</v>
      </c>
      <c r="E19" s="39">
        <f>+E20+E21+E22+E23</f>
        <v>21866</v>
      </c>
      <c r="F19" s="463" t="s">
        <v>401</v>
      </c>
      <c r="G19" s="447"/>
      <c r="H19" s="447">
        <v>10306</v>
      </c>
      <c r="I19" s="447">
        <v>10306</v>
      </c>
      <c r="J19" s="716"/>
    </row>
    <row r="20" spans="1:10" ht="15" customHeight="1">
      <c r="A20" s="464" t="s">
        <v>21</v>
      </c>
      <c r="B20" s="463" t="s">
        <v>155</v>
      </c>
      <c r="C20" s="440"/>
      <c r="D20" s="440">
        <v>11760</v>
      </c>
      <c r="E20" s="440">
        <v>11760</v>
      </c>
      <c r="F20" s="463" t="s">
        <v>491</v>
      </c>
      <c r="G20" s="440"/>
      <c r="H20" s="440"/>
      <c r="I20" s="440"/>
      <c r="J20" s="716"/>
    </row>
    <row r="21" spans="1:10" ht="15" customHeight="1">
      <c r="A21" s="464" t="s">
        <v>22</v>
      </c>
      <c r="B21" s="463" t="s">
        <v>156</v>
      </c>
      <c r="C21" s="440"/>
      <c r="D21" s="440"/>
      <c r="E21" s="440"/>
      <c r="F21" s="463" t="s">
        <v>116</v>
      </c>
      <c r="G21" s="440"/>
      <c r="H21" s="440"/>
      <c r="I21" s="440"/>
      <c r="J21" s="716"/>
    </row>
    <row r="22" spans="1:10" ht="15" customHeight="1">
      <c r="A22" s="464" t="s">
        <v>23</v>
      </c>
      <c r="B22" s="463" t="s">
        <v>161</v>
      </c>
      <c r="C22" s="440"/>
      <c r="D22" s="440"/>
      <c r="E22" s="440"/>
      <c r="F22" s="463" t="s">
        <v>117</v>
      </c>
      <c r="G22" s="440"/>
      <c r="H22" s="440"/>
      <c r="I22" s="440"/>
      <c r="J22" s="716"/>
    </row>
    <row r="23" spans="1:10" ht="15" customHeight="1">
      <c r="A23" s="464" t="s">
        <v>24</v>
      </c>
      <c r="B23" s="463" t="s">
        <v>162</v>
      </c>
      <c r="C23" s="440"/>
      <c r="D23" s="440">
        <v>10106</v>
      </c>
      <c r="E23" s="440">
        <v>10106</v>
      </c>
      <c r="F23" s="462" t="s">
        <v>164</v>
      </c>
      <c r="G23" s="440"/>
      <c r="H23" s="440"/>
      <c r="I23" s="440"/>
      <c r="J23" s="716"/>
    </row>
    <row r="24" spans="1:10" ht="15" customHeight="1">
      <c r="A24" s="464" t="s">
        <v>25</v>
      </c>
      <c r="B24" s="463" t="s">
        <v>485</v>
      </c>
      <c r="C24" s="465">
        <f>+C25+C26</f>
        <v>0</v>
      </c>
      <c r="D24" s="465">
        <f>+D25+D26</f>
        <v>0</v>
      </c>
      <c r="E24" s="465">
        <f>+E25+E26</f>
        <v>0</v>
      </c>
      <c r="F24" s="463" t="s">
        <v>143</v>
      </c>
      <c r="G24" s="440"/>
      <c r="H24" s="440"/>
      <c r="I24" s="440"/>
      <c r="J24" s="716"/>
    </row>
    <row r="25" spans="1:10" ht="15" customHeight="1">
      <c r="A25" s="461" t="s">
        <v>26</v>
      </c>
      <c r="B25" s="462" t="s">
        <v>486</v>
      </c>
      <c r="C25" s="447"/>
      <c r="D25" s="447"/>
      <c r="E25" s="447"/>
      <c r="F25" s="456" t="s">
        <v>144</v>
      </c>
      <c r="G25" s="447"/>
      <c r="H25" s="447"/>
      <c r="I25" s="447"/>
      <c r="J25" s="716"/>
    </row>
    <row r="26" spans="1:10" ht="15" customHeight="1" thickBot="1">
      <c r="A26" s="464" t="s">
        <v>27</v>
      </c>
      <c r="B26" s="463" t="s">
        <v>487</v>
      </c>
      <c r="C26" s="440"/>
      <c r="D26" s="440"/>
      <c r="E26" s="440"/>
      <c r="F26" s="7"/>
      <c r="G26" s="440"/>
      <c r="H26" s="440"/>
      <c r="I26" s="440"/>
      <c r="J26" s="716"/>
    </row>
    <row r="27" spans="1:10" ht="17.25" customHeight="1" thickBot="1">
      <c r="A27" s="460" t="s">
        <v>28</v>
      </c>
      <c r="B27" s="441" t="s">
        <v>488</v>
      </c>
      <c r="C27" s="446">
        <f>+C19+C24</f>
        <v>0</v>
      </c>
      <c r="D27" s="446">
        <f>+D19+D24</f>
        <v>21866</v>
      </c>
      <c r="E27" s="446">
        <f>+E19+E24</f>
        <v>21866</v>
      </c>
      <c r="F27" s="441" t="s">
        <v>492</v>
      </c>
      <c r="G27" s="446">
        <f>SUM(G19:G26)</f>
        <v>0</v>
      </c>
      <c r="H27" s="446">
        <f>SUM(H19:H26)</f>
        <v>10306</v>
      </c>
      <c r="I27" s="446">
        <f>SUM(I19:I26)</f>
        <v>10306</v>
      </c>
      <c r="J27" s="716"/>
    </row>
    <row r="28" spans="1:10" ht="17.25" customHeight="1" thickBot="1">
      <c r="A28" s="460" t="s">
        <v>29</v>
      </c>
      <c r="B28" s="466" t="s">
        <v>489</v>
      </c>
      <c r="C28" s="100">
        <f>+C18+C27</f>
        <v>786592</v>
      </c>
      <c r="D28" s="100">
        <f>+D18+D27</f>
        <v>1156970</v>
      </c>
      <c r="E28" s="467">
        <f>+E18+E27</f>
        <v>1031890</v>
      </c>
      <c r="F28" s="466" t="s">
        <v>493</v>
      </c>
      <c r="G28" s="100">
        <f>+G18+G27</f>
        <v>745592</v>
      </c>
      <c r="H28" s="100">
        <f>+H18+H27</f>
        <v>1188291</v>
      </c>
      <c r="I28" s="100">
        <f>+I18+I27</f>
        <v>1113709</v>
      </c>
      <c r="J28" s="716"/>
    </row>
    <row r="29" spans="1:10" ht="17.25" customHeight="1" thickBot="1">
      <c r="A29" s="460" t="s">
        <v>30</v>
      </c>
      <c r="B29" s="466" t="s">
        <v>120</v>
      </c>
      <c r="C29" s="100" t="str">
        <f>IF(C18-G18&lt;0,G18-C18,"-")</f>
        <v>-</v>
      </c>
      <c r="D29" s="100">
        <f>IF(D18-H18&lt;0,H18-D18,"-")</f>
        <v>42881</v>
      </c>
      <c r="E29" s="467">
        <f>IF(E18-I18&lt;0,I18-E18,"-")</f>
        <v>93379</v>
      </c>
      <c r="F29" s="466" t="s">
        <v>121</v>
      </c>
      <c r="G29" s="100">
        <f>IF(C18-G18&gt;0,C18-G18,"-")</f>
        <v>41000</v>
      </c>
      <c r="H29" s="100" t="str">
        <f>IF(D18-H18&gt;0,D18-H18,"-")</f>
        <v>-</v>
      </c>
      <c r="I29" s="100" t="str">
        <f>IF(E18-I18&gt;0,E18-I18,"-")</f>
        <v>-</v>
      </c>
      <c r="J29" s="716"/>
    </row>
    <row r="30" spans="1:10" ht="17.25" customHeight="1" thickBot="1">
      <c r="A30" s="460" t="s">
        <v>31</v>
      </c>
      <c r="B30" s="466" t="s">
        <v>165</v>
      </c>
      <c r="C30" s="100" t="str">
        <f>IF(C28-G28&lt;0,G28-C28,"-")</f>
        <v>-</v>
      </c>
      <c r="D30" s="100">
        <f>IF(D28-H28&lt;0,H28-D28,"-")</f>
        <v>31321</v>
      </c>
      <c r="E30" s="467">
        <f>IF(E28-I28&lt;0,I28-E28,"-")</f>
        <v>81819</v>
      </c>
      <c r="F30" s="466" t="s">
        <v>166</v>
      </c>
      <c r="G30" s="100">
        <f>IF(C28-G28&gt;0,C28-G28,"-")</f>
        <v>41000</v>
      </c>
      <c r="H30" s="100" t="str">
        <f>IF(D28-H28&gt;0,D28-H28,"-")</f>
        <v>-</v>
      </c>
      <c r="I30" s="100" t="str">
        <f>IF(E28-I28&gt;0,E28-I28,"-")</f>
        <v>-</v>
      </c>
      <c r="J30" s="71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34" sqref="J34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51" t="s">
        <v>119</v>
      </c>
      <c r="C1" s="452"/>
      <c r="D1" s="452"/>
      <c r="E1" s="452"/>
      <c r="F1" s="452"/>
      <c r="G1" s="452"/>
      <c r="H1" s="452"/>
      <c r="I1" s="452"/>
      <c r="J1" s="719" t="str">
        <f>+CONCATENATE("2.2. melléklet a 10/",LEFT('1.1.sz.mell.'!C3,4)+1,". (V.19.) önkormányzati rendelethez")</f>
        <v>2.2. melléklet a 10/2016. (V.19.) önkormányzati rendelethez</v>
      </c>
    </row>
    <row r="2" spans="7:10" ht="14.25" thickBot="1">
      <c r="G2" s="38"/>
      <c r="H2" s="38"/>
      <c r="I2" s="38" t="s">
        <v>52</v>
      </c>
      <c r="J2" s="719"/>
    </row>
    <row r="3" spans="1:10" ht="24" customHeight="1" thickBot="1">
      <c r="A3" s="717" t="s">
        <v>60</v>
      </c>
      <c r="B3" s="479" t="s">
        <v>43</v>
      </c>
      <c r="C3" s="480"/>
      <c r="D3" s="480"/>
      <c r="E3" s="480"/>
      <c r="F3" s="479" t="s">
        <v>44</v>
      </c>
      <c r="G3" s="481"/>
      <c r="H3" s="481"/>
      <c r="I3" s="481"/>
      <c r="J3" s="719"/>
    </row>
    <row r="4" spans="1:10" s="453" customFormat="1" ht="35.25" customHeight="1" thickBot="1">
      <c r="A4" s="718"/>
      <c r="B4" s="26" t="s">
        <v>53</v>
      </c>
      <c r="C4" s="27" t="str">
        <f>+'2.1.sz.mell  '!C4</f>
        <v>2015. évi eredeti előirányzat</v>
      </c>
      <c r="D4" s="439" t="str">
        <f>+'2.1.sz.mell  '!D4</f>
        <v>2015. évi módosított előirányzat</v>
      </c>
      <c r="E4" s="27" t="str">
        <f>+'2.1.sz.mell  '!E4</f>
        <v>2015. évi teljesítés</v>
      </c>
      <c r="F4" s="26" t="s">
        <v>53</v>
      </c>
      <c r="G4" s="27" t="str">
        <f>+'2.1.sz.mell  '!C4</f>
        <v>2015. évi eredeti előirányzat</v>
      </c>
      <c r="H4" s="439" t="str">
        <f>+'2.1.sz.mell  '!D4</f>
        <v>2015. évi módosított előirányzat</v>
      </c>
      <c r="I4" s="469" t="str">
        <f>+'2.1.sz.mell  '!E4</f>
        <v>2015. évi teljesítés</v>
      </c>
      <c r="J4" s="719"/>
    </row>
    <row r="5" spans="1:10" s="453" customFormat="1" ht="13.5" thickBot="1">
      <c r="A5" s="482" t="s">
        <v>422</v>
      </c>
      <c r="B5" s="483" t="s">
        <v>423</v>
      </c>
      <c r="C5" s="484" t="s">
        <v>424</v>
      </c>
      <c r="D5" s="484" t="s">
        <v>425</v>
      </c>
      <c r="E5" s="484" t="s">
        <v>426</v>
      </c>
      <c r="F5" s="483" t="s">
        <v>503</v>
      </c>
      <c r="G5" s="484" t="s">
        <v>504</v>
      </c>
      <c r="H5" s="484" t="s">
        <v>505</v>
      </c>
      <c r="I5" s="485" t="s">
        <v>506</v>
      </c>
      <c r="J5" s="719"/>
    </row>
    <row r="6" spans="1:10" ht="12.75" customHeight="1">
      <c r="A6" s="455" t="s">
        <v>7</v>
      </c>
      <c r="B6" s="456" t="s">
        <v>494</v>
      </c>
      <c r="C6" s="442">
        <v>436604</v>
      </c>
      <c r="D6" s="442">
        <v>461691</v>
      </c>
      <c r="E6" s="442">
        <v>462269</v>
      </c>
      <c r="F6" s="456" t="s">
        <v>157</v>
      </c>
      <c r="G6" s="442">
        <v>343207</v>
      </c>
      <c r="H6" s="442">
        <v>359011</v>
      </c>
      <c r="I6" s="448">
        <v>350449</v>
      </c>
      <c r="J6" s="719"/>
    </row>
    <row r="7" spans="1:10" ht="12.75">
      <c r="A7" s="457" t="s">
        <v>8</v>
      </c>
      <c r="B7" s="458" t="s">
        <v>495</v>
      </c>
      <c r="C7" s="443"/>
      <c r="D7" s="443"/>
      <c r="E7" s="443"/>
      <c r="F7" s="458" t="s">
        <v>507</v>
      </c>
      <c r="G7" s="443"/>
      <c r="H7" s="443"/>
      <c r="I7" s="449"/>
      <c r="J7" s="719"/>
    </row>
    <row r="8" spans="1:10" ht="12.75" customHeight="1">
      <c r="A8" s="457" t="s">
        <v>9</v>
      </c>
      <c r="B8" s="458" t="s">
        <v>496</v>
      </c>
      <c r="C8" s="443"/>
      <c r="D8" s="443">
        <v>2400</v>
      </c>
      <c r="E8" s="443">
        <v>2400</v>
      </c>
      <c r="F8" s="458" t="s">
        <v>138</v>
      </c>
      <c r="G8" s="443">
        <v>134397</v>
      </c>
      <c r="H8" s="443">
        <v>67409</v>
      </c>
      <c r="I8" s="449">
        <v>7025</v>
      </c>
      <c r="J8" s="719"/>
    </row>
    <row r="9" spans="1:10" ht="12.75" customHeight="1">
      <c r="A9" s="457" t="s">
        <v>10</v>
      </c>
      <c r="B9" s="458" t="s">
        <v>497</v>
      </c>
      <c r="C9" s="443"/>
      <c r="D9" s="443">
        <v>6100</v>
      </c>
      <c r="E9" s="443">
        <v>6050</v>
      </c>
      <c r="F9" s="458" t="s">
        <v>508</v>
      </c>
      <c r="G9" s="443"/>
      <c r="H9" s="443"/>
      <c r="I9" s="449"/>
      <c r="J9" s="719"/>
    </row>
    <row r="10" spans="1:10" ht="12.75" customHeight="1">
      <c r="A10" s="457" t="s">
        <v>11</v>
      </c>
      <c r="B10" s="458" t="s">
        <v>498</v>
      </c>
      <c r="C10" s="443"/>
      <c r="D10" s="443"/>
      <c r="E10" s="443"/>
      <c r="F10" s="458" t="s">
        <v>160</v>
      </c>
      <c r="G10" s="443"/>
      <c r="H10" s="443">
        <v>12450</v>
      </c>
      <c r="I10" s="449">
        <v>12450</v>
      </c>
      <c r="J10" s="719"/>
    </row>
    <row r="11" spans="1:10" ht="12.75" customHeight="1">
      <c r="A11" s="457" t="s">
        <v>12</v>
      </c>
      <c r="B11" s="458" t="s">
        <v>499</v>
      </c>
      <c r="C11" s="444"/>
      <c r="D11" s="444"/>
      <c r="E11" s="444"/>
      <c r="F11" s="500"/>
      <c r="G11" s="443"/>
      <c r="H11" s="443"/>
      <c r="I11" s="449"/>
      <c r="J11" s="719"/>
    </row>
    <row r="12" spans="1:10" ht="12.75" customHeight="1">
      <c r="A12" s="457" t="s">
        <v>13</v>
      </c>
      <c r="B12" s="7"/>
      <c r="C12" s="443"/>
      <c r="D12" s="443"/>
      <c r="E12" s="443"/>
      <c r="F12" s="500"/>
      <c r="G12" s="443"/>
      <c r="H12" s="443"/>
      <c r="I12" s="449"/>
      <c r="J12" s="719"/>
    </row>
    <row r="13" spans="1:10" ht="12.75" customHeight="1">
      <c r="A13" s="457" t="s">
        <v>14</v>
      </c>
      <c r="B13" s="7"/>
      <c r="C13" s="443"/>
      <c r="D13" s="443"/>
      <c r="E13" s="443"/>
      <c r="F13" s="501"/>
      <c r="G13" s="443"/>
      <c r="H13" s="443"/>
      <c r="I13" s="449"/>
      <c r="J13" s="719"/>
    </row>
    <row r="14" spans="1:10" ht="12.75" customHeight="1">
      <c r="A14" s="457" t="s">
        <v>15</v>
      </c>
      <c r="B14" s="498"/>
      <c r="C14" s="444"/>
      <c r="D14" s="444"/>
      <c r="E14" s="444"/>
      <c r="F14" s="500"/>
      <c r="G14" s="443"/>
      <c r="H14" s="443"/>
      <c r="I14" s="449"/>
      <c r="J14" s="719"/>
    </row>
    <row r="15" spans="1:10" ht="12.75">
      <c r="A15" s="457" t="s">
        <v>16</v>
      </c>
      <c r="B15" s="7"/>
      <c r="C15" s="444"/>
      <c r="D15" s="444"/>
      <c r="E15" s="444"/>
      <c r="F15" s="500"/>
      <c r="G15" s="443"/>
      <c r="H15" s="443"/>
      <c r="I15" s="449"/>
      <c r="J15" s="719"/>
    </row>
    <row r="16" spans="1:10" ht="12.75" customHeight="1" thickBot="1">
      <c r="A16" s="495" t="s">
        <v>17</v>
      </c>
      <c r="B16" s="499"/>
      <c r="C16" s="497"/>
      <c r="D16" s="107"/>
      <c r="E16" s="114"/>
      <c r="F16" s="496" t="s">
        <v>38</v>
      </c>
      <c r="G16" s="443"/>
      <c r="H16" s="443"/>
      <c r="I16" s="449"/>
      <c r="J16" s="719"/>
    </row>
    <row r="17" spans="1:10" ht="15.75" customHeight="1" thickBot="1">
      <c r="A17" s="460" t="s">
        <v>18</v>
      </c>
      <c r="B17" s="441" t="s">
        <v>500</v>
      </c>
      <c r="C17" s="446">
        <f>+C6+C8+C9+C11+C12+C13+C14+C15+C16</f>
        <v>436604</v>
      </c>
      <c r="D17" s="446">
        <f>+D6+D8+D9+D11+D12+D13+D14+D15+D16</f>
        <v>470191</v>
      </c>
      <c r="E17" s="446">
        <f>+E6+E8+E9+E11+E12+E13+E14+E15+E16</f>
        <v>470719</v>
      </c>
      <c r="F17" s="441" t="s">
        <v>509</v>
      </c>
      <c r="G17" s="446">
        <f>+G6+G8+G10+G11+G12+G13+G14+G15+G16</f>
        <v>477604</v>
      </c>
      <c r="H17" s="446">
        <f>+H6+H8+H10+H11+H12+H13+H14+H15+H16</f>
        <v>438870</v>
      </c>
      <c r="I17" s="478">
        <f>+I6+I8+I10+I11+I12+I13+I14+I15+I16</f>
        <v>369924</v>
      </c>
      <c r="J17" s="719"/>
    </row>
    <row r="18" spans="1:10" ht="12.75" customHeight="1">
      <c r="A18" s="455" t="s">
        <v>19</v>
      </c>
      <c r="B18" s="487" t="s">
        <v>178</v>
      </c>
      <c r="C18" s="494">
        <f>+C19+C20+C21+C22+C23</f>
        <v>0</v>
      </c>
      <c r="D18" s="494">
        <f>+D19+D20+D21+D22+D23</f>
        <v>0</v>
      </c>
      <c r="E18" s="494">
        <f>+E19+E20+E21+E22+E23</f>
        <v>0</v>
      </c>
      <c r="F18" s="463" t="s">
        <v>142</v>
      </c>
      <c r="G18" s="102"/>
      <c r="H18" s="102"/>
      <c r="I18" s="473"/>
      <c r="J18" s="719"/>
    </row>
    <row r="19" spans="1:10" ht="12.75" customHeight="1">
      <c r="A19" s="457" t="s">
        <v>20</v>
      </c>
      <c r="B19" s="488" t="s">
        <v>167</v>
      </c>
      <c r="C19" s="440"/>
      <c r="D19" s="440"/>
      <c r="E19" s="440"/>
      <c r="F19" s="463" t="s">
        <v>145</v>
      </c>
      <c r="G19" s="440"/>
      <c r="H19" s="440"/>
      <c r="I19" s="474"/>
      <c r="J19" s="719"/>
    </row>
    <row r="20" spans="1:10" ht="12.75" customHeight="1">
      <c r="A20" s="455" t="s">
        <v>21</v>
      </c>
      <c r="B20" s="488" t="s">
        <v>168</v>
      </c>
      <c r="C20" s="440"/>
      <c r="D20" s="440"/>
      <c r="E20" s="440"/>
      <c r="F20" s="463" t="s">
        <v>116</v>
      </c>
      <c r="G20" s="440"/>
      <c r="H20" s="440"/>
      <c r="I20" s="474"/>
      <c r="J20" s="719"/>
    </row>
    <row r="21" spans="1:10" ht="12.75" customHeight="1">
      <c r="A21" s="457" t="s">
        <v>22</v>
      </c>
      <c r="B21" s="488" t="s">
        <v>169</v>
      </c>
      <c r="C21" s="440"/>
      <c r="D21" s="440"/>
      <c r="E21" s="440"/>
      <c r="F21" s="463" t="s">
        <v>117</v>
      </c>
      <c r="G21" s="440"/>
      <c r="H21" s="440"/>
      <c r="I21" s="474"/>
      <c r="J21" s="719"/>
    </row>
    <row r="22" spans="1:10" ht="12.75" customHeight="1">
      <c r="A22" s="455" t="s">
        <v>23</v>
      </c>
      <c r="B22" s="488" t="s">
        <v>170</v>
      </c>
      <c r="C22" s="440"/>
      <c r="D22" s="440"/>
      <c r="E22" s="440"/>
      <c r="F22" s="462" t="s">
        <v>164</v>
      </c>
      <c r="G22" s="440"/>
      <c r="H22" s="440"/>
      <c r="I22" s="474"/>
      <c r="J22" s="719"/>
    </row>
    <row r="23" spans="1:10" ht="12.75" customHeight="1">
      <c r="A23" s="457" t="s">
        <v>24</v>
      </c>
      <c r="B23" s="489" t="s">
        <v>171</v>
      </c>
      <c r="C23" s="440"/>
      <c r="D23" s="440"/>
      <c r="E23" s="440"/>
      <c r="F23" s="463" t="s">
        <v>146</v>
      </c>
      <c r="G23" s="440"/>
      <c r="H23" s="440"/>
      <c r="I23" s="474"/>
      <c r="J23" s="719"/>
    </row>
    <row r="24" spans="1:10" ht="12.75" customHeight="1">
      <c r="A24" s="455" t="s">
        <v>25</v>
      </c>
      <c r="B24" s="490" t="s">
        <v>172</v>
      </c>
      <c r="C24" s="465">
        <f>+C25+C26+C27+C28+C29</f>
        <v>0</v>
      </c>
      <c r="D24" s="465">
        <f>+D25+D26+D27+D28+D29</f>
        <v>0</v>
      </c>
      <c r="E24" s="465">
        <f>+E25+E26+E27+E28+E29</f>
        <v>0</v>
      </c>
      <c r="F24" s="491" t="s">
        <v>144</v>
      </c>
      <c r="G24" s="440"/>
      <c r="H24" s="440"/>
      <c r="I24" s="474"/>
      <c r="J24" s="719"/>
    </row>
    <row r="25" spans="1:10" ht="12.75" customHeight="1">
      <c r="A25" s="457" t="s">
        <v>26</v>
      </c>
      <c r="B25" s="489" t="s">
        <v>173</v>
      </c>
      <c r="C25" s="440"/>
      <c r="D25" s="440"/>
      <c r="E25" s="440"/>
      <c r="F25" s="491" t="s">
        <v>510</v>
      </c>
      <c r="G25" s="440"/>
      <c r="H25" s="440"/>
      <c r="I25" s="474"/>
      <c r="J25" s="719"/>
    </row>
    <row r="26" spans="1:10" ht="12.75" customHeight="1">
      <c r="A26" s="455" t="s">
        <v>27</v>
      </c>
      <c r="B26" s="489" t="s">
        <v>174</v>
      </c>
      <c r="C26" s="440"/>
      <c r="D26" s="440"/>
      <c r="E26" s="440"/>
      <c r="F26" s="486"/>
      <c r="G26" s="440"/>
      <c r="H26" s="440"/>
      <c r="I26" s="474"/>
      <c r="J26" s="719"/>
    </row>
    <row r="27" spans="1:10" ht="12.75" customHeight="1">
      <c r="A27" s="457" t="s">
        <v>28</v>
      </c>
      <c r="B27" s="488" t="s">
        <v>175</v>
      </c>
      <c r="C27" s="440"/>
      <c r="D27" s="440"/>
      <c r="E27" s="440"/>
      <c r="F27" s="475"/>
      <c r="G27" s="440"/>
      <c r="H27" s="440"/>
      <c r="I27" s="474"/>
      <c r="J27" s="719"/>
    </row>
    <row r="28" spans="1:10" ht="12.75" customHeight="1">
      <c r="A28" s="455" t="s">
        <v>29</v>
      </c>
      <c r="B28" s="492" t="s">
        <v>176</v>
      </c>
      <c r="C28" s="440"/>
      <c r="D28" s="440"/>
      <c r="E28" s="440"/>
      <c r="F28" s="7"/>
      <c r="G28" s="440"/>
      <c r="H28" s="440"/>
      <c r="I28" s="474"/>
      <c r="J28" s="719"/>
    </row>
    <row r="29" spans="1:10" ht="12.75" customHeight="1" thickBot="1">
      <c r="A29" s="457" t="s">
        <v>30</v>
      </c>
      <c r="B29" s="493" t="s">
        <v>177</v>
      </c>
      <c r="C29" s="440"/>
      <c r="D29" s="440"/>
      <c r="E29" s="440"/>
      <c r="F29" s="475"/>
      <c r="G29" s="440"/>
      <c r="H29" s="440"/>
      <c r="I29" s="474"/>
      <c r="J29" s="719"/>
    </row>
    <row r="30" spans="1:10" ht="16.5" customHeight="1" thickBot="1">
      <c r="A30" s="460" t="s">
        <v>31</v>
      </c>
      <c r="B30" s="441" t="s">
        <v>501</v>
      </c>
      <c r="C30" s="446">
        <f>+C18+C24</f>
        <v>0</v>
      </c>
      <c r="D30" s="446">
        <f>+D18+D24</f>
        <v>0</v>
      </c>
      <c r="E30" s="446">
        <f>+E18+E24</f>
        <v>0</v>
      </c>
      <c r="F30" s="441" t="s">
        <v>512</v>
      </c>
      <c r="G30" s="446">
        <f>SUM(G18:G29)</f>
        <v>0</v>
      </c>
      <c r="H30" s="446">
        <f>SUM(H18:H29)</f>
        <v>0</v>
      </c>
      <c r="I30" s="478">
        <f>SUM(I18:I29)</f>
        <v>0</v>
      </c>
      <c r="J30" s="719"/>
    </row>
    <row r="31" spans="1:10" ht="16.5" customHeight="1" thickBot="1">
      <c r="A31" s="460" t="s">
        <v>32</v>
      </c>
      <c r="B31" s="466" t="s">
        <v>502</v>
      </c>
      <c r="C31" s="100">
        <f>+C17+C30</f>
        <v>436604</v>
      </c>
      <c r="D31" s="100">
        <f>+D17+D30</f>
        <v>470191</v>
      </c>
      <c r="E31" s="467">
        <f>+E17+E30</f>
        <v>470719</v>
      </c>
      <c r="F31" s="466" t="s">
        <v>511</v>
      </c>
      <c r="G31" s="100">
        <f>+G17+G30</f>
        <v>477604</v>
      </c>
      <c r="H31" s="100">
        <f>+H17+H30</f>
        <v>438870</v>
      </c>
      <c r="I31" s="101">
        <f>+I17+I30</f>
        <v>369924</v>
      </c>
      <c r="J31" s="719"/>
    </row>
    <row r="32" spans="1:10" ht="16.5" customHeight="1" thickBot="1">
      <c r="A32" s="460" t="s">
        <v>33</v>
      </c>
      <c r="B32" s="466" t="s">
        <v>120</v>
      </c>
      <c r="C32" s="100">
        <f>IF(C17-G17&lt;0,G17-C17,"-")</f>
        <v>41000</v>
      </c>
      <c r="D32" s="100" t="str">
        <f>IF(D17-H17&lt;0,H17-D17,"-")</f>
        <v>-</v>
      </c>
      <c r="E32" s="467" t="str">
        <f>IF(E17-I17&lt;0,I17-E17,"-")</f>
        <v>-</v>
      </c>
      <c r="F32" s="466" t="s">
        <v>121</v>
      </c>
      <c r="G32" s="100" t="str">
        <f>IF(C17-G17&gt;0,C17-G17,"-")</f>
        <v>-</v>
      </c>
      <c r="H32" s="100">
        <f>IF(D17-H17&gt;0,D17-H17,"-")</f>
        <v>31321</v>
      </c>
      <c r="I32" s="101">
        <f>IF(E17-I17&gt;0,E17-I17,"-")</f>
        <v>100795</v>
      </c>
      <c r="J32" s="719"/>
    </row>
    <row r="33" spans="1:10" ht="16.5" customHeight="1" thickBot="1">
      <c r="A33" s="460" t="s">
        <v>34</v>
      </c>
      <c r="B33" s="466" t="s">
        <v>165</v>
      </c>
      <c r="C33" s="100" t="str">
        <f>IF(C26-G26&lt;0,G26-C26,"-")</f>
        <v>-</v>
      </c>
      <c r="D33" s="100" t="str">
        <f>IF(D26-H26&lt;0,H26-D26,"-")</f>
        <v>-</v>
      </c>
      <c r="E33" s="467" t="str">
        <f>IF(E26-I26&lt;0,I26-E26,"-")</f>
        <v>-</v>
      </c>
      <c r="F33" s="466" t="s">
        <v>166</v>
      </c>
      <c r="G33" s="100" t="str">
        <f>IF(C26-G26&gt;0,C26-G26,"-")</f>
        <v>-</v>
      </c>
      <c r="H33" s="100" t="str">
        <f>IF(D26-H26&gt;0,D26-H26,"-")</f>
        <v>-</v>
      </c>
      <c r="I33" s="101" t="str">
        <f>IF(E26-I26&gt;0,E26-I26,"-")</f>
        <v>-</v>
      </c>
      <c r="J33" s="719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15" customWidth="1"/>
    <col min="2" max="2" width="13.875" style="315" customWidth="1"/>
    <col min="3" max="3" width="66.125" style="315" customWidth="1"/>
    <col min="4" max="5" width="13.875" style="315" customWidth="1"/>
    <col min="6" max="16384" width="9.375" style="315" customWidth="1"/>
  </cols>
  <sheetData>
    <row r="1" spans="1:5" ht="18.75">
      <c r="A1" s="502" t="s">
        <v>111</v>
      </c>
      <c r="E1" s="508" t="s">
        <v>115</v>
      </c>
    </row>
    <row r="3" spans="1:5" ht="12.75">
      <c r="A3" s="503"/>
      <c r="B3" s="509"/>
      <c r="C3" s="503"/>
      <c r="D3" s="510"/>
      <c r="E3" s="509"/>
    </row>
    <row r="4" spans="1:5" ht="15.75">
      <c r="A4" s="477" t="str">
        <f>+ÖSSZEFÜGGÉSEK!A4</f>
        <v>2015. évi eredeti előirányzat BEVÉTELEK</v>
      </c>
      <c r="B4" s="511"/>
      <c r="C4" s="504"/>
      <c r="D4" s="510"/>
      <c r="E4" s="509"/>
    </row>
    <row r="5" spans="1:5" ht="12.75">
      <c r="A5" s="503"/>
      <c r="B5" s="509"/>
      <c r="C5" s="503"/>
      <c r="D5" s="510"/>
      <c r="E5" s="509"/>
    </row>
    <row r="6" spans="1:5" ht="12.75">
      <c r="A6" s="503" t="s">
        <v>516</v>
      </c>
      <c r="B6" s="509">
        <f>+'1.1.sz.mell.'!C61</f>
        <v>1223196</v>
      </c>
      <c r="C6" s="503" t="s">
        <v>517</v>
      </c>
      <c r="D6" s="510">
        <f>+'2.1.sz.mell  '!C18+'2.2.sz.mell  '!C17</f>
        <v>1223196</v>
      </c>
      <c r="E6" s="509">
        <f>+B6-D6</f>
        <v>0</v>
      </c>
    </row>
    <row r="7" spans="1:5" ht="12.75">
      <c r="A7" s="503" t="s">
        <v>518</v>
      </c>
      <c r="B7" s="509">
        <f>+'1.1.sz.mell.'!C84</f>
        <v>0</v>
      </c>
      <c r="C7" s="503" t="s">
        <v>519</v>
      </c>
      <c r="D7" s="510">
        <f>+'2.1.sz.mell  '!C27+'2.2.sz.mell  '!C30</f>
        <v>0</v>
      </c>
      <c r="E7" s="509">
        <f>+B7-D7</f>
        <v>0</v>
      </c>
    </row>
    <row r="8" spans="1:5" ht="12.75">
      <c r="A8" s="503" t="s">
        <v>520</v>
      </c>
      <c r="B8" s="509">
        <f>+'1.1.sz.mell.'!C85</f>
        <v>1223196</v>
      </c>
      <c r="C8" s="503" t="s">
        <v>521</v>
      </c>
      <c r="D8" s="510">
        <f>+'2.1.sz.mell  '!C28+'2.2.sz.mell  '!C31</f>
        <v>1223196</v>
      </c>
      <c r="E8" s="509">
        <f>+B8-D8</f>
        <v>0</v>
      </c>
    </row>
    <row r="9" spans="1:5" ht="12.75">
      <c r="A9" s="503"/>
      <c r="B9" s="509"/>
      <c r="C9" s="503"/>
      <c r="D9" s="510"/>
      <c r="E9" s="509"/>
    </row>
    <row r="10" spans="1:5" ht="15.75">
      <c r="A10" s="477" t="str">
        <f>+ÖSSZEFÜGGÉSEK!A10</f>
        <v>2015. évi módosított előirányzat BEVÉTELEK</v>
      </c>
      <c r="B10" s="511"/>
      <c r="C10" s="504"/>
      <c r="D10" s="510"/>
      <c r="E10" s="509"/>
    </row>
    <row r="11" spans="1:5" ht="12.75">
      <c r="A11" s="503"/>
      <c r="B11" s="509"/>
      <c r="C11" s="503"/>
      <c r="D11" s="510"/>
      <c r="E11" s="509"/>
    </row>
    <row r="12" spans="1:5" ht="12.75">
      <c r="A12" s="503" t="s">
        <v>522</v>
      </c>
      <c r="B12" s="509">
        <f>+'1.1.sz.mell.'!D61</f>
        <v>1605295</v>
      </c>
      <c r="C12" s="503" t="s">
        <v>528</v>
      </c>
      <c r="D12" s="510">
        <f>+'2.1.sz.mell  '!D18+'2.2.sz.mell  '!D17</f>
        <v>1605295</v>
      </c>
      <c r="E12" s="509">
        <f>+B12-D12</f>
        <v>0</v>
      </c>
    </row>
    <row r="13" spans="1:5" ht="12.75">
      <c r="A13" s="503" t="s">
        <v>523</v>
      </c>
      <c r="B13" s="509">
        <f>+'1.1.sz.mell.'!D84</f>
        <v>21866</v>
      </c>
      <c r="C13" s="503" t="s">
        <v>529</v>
      </c>
      <c r="D13" s="510">
        <f>+'2.1.sz.mell  '!D27+'2.2.sz.mell  '!D30</f>
        <v>21866</v>
      </c>
      <c r="E13" s="509">
        <f>+B13-D13</f>
        <v>0</v>
      </c>
    </row>
    <row r="14" spans="1:5" ht="12.75">
      <c r="A14" s="503" t="s">
        <v>524</v>
      </c>
      <c r="B14" s="509">
        <f>+'1.1.sz.mell.'!D85</f>
        <v>1627161</v>
      </c>
      <c r="C14" s="503" t="s">
        <v>530</v>
      </c>
      <c r="D14" s="510">
        <f>+'2.1.sz.mell  '!D28+'2.2.sz.mell  '!D31</f>
        <v>1627161</v>
      </c>
      <c r="E14" s="509">
        <f>+B14-D14</f>
        <v>0</v>
      </c>
    </row>
    <row r="15" spans="1:5" ht="12.75">
      <c r="A15" s="503"/>
      <c r="B15" s="509"/>
      <c r="C15" s="503"/>
      <c r="D15" s="510"/>
      <c r="E15" s="509"/>
    </row>
    <row r="16" spans="1:5" ht="14.25">
      <c r="A16" s="512" t="str">
        <f>+ÖSSZEFÜGGÉSEK!A16</f>
        <v>2015. évi teljesítés BEVÉTELEK</v>
      </c>
      <c r="B16" s="476"/>
      <c r="C16" s="504"/>
      <c r="D16" s="510"/>
      <c r="E16" s="509"/>
    </row>
    <row r="17" spans="1:5" ht="12.75">
      <c r="A17" s="503"/>
      <c r="B17" s="509"/>
      <c r="C17" s="503"/>
      <c r="D17" s="510"/>
      <c r="E17" s="509"/>
    </row>
    <row r="18" spans="1:5" ht="12.75">
      <c r="A18" s="503" t="s">
        <v>525</v>
      </c>
      <c r="B18" s="509">
        <f>+'1.1.sz.mell.'!E61</f>
        <v>1480743</v>
      </c>
      <c r="C18" s="503" t="s">
        <v>531</v>
      </c>
      <c r="D18" s="510">
        <f>+'2.1.sz.mell  '!E18+'2.2.sz.mell  '!E17</f>
        <v>1480743</v>
      </c>
      <c r="E18" s="509">
        <f>+B18-D18</f>
        <v>0</v>
      </c>
    </row>
    <row r="19" spans="1:5" ht="12.75">
      <c r="A19" s="503" t="s">
        <v>526</v>
      </c>
      <c r="B19" s="509">
        <f>+'1.1.sz.mell.'!E84</f>
        <v>21866</v>
      </c>
      <c r="C19" s="503" t="s">
        <v>532</v>
      </c>
      <c r="D19" s="510">
        <f>+'2.1.sz.mell  '!E27+'2.2.sz.mell  '!E30</f>
        <v>21866</v>
      </c>
      <c r="E19" s="509">
        <f>+B19-D19</f>
        <v>0</v>
      </c>
    </row>
    <row r="20" spans="1:5" ht="12.75">
      <c r="A20" s="503" t="s">
        <v>527</v>
      </c>
      <c r="B20" s="509">
        <f>+'1.1.sz.mell.'!E85</f>
        <v>1502609</v>
      </c>
      <c r="C20" s="503" t="s">
        <v>533</v>
      </c>
      <c r="D20" s="510">
        <f>+'2.1.sz.mell  '!E28+'2.2.sz.mell  '!E31</f>
        <v>1502609</v>
      </c>
      <c r="E20" s="509">
        <f>+B20-D20</f>
        <v>0</v>
      </c>
    </row>
    <row r="21" spans="1:5" ht="12.75">
      <c r="A21" s="503"/>
      <c r="B21" s="509"/>
      <c r="C21" s="503"/>
      <c r="D21" s="510"/>
      <c r="E21" s="509"/>
    </row>
    <row r="22" spans="1:5" ht="15.75">
      <c r="A22" s="477" t="str">
        <f>+ÖSSZEFÜGGÉSEK!A22</f>
        <v>2015. évi eredeti előirányzat KIADÁSOK</v>
      </c>
      <c r="B22" s="511"/>
      <c r="C22" s="504"/>
      <c r="D22" s="510"/>
      <c r="E22" s="509"/>
    </row>
    <row r="23" spans="1:5" ht="12.75">
      <c r="A23" s="503"/>
      <c r="B23" s="509"/>
      <c r="C23" s="503"/>
      <c r="D23" s="510"/>
      <c r="E23" s="509"/>
    </row>
    <row r="24" spans="1:5" ht="12.75">
      <c r="A24" s="503" t="s">
        <v>534</v>
      </c>
      <c r="B24" s="509">
        <f>+'1.1.sz.mell.'!C125</f>
        <v>1223196</v>
      </c>
      <c r="C24" s="503" t="s">
        <v>540</v>
      </c>
      <c r="D24" s="510">
        <f>+'2.1.sz.mell  '!G18+'2.2.sz.mell  '!G17</f>
        <v>1223196</v>
      </c>
      <c r="E24" s="509">
        <f>+B24-D24</f>
        <v>0</v>
      </c>
    </row>
    <row r="25" spans="1:5" ht="12.75">
      <c r="A25" s="503" t="s">
        <v>513</v>
      </c>
      <c r="B25" s="509">
        <f>+'1.1.sz.mell.'!C145</f>
        <v>0</v>
      </c>
      <c r="C25" s="503" t="s">
        <v>541</v>
      </c>
      <c r="D25" s="510">
        <f>+'2.1.sz.mell  '!G27+'2.2.sz.mell  '!G30</f>
        <v>0</v>
      </c>
      <c r="E25" s="509">
        <f>+B25-D25</f>
        <v>0</v>
      </c>
    </row>
    <row r="26" spans="1:5" ht="12.75">
      <c r="A26" s="503" t="s">
        <v>535</v>
      </c>
      <c r="B26" s="509">
        <f>+'1.1.sz.mell.'!C146</f>
        <v>1223196</v>
      </c>
      <c r="C26" s="503" t="s">
        <v>542</v>
      </c>
      <c r="D26" s="510">
        <f>+'2.1.sz.mell  '!G28+'2.2.sz.mell  '!G31</f>
        <v>1223196</v>
      </c>
      <c r="E26" s="509">
        <f>+B26-D26</f>
        <v>0</v>
      </c>
    </row>
    <row r="27" spans="1:5" ht="12.75">
      <c r="A27" s="503"/>
      <c r="B27" s="509"/>
      <c r="C27" s="503"/>
      <c r="D27" s="510"/>
      <c r="E27" s="509"/>
    </row>
    <row r="28" spans="1:5" ht="15.75">
      <c r="A28" s="477" t="str">
        <f>+ÖSSZEFÜGGÉSEK!A28</f>
        <v>2015. évi módosított előirányzat KIADÁSOK</v>
      </c>
      <c r="B28" s="511"/>
      <c r="C28" s="504"/>
      <c r="D28" s="510"/>
      <c r="E28" s="509"/>
    </row>
    <row r="29" spans="1:5" ht="12.75">
      <c r="A29" s="503"/>
      <c r="B29" s="509"/>
      <c r="C29" s="503"/>
      <c r="D29" s="510"/>
      <c r="E29" s="509"/>
    </row>
    <row r="30" spans="1:5" ht="12.75">
      <c r="A30" s="503" t="s">
        <v>536</v>
      </c>
      <c r="B30" s="509">
        <f>+'1.1.sz.mell.'!D125</f>
        <v>1616855</v>
      </c>
      <c r="C30" s="503" t="s">
        <v>547</v>
      </c>
      <c r="D30" s="510">
        <f>+'2.1.sz.mell  '!H18+'2.2.sz.mell  '!H17</f>
        <v>1616855</v>
      </c>
      <c r="E30" s="509">
        <f>+B30-D30</f>
        <v>0</v>
      </c>
    </row>
    <row r="31" spans="1:5" ht="12.75">
      <c r="A31" s="503" t="s">
        <v>514</v>
      </c>
      <c r="B31" s="509">
        <f>+'1.1.sz.mell.'!D145</f>
        <v>10306</v>
      </c>
      <c r="C31" s="503" t="s">
        <v>544</v>
      </c>
      <c r="D31" s="510">
        <f>+'2.1.sz.mell  '!H27+'2.2.sz.mell  '!H30</f>
        <v>10306</v>
      </c>
      <c r="E31" s="509">
        <f>+B31-D31</f>
        <v>0</v>
      </c>
    </row>
    <row r="32" spans="1:5" ht="12.75">
      <c r="A32" s="503" t="s">
        <v>537</v>
      </c>
      <c r="B32" s="509">
        <f>+'1.1.sz.mell.'!D146</f>
        <v>1627161</v>
      </c>
      <c r="C32" s="503" t="s">
        <v>543</v>
      </c>
      <c r="D32" s="510">
        <f>+'2.1.sz.mell  '!H28+'2.2.sz.mell  '!H31</f>
        <v>1627161</v>
      </c>
      <c r="E32" s="509">
        <f>+B32-D32</f>
        <v>0</v>
      </c>
    </row>
    <row r="33" spans="1:5" ht="12.75">
      <c r="A33" s="503"/>
      <c r="B33" s="509"/>
      <c r="C33" s="503"/>
      <c r="D33" s="510"/>
      <c r="E33" s="509"/>
    </row>
    <row r="34" spans="1:5" ht="15.75">
      <c r="A34" s="507" t="str">
        <f>+ÖSSZEFÜGGÉSEK!A34</f>
        <v>2015. évi teljesítés KIADÁSOK</v>
      </c>
      <c r="B34" s="511"/>
      <c r="C34" s="504"/>
      <c r="D34" s="510"/>
      <c r="E34" s="509"/>
    </row>
    <row r="35" spans="1:5" ht="12.75">
      <c r="A35" s="503"/>
      <c r="B35" s="509"/>
      <c r="C35" s="503"/>
      <c r="D35" s="510"/>
      <c r="E35" s="509"/>
    </row>
    <row r="36" spans="1:5" ht="12.75">
      <c r="A36" s="503" t="s">
        <v>538</v>
      </c>
      <c r="B36" s="509">
        <f>+'1.1.sz.mell.'!E125</f>
        <v>1473327</v>
      </c>
      <c r="C36" s="503" t="s">
        <v>548</v>
      </c>
      <c r="D36" s="510">
        <f>+'2.1.sz.mell  '!I18+'2.2.sz.mell  '!I17</f>
        <v>1473327</v>
      </c>
      <c r="E36" s="509">
        <f>+B36-D36</f>
        <v>0</v>
      </c>
    </row>
    <row r="37" spans="1:5" ht="12.75">
      <c r="A37" s="503" t="s">
        <v>515</v>
      </c>
      <c r="B37" s="509">
        <f>+'1.1.sz.mell.'!E145</f>
        <v>10306</v>
      </c>
      <c r="C37" s="503" t="s">
        <v>546</v>
      </c>
      <c r="D37" s="510">
        <f>+'2.1.sz.mell  '!I27+'2.2.sz.mell  '!I30</f>
        <v>10306</v>
      </c>
      <c r="E37" s="509">
        <f>+B37-D37</f>
        <v>0</v>
      </c>
    </row>
    <row r="38" spans="1:5" ht="12.75">
      <c r="A38" s="503" t="s">
        <v>539</v>
      </c>
      <c r="B38" s="509">
        <f>+'1.1.sz.mell.'!E146</f>
        <v>1483633</v>
      </c>
      <c r="C38" s="503" t="s">
        <v>545</v>
      </c>
      <c r="D38" s="510">
        <f>+'2.1.sz.mell  '!I28+'2.2.sz.mell  '!I31</f>
        <v>1483633</v>
      </c>
      <c r="E38" s="50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workbookViewId="0" topLeftCell="A1">
      <selection activeCell="H22" sqref="H22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4" t="s">
        <v>1</v>
      </c>
      <c r="B1" s="704"/>
      <c r="C1" s="704"/>
      <c r="D1" s="704"/>
      <c r="E1" s="704"/>
      <c r="F1" s="704"/>
      <c r="G1" s="704"/>
      <c r="H1" s="702" t="str">
        <f>+CONCATENATE("3. melléklet a 10/",LEFT(ÖSSZEFÜGGÉSEK!A4,4)+1,". (V.19.) önkormányzati rendelethez")</f>
        <v>3. melléklet a 10/2016. (V.19.) önkormányzati rendelethez</v>
      </c>
    </row>
    <row r="2" spans="1:8" ht="22.5" customHeight="1" thickBot="1">
      <c r="A2" s="25"/>
      <c r="B2" s="9"/>
      <c r="C2" s="9"/>
      <c r="D2" s="9"/>
      <c r="E2" s="9"/>
      <c r="F2" s="720" t="s">
        <v>52</v>
      </c>
      <c r="G2" s="720"/>
      <c r="H2" s="702"/>
    </row>
    <row r="3" spans="1:8" s="6" customFormat="1" ht="50.25" customHeight="1" thickBot="1">
      <c r="A3" s="26" t="s">
        <v>56</v>
      </c>
      <c r="B3" s="27" t="s">
        <v>57</v>
      </c>
      <c r="C3" s="27" t="s">
        <v>58</v>
      </c>
      <c r="D3" s="27" t="str">
        <f>+CONCATENATE("Felhasználás ",LEFT(ÖSSZEFÜGGÉSEK!A4,4)-1,". XII.31-ig")</f>
        <v>Felhasználás 2014. XII.31-ig</v>
      </c>
      <c r="E3" s="27" t="str">
        <f>+CONCATENATE(LEFT(ÖSSZEFÜGGÉSEK!A4,4),". évi módosított előirányzat")</f>
        <v>2015. évi módosított előirányzat</v>
      </c>
      <c r="F3" s="104" t="str">
        <f>+CONCATENATE(LEFT(ÖSSZEFÜGGÉSEK!A4,4),". évi teljesítés")</f>
        <v>2015. évi teljesítés</v>
      </c>
      <c r="G3" s="103" t="str">
        <f>+CONCATENATE("Összes teljesítés ",LEFT(ÖSSZEFÜGGÉSEK!A4,4),". dec. 31-ig")</f>
        <v>Összes teljesítés 2015. dec. 31-ig</v>
      </c>
      <c r="H3" s="702"/>
    </row>
    <row r="4" spans="1:8" s="9" customFormat="1" ht="12" customHeight="1" thickBot="1">
      <c r="A4" s="470" t="s">
        <v>422</v>
      </c>
      <c r="B4" s="471" t="s">
        <v>423</v>
      </c>
      <c r="C4" s="471" t="s">
        <v>424</v>
      </c>
      <c r="D4" s="471" t="s">
        <v>425</v>
      </c>
      <c r="E4" s="471" t="s">
        <v>426</v>
      </c>
      <c r="F4" s="48" t="s">
        <v>503</v>
      </c>
      <c r="G4" s="472" t="s">
        <v>549</v>
      </c>
      <c r="H4" s="702"/>
    </row>
    <row r="5" spans="1:8" ht="15.75" customHeight="1">
      <c r="A5" s="686" t="s">
        <v>756</v>
      </c>
      <c r="B5" s="688">
        <v>189</v>
      </c>
      <c r="C5" s="689">
        <v>2015</v>
      </c>
      <c r="D5" s="688"/>
      <c r="E5" s="688">
        <v>189</v>
      </c>
      <c r="F5" s="690">
        <v>189</v>
      </c>
      <c r="G5" s="691">
        <f>+D5+F5</f>
        <v>189</v>
      </c>
      <c r="H5" s="702"/>
    </row>
    <row r="6" spans="1:8" ht="30.75" customHeight="1">
      <c r="A6" s="686" t="s">
        <v>763</v>
      </c>
      <c r="B6" s="688">
        <v>1129</v>
      </c>
      <c r="C6" s="689">
        <v>2015</v>
      </c>
      <c r="D6" s="688"/>
      <c r="E6" s="688">
        <v>1129</v>
      </c>
      <c r="F6" s="690">
        <v>1129</v>
      </c>
      <c r="G6" s="691">
        <f aca="true" t="shared" si="0" ref="G6:G20">+D6+F6</f>
        <v>1129</v>
      </c>
      <c r="H6" s="702"/>
    </row>
    <row r="7" spans="1:8" ht="27" customHeight="1">
      <c r="A7" s="687" t="s">
        <v>757</v>
      </c>
      <c r="B7" s="688">
        <v>3088</v>
      </c>
      <c r="C7" s="689">
        <v>2015</v>
      </c>
      <c r="D7" s="688"/>
      <c r="E7" s="688">
        <v>3088</v>
      </c>
      <c r="F7" s="690">
        <v>3088</v>
      </c>
      <c r="G7" s="691">
        <f t="shared" si="0"/>
        <v>3088</v>
      </c>
      <c r="H7" s="702"/>
    </row>
    <row r="8" spans="1:8" ht="15.75" customHeight="1">
      <c r="A8" s="686" t="s">
        <v>758</v>
      </c>
      <c r="B8" s="688">
        <v>131302</v>
      </c>
      <c r="C8" s="692" t="s">
        <v>759</v>
      </c>
      <c r="D8" s="688"/>
      <c r="E8" s="688">
        <v>131302</v>
      </c>
      <c r="F8" s="690">
        <v>131302</v>
      </c>
      <c r="G8" s="691">
        <f t="shared" si="0"/>
        <v>131302</v>
      </c>
      <c r="H8" s="702"/>
    </row>
    <row r="9" spans="1:8" ht="15.75" customHeight="1">
      <c r="A9" s="687" t="s">
        <v>760</v>
      </c>
      <c r="B9" s="688">
        <v>67884</v>
      </c>
      <c r="C9" s="689">
        <v>2015</v>
      </c>
      <c r="D9" s="688"/>
      <c r="E9" s="688">
        <v>67884</v>
      </c>
      <c r="F9" s="690">
        <v>67884</v>
      </c>
      <c r="G9" s="691">
        <f t="shared" si="0"/>
        <v>67884</v>
      </c>
      <c r="H9" s="702"/>
    </row>
    <row r="10" spans="1:8" ht="15.75" customHeight="1">
      <c r="A10" s="686" t="s">
        <v>761</v>
      </c>
      <c r="B10" s="688">
        <v>133875</v>
      </c>
      <c r="C10" s="689">
        <v>2015</v>
      </c>
      <c r="D10" s="688"/>
      <c r="E10" s="688">
        <v>133875</v>
      </c>
      <c r="F10" s="690">
        <v>133875</v>
      </c>
      <c r="G10" s="691">
        <f t="shared" si="0"/>
        <v>133875</v>
      </c>
      <c r="H10" s="702"/>
    </row>
    <row r="11" spans="1:8" ht="15.75" customHeight="1">
      <c r="A11" s="686" t="s">
        <v>764</v>
      </c>
      <c r="B11" s="688">
        <v>501</v>
      </c>
      <c r="C11" s="689">
        <v>2015</v>
      </c>
      <c r="D11" s="688"/>
      <c r="E11" s="688">
        <v>501</v>
      </c>
      <c r="F11" s="690">
        <v>501</v>
      </c>
      <c r="G11" s="691">
        <f t="shared" si="0"/>
        <v>501</v>
      </c>
      <c r="H11" s="702"/>
    </row>
    <row r="12" spans="1:8" ht="15.75" customHeight="1">
      <c r="A12" s="686" t="s">
        <v>765</v>
      </c>
      <c r="B12" s="688">
        <v>1409</v>
      </c>
      <c r="C12" s="689">
        <v>2015</v>
      </c>
      <c r="D12" s="688"/>
      <c r="E12" s="688">
        <v>1409</v>
      </c>
      <c r="F12" s="690">
        <v>1409</v>
      </c>
      <c r="G12" s="691">
        <f t="shared" si="0"/>
        <v>1409</v>
      </c>
      <c r="H12" s="702"/>
    </row>
    <row r="13" spans="1:8" ht="32.25" customHeight="1">
      <c r="A13" s="686" t="s">
        <v>766</v>
      </c>
      <c r="B13" s="688">
        <v>4512</v>
      </c>
      <c r="C13" s="689">
        <v>2015</v>
      </c>
      <c r="D13" s="2"/>
      <c r="E13" s="688">
        <v>4512</v>
      </c>
      <c r="F13" s="690">
        <v>4512</v>
      </c>
      <c r="G13" s="691">
        <f t="shared" si="0"/>
        <v>4512</v>
      </c>
      <c r="H13" s="702"/>
    </row>
    <row r="14" spans="1:8" ht="15.75" customHeight="1">
      <c r="A14" s="686" t="s">
        <v>767</v>
      </c>
      <c r="B14" s="688">
        <v>1162</v>
      </c>
      <c r="C14" s="692" t="s">
        <v>759</v>
      </c>
      <c r="D14" s="688">
        <v>848</v>
      </c>
      <c r="E14" s="688">
        <v>314</v>
      </c>
      <c r="F14" s="690">
        <v>314</v>
      </c>
      <c r="G14" s="691">
        <f t="shared" si="0"/>
        <v>1162</v>
      </c>
      <c r="H14" s="702"/>
    </row>
    <row r="15" spans="1:8" ht="15.75" customHeight="1">
      <c r="A15" s="686" t="s">
        <v>768</v>
      </c>
      <c r="B15" s="688">
        <v>4420</v>
      </c>
      <c r="C15" s="689">
        <v>2015</v>
      </c>
      <c r="D15" s="688"/>
      <c r="E15" s="688">
        <v>4420</v>
      </c>
      <c r="F15" s="690">
        <v>4420</v>
      </c>
      <c r="G15" s="691">
        <f t="shared" si="0"/>
        <v>4420</v>
      </c>
      <c r="H15" s="702"/>
    </row>
    <row r="16" spans="1:8" ht="15.75" customHeight="1">
      <c r="A16" s="686" t="s">
        <v>769</v>
      </c>
      <c r="B16" s="688">
        <v>1269</v>
      </c>
      <c r="C16" s="689">
        <v>2015</v>
      </c>
      <c r="D16" s="688"/>
      <c r="E16" s="688">
        <v>1269</v>
      </c>
      <c r="F16" s="690">
        <v>1269</v>
      </c>
      <c r="G16" s="691">
        <f t="shared" si="0"/>
        <v>1269</v>
      </c>
      <c r="H16" s="702"/>
    </row>
    <row r="17" spans="1:8" ht="15.75" customHeight="1">
      <c r="A17" s="686" t="s">
        <v>770</v>
      </c>
      <c r="B17" s="688">
        <v>557</v>
      </c>
      <c r="C17" s="689">
        <v>2015</v>
      </c>
      <c r="D17" s="688"/>
      <c r="E17" s="688">
        <v>557</v>
      </c>
      <c r="F17" s="690">
        <v>557</v>
      </c>
      <c r="G17" s="691">
        <f t="shared" si="0"/>
        <v>557</v>
      </c>
      <c r="H17" s="702"/>
    </row>
    <row r="18" spans="1:8" ht="15.75" customHeight="1">
      <c r="A18" s="7"/>
      <c r="B18" s="2"/>
      <c r="C18" s="10"/>
      <c r="D18" s="2"/>
      <c r="E18" s="2"/>
      <c r="F18" s="49"/>
      <c r="G18" s="50">
        <f t="shared" si="0"/>
        <v>0</v>
      </c>
      <c r="H18" s="702"/>
    </row>
    <row r="19" spans="1:8" ht="15.75" customHeight="1">
      <c r="A19" s="7"/>
      <c r="B19" s="2"/>
      <c r="C19" s="10"/>
      <c r="D19" s="2"/>
      <c r="E19" s="2"/>
      <c r="F19" s="49"/>
      <c r="G19" s="50">
        <f t="shared" si="0"/>
        <v>0</v>
      </c>
      <c r="H19" s="702"/>
    </row>
    <row r="20" spans="1:8" ht="15.75" customHeight="1" thickBot="1">
      <c r="A20" s="11"/>
      <c r="B20" s="3"/>
      <c r="C20" s="12"/>
      <c r="D20" s="3"/>
      <c r="E20" s="3"/>
      <c r="F20" s="51"/>
      <c r="G20" s="50">
        <f t="shared" si="0"/>
        <v>0</v>
      </c>
      <c r="H20" s="702"/>
    </row>
    <row r="21" spans="1:8" s="15" customFormat="1" ht="18" customHeight="1" thickBot="1">
      <c r="A21" s="28" t="s">
        <v>55</v>
      </c>
      <c r="B21" s="13">
        <f>SUM(B5:B20)</f>
        <v>351297</v>
      </c>
      <c r="C21" s="20"/>
      <c r="D21" s="13">
        <f>SUM(D5:D20)</f>
        <v>848</v>
      </c>
      <c r="E21" s="13">
        <f>SUM(E5:E20)</f>
        <v>350449</v>
      </c>
      <c r="F21" s="13">
        <f>SUM(F5:F20)</f>
        <v>350449</v>
      </c>
      <c r="G21" s="14">
        <f>SUM(G5:G20)</f>
        <v>351297</v>
      </c>
      <c r="H21" s="702"/>
    </row>
    <row r="22" spans="6:8" ht="12.75">
      <c r="F22" s="15"/>
      <c r="G22" s="15"/>
      <c r="H22" s="661"/>
    </row>
    <row r="23" ht="12.75">
      <c r="H23" s="661"/>
    </row>
    <row r="24" ht="12.75">
      <c r="H24" s="661"/>
    </row>
    <row r="25" ht="12.75">
      <c r="H25" s="661"/>
    </row>
    <row r="26" ht="12.75">
      <c r="H26" s="661"/>
    </row>
    <row r="27" ht="12.75">
      <c r="H27" s="661"/>
    </row>
    <row r="28" ht="12.75">
      <c r="H28" s="661"/>
    </row>
    <row r="29" ht="12.75">
      <c r="H29" s="661"/>
    </row>
    <row r="30" ht="12.75">
      <c r="H30" s="661"/>
    </row>
  </sheetData>
  <sheetProtection/>
  <mergeCells count="3">
    <mergeCell ref="F2:G2"/>
    <mergeCell ref="A1:G1"/>
    <mergeCell ref="H1:H2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2016-05-23T07:43:32Z</cp:lastPrinted>
  <dcterms:created xsi:type="dcterms:W3CDTF">1999-10-30T10:30:45Z</dcterms:created>
  <dcterms:modified xsi:type="dcterms:W3CDTF">2016-05-23T07:45:58Z</dcterms:modified>
  <cp:category/>
  <cp:version/>
  <cp:contentType/>
  <cp:contentStatus/>
</cp:coreProperties>
</file>