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tabRatio="829" activeTab="4"/>
  </bookViews>
  <sheets>
    <sheet name="Tartalom" sheetId="1" r:id="rId1"/>
    <sheet name="1.sz melléklet" sheetId="25" r:id="rId2"/>
    <sheet name="1.sz. melléklet" sheetId="2" state="hidden" r:id="rId3"/>
    <sheet name="2.sz. melléklet" sheetId="3" r:id="rId4"/>
    <sheet name="3.sz. melléklet" sheetId="7" r:id="rId5"/>
    <sheet name="4.sz. melléklet" sheetId="9" r:id="rId6"/>
    <sheet name="5.sz. melléklet" sheetId="6" r:id="rId7"/>
    <sheet name="6.sz. melléklet" sheetId="8" r:id="rId8"/>
    <sheet name="7.sz. melléklet" sheetId="5" r:id="rId9"/>
    <sheet name="8.sz. melléklet" sheetId="10" r:id="rId10"/>
    <sheet name="9. sz. melléklet" sheetId="29" r:id="rId11"/>
    <sheet name="10.sz. melléklet" sheetId="11" r:id="rId12"/>
    <sheet name="11.sz. melléklet" sheetId="12" r:id="rId13"/>
    <sheet name="12.sz. melléklet" sheetId="13" r:id="rId14"/>
    <sheet name="13.sz. melléklet" sheetId="17" r:id="rId15"/>
    <sheet name="14.sz. melléklet" sheetId="18" r:id="rId16"/>
    <sheet name="15.sz melléklet" sheetId="28" r:id="rId17"/>
    <sheet name="16.sz melléklet" sheetId="20" r:id="rId18"/>
    <sheet name="17 sz. melléklet" sheetId="21" r:id="rId19"/>
    <sheet name="18 sz. melléklet" sheetId="22" r:id="rId20"/>
    <sheet name="19 sz. mellékletek" sheetId="23" r:id="rId21"/>
    <sheet name="20.sz. melléklet" sheetId="24" r:id="rId22"/>
  </sheets>
  <externalReferences>
    <externalReference r:id="rId23"/>
  </externalReferences>
  <definedNames>
    <definedName name="_Hlk515259751" localSheetId="0">Tartalom!$B$7</definedName>
    <definedName name="_Hlk515260389" localSheetId="0">Tartalom!$B$8</definedName>
    <definedName name="_Hlk515260887" localSheetId="0">Tartalom!$B$13</definedName>
    <definedName name="_Hlk515261473" localSheetId="0">Tartalom!$B$15</definedName>
    <definedName name="_Hlk515262067" localSheetId="13">'12.sz. melléklet'!$D$2</definedName>
    <definedName name="_Hlk515262095" localSheetId="14">'13.sz. melléklet'!$A$1</definedName>
    <definedName name="_Hlk515262112" localSheetId="0">Tartalom!$B$19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1" i="3"/>
  <c r="E204" l="1"/>
  <c r="E13"/>
  <c r="K14" i="21"/>
  <c r="K13"/>
  <c r="G13" i="20"/>
  <c r="G32"/>
  <c r="F32"/>
  <c r="E32"/>
  <c r="D32"/>
  <c r="C32"/>
  <c r="G14" l="1"/>
  <c r="F14"/>
  <c r="E14"/>
  <c r="D14"/>
  <c r="F13"/>
  <c r="E13"/>
  <c r="D13"/>
  <c r="G10"/>
  <c r="G9"/>
  <c r="G8"/>
  <c r="E9"/>
  <c r="F9" s="1"/>
  <c r="E8"/>
  <c r="F8" s="1"/>
  <c r="D9"/>
  <c r="D8"/>
  <c r="C14"/>
  <c r="C13"/>
  <c r="L18" i="28"/>
  <c r="K16"/>
  <c r="J16"/>
  <c r="I16"/>
  <c r="H16"/>
  <c r="G16"/>
  <c r="G20" s="1"/>
  <c r="F16"/>
  <c r="E16"/>
  <c r="D16"/>
  <c r="C16"/>
  <c r="C20" s="1"/>
  <c r="B16"/>
  <c r="L15"/>
  <c r="L14"/>
  <c r="L13"/>
  <c r="L12"/>
  <c r="L11"/>
  <c r="L10"/>
  <c r="K8"/>
  <c r="K20" s="1"/>
  <c r="J8"/>
  <c r="J20" s="1"/>
  <c r="I8"/>
  <c r="I20" s="1"/>
  <c r="H8"/>
  <c r="H20" s="1"/>
  <c r="G8"/>
  <c r="F8"/>
  <c r="F20" s="1"/>
  <c r="E8"/>
  <c r="E20" s="1"/>
  <c r="D8"/>
  <c r="D20" s="1"/>
  <c r="C8"/>
  <c r="B8"/>
  <c r="B20" s="1"/>
  <c r="L7"/>
  <c r="L6"/>
  <c r="L8" s="1"/>
  <c r="L5"/>
  <c r="L3"/>
  <c r="L20" l="1"/>
  <c r="L16"/>
  <c r="F11" i="24" l="1"/>
  <c r="E11"/>
  <c r="D11"/>
  <c r="E10"/>
  <c r="F10" s="1"/>
  <c r="D10"/>
  <c r="E9"/>
  <c r="F9" s="1"/>
  <c r="D9"/>
  <c r="F8"/>
  <c r="E8"/>
  <c r="D8"/>
  <c r="E7"/>
  <c r="F7" s="1"/>
  <c r="D7"/>
  <c r="F6"/>
  <c r="E6"/>
  <c r="D6"/>
  <c r="C11"/>
  <c r="C8"/>
  <c r="F27" i="12"/>
  <c r="F21"/>
  <c r="F17"/>
  <c r="F13"/>
  <c r="F9"/>
  <c r="D28"/>
  <c r="D21"/>
  <c r="D17"/>
  <c r="D13"/>
  <c r="D9"/>
  <c r="C11" i="10"/>
  <c r="F240" i="7"/>
  <c r="E240"/>
  <c r="D240"/>
  <c r="F232"/>
  <c r="E232"/>
  <c r="D232"/>
  <c r="F226"/>
  <c r="F235" s="1"/>
  <c r="F225"/>
  <c r="E225"/>
  <c r="D225"/>
  <c r="F216"/>
  <c r="E216"/>
  <c r="D216"/>
  <c r="F209"/>
  <c r="E209"/>
  <c r="E226" s="1"/>
  <c r="E235" s="1"/>
  <c r="D209"/>
  <c r="D226" s="1"/>
  <c r="D235" s="1"/>
  <c r="F204"/>
  <c r="E204"/>
  <c r="D204"/>
  <c r="D205" s="1"/>
  <c r="D236" s="1"/>
  <c r="F194"/>
  <c r="E194"/>
  <c r="D194"/>
  <c r="F189"/>
  <c r="E189"/>
  <c r="D189"/>
  <c r="F181"/>
  <c r="F169"/>
  <c r="E169"/>
  <c r="E181" s="1"/>
  <c r="D169"/>
  <c r="D181" s="1"/>
  <c r="F164"/>
  <c r="E164"/>
  <c r="D164"/>
  <c r="F154"/>
  <c r="E154"/>
  <c r="D154"/>
  <c r="F148"/>
  <c r="E148"/>
  <c r="D148"/>
  <c r="F145"/>
  <c r="E145"/>
  <c r="D145"/>
  <c r="D155" s="1"/>
  <c r="F137"/>
  <c r="E137"/>
  <c r="F134"/>
  <c r="F155" s="1"/>
  <c r="E134"/>
  <c r="E155" s="1"/>
  <c r="D134"/>
  <c r="E129"/>
  <c r="D129"/>
  <c r="F128"/>
  <c r="E128"/>
  <c r="D128"/>
  <c r="F124"/>
  <c r="F129" s="1"/>
  <c r="E124"/>
  <c r="D124"/>
  <c r="F101"/>
  <c r="E101"/>
  <c r="D101"/>
  <c r="F94"/>
  <c r="E94"/>
  <c r="D94"/>
  <c r="F86"/>
  <c r="E86"/>
  <c r="F83"/>
  <c r="F95" s="1"/>
  <c r="F104" s="1"/>
  <c r="E83"/>
  <c r="D83"/>
  <c r="F78"/>
  <c r="E78"/>
  <c r="E95" s="1"/>
  <c r="E104" s="1"/>
  <c r="E105" s="1"/>
  <c r="D78"/>
  <c r="D95" s="1"/>
  <c r="D104" s="1"/>
  <c r="D105" s="1"/>
  <c r="D241" s="1"/>
  <c r="F73"/>
  <c r="E73"/>
  <c r="D73"/>
  <c r="F67"/>
  <c r="E67"/>
  <c r="D67"/>
  <c r="F61"/>
  <c r="E61"/>
  <c r="D61"/>
  <c r="E55"/>
  <c r="D55"/>
  <c r="F52"/>
  <c r="E52"/>
  <c r="D52"/>
  <c r="F49"/>
  <c r="F55" s="1"/>
  <c r="D49"/>
  <c r="E39"/>
  <c r="D39"/>
  <c r="F37"/>
  <c r="E37"/>
  <c r="D37"/>
  <c r="F28"/>
  <c r="F39" s="1"/>
  <c r="E28"/>
  <c r="D28"/>
  <c r="F25"/>
  <c r="E25"/>
  <c r="D25"/>
  <c r="F19"/>
  <c r="F74" s="1"/>
  <c r="E19"/>
  <c r="E74" s="1"/>
  <c r="D19"/>
  <c r="D74" s="1"/>
  <c r="F105" l="1"/>
  <c r="F205"/>
  <c r="F236" s="1"/>
  <c r="E205"/>
  <c r="E236" s="1"/>
  <c r="E241" s="1"/>
  <c r="C13" i="13"/>
  <c r="C12"/>
  <c r="C11"/>
  <c r="C10"/>
  <c r="C7"/>
  <c r="E32" i="12"/>
  <c r="E28"/>
  <c r="E24"/>
  <c r="E21"/>
  <c r="E17"/>
  <c r="E13"/>
  <c r="E80" i="11"/>
  <c r="E79"/>
  <c r="E75"/>
  <c r="E74"/>
  <c r="E70"/>
  <c r="E66"/>
  <c r="E60"/>
  <c r="E56"/>
  <c r="E54"/>
  <c r="E52"/>
  <c r="E50"/>
  <c r="E47"/>
  <c r="E46"/>
  <c r="E40"/>
  <c r="E24"/>
  <c r="E25" s="1"/>
  <c r="E20"/>
  <c r="E19"/>
  <c r="E10"/>
  <c r="E16" s="1"/>
  <c r="K19" i="5"/>
  <c r="H19"/>
  <c r="E19"/>
  <c r="D19"/>
  <c r="F241" i="7" l="1"/>
  <c r="F34" i="6"/>
  <c r="F33"/>
  <c r="E33"/>
  <c r="E32"/>
  <c r="D32"/>
  <c r="G162" i="25" l="1"/>
  <c r="D162"/>
  <c r="G163"/>
  <c r="D163"/>
  <c r="H156"/>
  <c r="G156"/>
  <c r="D156"/>
  <c r="C156"/>
  <c r="H155"/>
  <c r="G155"/>
  <c r="D155"/>
  <c r="C155"/>
  <c r="H127"/>
  <c r="H152" s="1"/>
  <c r="G127"/>
  <c r="G152" s="1"/>
  <c r="D127"/>
  <c r="D152" s="1"/>
  <c r="H151"/>
  <c r="G151"/>
  <c r="D151"/>
  <c r="H148"/>
  <c r="G148"/>
  <c r="D148"/>
  <c r="C148"/>
  <c r="C152" s="1"/>
  <c r="H142"/>
  <c r="G142"/>
  <c r="D142"/>
  <c r="C142"/>
  <c r="H129" l="1"/>
  <c r="G129"/>
  <c r="D129"/>
  <c r="C127"/>
  <c r="G120"/>
  <c r="H97"/>
  <c r="G97"/>
  <c r="D97"/>
  <c r="D120" s="1"/>
  <c r="C97"/>
  <c r="H119"/>
  <c r="G119"/>
  <c r="D119"/>
  <c r="C119"/>
  <c r="H113"/>
  <c r="G113"/>
  <c r="D113"/>
  <c r="C113"/>
  <c r="H110"/>
  <c r="G110"/>
  <c r="D110"/>
  <c r="C110"/>
  <c r="H100"/>
  <c r="G100"/>
  <c r="D100"/>
  <c r="C100"/>
  <c r="H87"/>
  <c r="G87"/>
  <c r="D87"/>
  <c r="D88" s="1"/>
  <c r="C87"/>
  <c r="H83"/>
  <c r="G83"/>
  <c r="G88" s="1"/>
  <c r="D83"/>
  <c r="C83"/>
  <c r="C88" s="1"/>
  <c r="H65"/>
  <c r="H67" s="1"/>
  <c r="H68" s="1"/>
  <c r="G65"/>
  <c r="G67" s="1"/>
  <c r="G68" s="1"/>
  <c r="D65"/>
  <c r="D67" s="1"/>
  <c r="D68" s="1"/>
  <c r="C65"/>
  <c r="C67" s="1"/>
  <c r="C68" s="1"/>
  <c r="H54"/>
  <c r="G54"/>
  <c r="H51"/>
  <c r="G51"/>
  <c r="D51"/>
  <c r="C51"/>
  <c r="H47"/>
  <c r="G47"/>
  <c r="D47"/>
  <c r="H38"/>
  <c r="G38"/>
  <c r="F38"/>
  <c r="E38"/>
  <c r="D38"/>
  <c r="H36"/>
  <c r="G36"/>
  <c r="D36"/>
  <c r="C36"/>
  <c r="C38"/>
  <c r="H120" l="1"/>
  <c r="C120"/>
  <c r="H88"/>
  <c r="H16"/>
  <c r="H24" s="1"/>
  <c r="H63" s="1"/>
  <c r="G16"/>
  <c r="G24" s="1"/>
  <c r="G63" s="1"/>
  <c r="D16"/>
  <c r="D24" s="1"/>
  <c r="D63" s="1"/>
  <c r="C16"/>
  <c r="C24" s="1"/>
  <c r="C63" s="1"/>
  <c r="H69" l="1"/>
  <c r="H157"/>
  <c r="C163"/>
  <c r="C162"/>
  <c r="F163"/>
  <c r="E163"/>
  <c r="F162"/>
  <c r="E162"/>
  <c r="G157"/>
  <c r="D157"/>
  <c r="C157"/>
  <c r="G69"/>
  <c r="D69"/>
  <c r="C69"/>
  <c r="E34" i="6" l="1"/>
  <c r="K33"/>
  <c r="K34" s="1"/>
  <c r="J33"/>
  <c r="J34" s="1"/>
  <c r="K19"/>
  <c r="J19"/>
  <c r="E19"/>
  <c r="E21" s="1"/>
  <c r="F19"/>
  <c r="F21" s="1"/>
  <c r="I19"/>
  <c r="I21" s="1"/>
  <c r="I32"/>
  <c r="I31"/>
  <c r="D31"/>
  <c r="D30"/>
  <c r="D15"/>
  <c r="D19" s="1"/>
  <c r="D21" s="1"/>
  <c r="C6" i="8"/>
  <c r="C11" s="1"/>
  <c r="D22" i="6" l="1"/>
  <c r="I22"/>
  <c r="J21"/>
  <c r="E22" s="1"/>
  <c r="K21"/>
  <c r="F22" s="1"/>
  <c r="I33"/>
  <c r="I34" s="1"/>
  <c r="D33"/>
  <c r="D34" s="1"/>
  <c r="K22" l="1"/>
  <c r="J22"/>
  <c r="L28" i="5" l="1"/>
  <c r="L30" s="1"/>
  <c r="K28"/>
  <c r="K30" s="1"/>
  <c r="J28"/>
  <c r="J30" s="1"/>
  <c r="I28"/>
  <c r="I30" s="1"/>
  <c r="H28"/>
  <c r="H30" s="1"/>
  <c r="G28"/>
  <c r="G30" s="1"/>
  <c r="F28"/>
  <c r="F30" s="1"/>
  <c r="E28"/>
  <c r="E30" s="1"/>
  <c r="D28"/>
  <c r="D30" s="1"/>
  <c r="L15"/>
  <c r="L17" s="1"/>
  <c r="L19" s="1"/>
  <c r="J15"/>
  <c r="J17" s="1"/>
  <c r="J19" s="1"/>
  <c r="I15"/>
  <c r="I17" s="1"/>
  <c r="I19" s="1"/>
  <c r="G15"/>
  <c r="G17" s="1"/>
  <c r="G19" s="1"/>
  <c r="F15"/>
  <c r="F17" s="1"/>
  <c r="F19" s="1"/>
  <c r="D15"/>
  <c r="D17" s="1"/>
  <c r="K14"/>
  <c r="K15" s="1"/>
  <c r="K17" s="1"/>
  <c r="H15"/>
  <c r="H17" s="1"/>
  <c r="E14"/>
  <c r="E15" s="1"/>
  <c r="E17" s="1"/>
  <c r="F216" i="3"/>
  <c r="F209"/>
  <c r="F204"/>
  <c r="F194"/>
  <c r="E154"/>
  <c r="E148"/>
  <c r="E145"/>
  <c r="E134"/>
  <c r="E128"/>
  <c r="E67"/>
  <c r="F52"/>
  <c r="F49"/>
  <c r="F13"/>
  <c r="F19" s="1"/>
  <c r="D11"/>
  <c r="D28"/>
  <c r="D38"/>
  <c r="D44"/>
  <c r="D51"/>
  <c r="D71"/>
  <c r="D128"/>
  <c r="D139"/>
  <c r="D190"/>
  <c r="D177" i="2"/>
  <c r="F172"/>
  <c r="E172"/>
  <c r="D172"/>
  <c r="C172"/>
  <c r="F171"/>
  <c r="E171"/>
  <c r="D171"/>
  <c r="C171"/>
  <c r="F225" i="3" l="1"/>
  <c r="F226" s="1"/>
  <c r="F232"/>
  <c r="E209"/>
  <c r="F25"/>
  <c r="F28"/>
  <c r="F189"/>
  <c r="E19"/>
  <c r="E28"/>
  <c r="E94"/>
  <c r="E101"/>
  <c r="D216"/>
  <c r="D67"/>
  <c r="D148"/>
  <c r="D137"/>
  <c r="D232"/>
  <c r="D61"/>
  <c r="D134"/>
  <c r="D164"/>
  <c r="D83"/>
  <c r="D78"/>
  <c r="D13"/>
  <c r="D19" s="1"/>
  <c r="F37"/>
  <c r="F39" s="1"/>
  <c r="F67"/>
  <c r="F94"/>
  <c r="F101"/>
  <c r="F128"/>
  <c r="F134"/>
  <c r="F145"/>
  <c r="F148"/>
  <c r="F154"/>
  <c r="F169"/>
  <c r="F181" s="1"/>
  <c r="D204"/>
  <c r="D194"/>
  <c r="D124"/>
  <c r="D129" s="1"/>
  <c r="D86"/>
  <c r="D49"/>
  <c r="E25"/>
  <c r="E49"/>
  <c r="E52"/>
  <c r="E73"/>
  <c r="E216"/>
  <c r="E225"/>
  <c r="E232"/>
  <c r="D169"/>
  <c r="D181" s="1"/>
  <c r="D94"/>
  <c r="D73"/>
  <c r="E61"/>
  <c r="E78"/>
  <c r="E83"/>
  <c r="E86"/>
  <c r="E124"/>
  <c r="E129" s="1"/>
  <c r="E137"/>
  <c r="E155" s="1"/>
  <c r="E164"/>
  <c r="E169"/>
  <c r="E181" s="1"/>
  <c r="D209"/>
  <c r="D154"/>
  <c r="D145"/>
  <c r="E37"/>
  <c r="F61"/>
  <c r="F73"/>
  <c r="F78"/>
  <c r="F83"/>
  <c r="F86"/>
  <c r="F124"/>
  <c r="F137"/>
  <c r="F164"/>
  <c r="E189"/>
  <c r="E194"/>
  <c r="D225"/>
  <c r="D189"/>
  <c r="D101"/>
  <c r="D52"/>
  <c r="D37"/>
  <c r="D39" s="1"/>
  <c r="D25"/>
  <c r="F55"/>
  <c r="F235" l="1"/>
  <c r="E95"/>
  <c r="E55"/>
  <c r="E39"/>
  <c r="F95"/>
  <c r="F104" s="1"/>
  <c r="E226"/>
  <c r="E235" s="1"/>
  <c r="D226"/>
  <c r="D235" s="1"/>
  <c r="D155"/>
  <c r="D205" s="1"/>
  <c r="F129"/>
  <c r="D55"/>
  <c r="D74" s="1"/>
  <c r="F74"/>
  <c r="F155"/>
  <c r="D95"/>
  <c r="D104" s="1"/>
  <c r="E205"/>
  <c r="E104"/>
  <c r="F240" l="1"/>
  <c r="D240"/>
  <c r="E74"/>
  <c r="E105" s="1"/>
  <c r="E240"/>
  <c r="D236"/>
  <c r="F205"/>
  <c r="F236" s="1"/>
  <c r="D105"/>
  <c r="D239"/>
  <c r="F105"/>
  <c r="E236"/>
  <c r="E239" l="1"/>
  <c r="F239"/>
</calcChain>
</file>

<file path=xl/sharedStrings.xml><?xml version="1.0" encoding="utf-8"?>
<sst xmlns="http://schemas.openxmlformats.org/spreadsheetml/2006/main" count="2307" uniqueCount="1281">
  <si>
    <t>1. számú melléklet</t>
  </si>
  <si>
    <t>ÖSSZEVONT MÉRLEGE</t>
  </si>
  <si>
    <t>B E V É T E L E K</t>
  </si>
  <si>
    <t>Ezer forintban</t>
  </si>
  <si>
    <t>Sor-
szám</t>
  </si>
  <si>
    <t>Bevételi jogcím</t>
  </si>
  <si>
    <t>2018. évi előirányzat mindösszesen</t>
  </si>
  <si>
    <t>2018.évi előirányzat mindösszesenből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</si>
  <si>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</si>
  <si>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</si>
  <si>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</si>
  <si>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</si>
  <si>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</si>
  <si>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</si>
  <si>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</si>
  <si>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</si>
  <si>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</si>
  <si>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</si>
  <si>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</si>
  <si>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</si>
  <si>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</si>
  <si>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</si>
  <si>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</si>
  <si>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</si>
  <si>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</si>
  <si>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</si>
  <si>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</si>
  <si>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</si>
  <si>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</si>
  <si>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</si>
  <si>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</si>
  <si>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</si>
  <si>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</si>
  <si>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</si>
  <si>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</si>
  <si>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</si>
  <si>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</si>
  <si>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</si>
  <si>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</si>
  <si>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</si>
  <si>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</si>
  <si>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</si>
  <si>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</si>
  <si>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</si>
  <si>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</si>
  <si>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</si>
  <si>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</si>
  <si>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</si>
  <si>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</si>
  <si>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</si>
  <si>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</si>
  <si>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</si>
  <si>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</si>
  <si>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</si>
  <si>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</si>
  <si>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</si>
  <si>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</si>
  <si>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</si>
  <si>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>3.1.</t>
  </si>
  <si>
    <t>Jövedelemadók (termőföld bérbeadásából származó jövedelem utáni személyi jövedelemadó)</t>
  </si>
  <si>
    <t xml:space="preserve"> 3.2.</t>
  </si>
  <si>
    <t>Vagyoni típusú adók (építményadó, telekadó)</t>
  </si>
  <si>
    <t>3.3.</t>
  </si>
  <si>
    <t>Értékesítési és forgalmi adók  (iparűzési adó)</t>
  </si>
  <si>
    <t>3.4.</t>
  </si>
  <si>
    <t>Gépjárműadók</t>
  </si>
  <si>
    <t>3.5.</t>
  </si>
  <si>
    <t>Egyéb áruhasználati és szolgáltatási adók (tartózkodás után fizetett idegenforgalmi adó,talajterhelési díj)</t>
  </si>
  <si>
    <t>3.6.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</si>
  <si>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</si>
  <si>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</si>
  <si>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</si>
  <si>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</si>
  <si>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</si>
  <si>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</si>
  <si>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</si>
  <si>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</si>
  <si>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</si>
  <si>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</si>
  <si>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</si>
  <si>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</si>
  <si>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</si>
  <si>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</si>
  <si>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</si>
  <si>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</si>
  <si>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</si>
  <si>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</si>
  <si>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</si>
  <si>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</si>
  <si>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</si>
  <si>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</si>
  <si>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</si>
  <si>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</si>
  <si>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</si>
  <si>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</si>
  <si>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</si>
  <si>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</si>
  <si>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</si>
  <si>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</si>
  <si>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</si>
  <si>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</si>
  <si>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</si>
  <si>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</si>
  <si>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</si>
  <si>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</si>
  <si>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</si>
  <si>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</si>
  <si>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</si>
  <si>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</si>
  <si>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</si>
  <si>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</si>
  <si>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</si>
  <si>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</si>
  <si>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</si>
  <si>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</si>
  <si>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</si>
  <si>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</si>
  <si>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</si>
  <si>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</si>
  <si>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</si>
  <si>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</si>
  <si>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</si>
  <si>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</si>
  <si>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</si>
  <si>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</si>
  <si>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</si>
  <si>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</si>
  <si>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</si>
  <si>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</si>
  <si>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</si>
  <si>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</si>
  <si>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</si>
  <si>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</si>
  <si>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</si>
  <si>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</si>
  <si>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</si>
  <si>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</si>
  <si>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</si>
  <si>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</si>
  <si>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</si>
  <si>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</si>
  <si>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</si>
  <si>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</si>
  <si>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</si>
  <si>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</si>
  <si>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</si>
  <si>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</si>
  <si>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</si>
  <si>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</si>
  <si>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</si>
  <si>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</si>
  <si>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</si>
  <si>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</si>
  <si>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</si>
  <si>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</si>
  <si>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</si>
  <si>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</si>
  <si>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</si>
  <si>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</si>
  <si>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</si>
  <si>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</si>
  <si>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</si>
  <si>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</si>
  <si>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</si>
  <si>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</si>
  <si>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</si>
  <si>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</si>
  <si>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</si>
  <si>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</si>
  <si>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</si>
  <si>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</si>
  <si>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</si>
  <si>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</si>
  <si>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</si>
  <si>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</si>
  <si>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</si>
  <si>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</si>
  <si>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</si>
  <si>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</si>
  <si>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</si>
  <si>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</si>
  <si>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</si>
  <si>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</si>
  <si>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</si>
  <si>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</si>
  <si>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</si>
  <si>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</si>
  <si>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</si>
  <si>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</si>
  <si>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</si>
  <si>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</si>
  <si>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</si>
  <si>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</si>
  <si>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</si>
  <si>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</si>
  <si>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</si>
  <si>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</si>
  <si>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</si>
  <si>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</si>
  <si>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</si>
  <si>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</si>
  <si>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</si>
  <si>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</si>
  <si>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</si>
  <si>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</si>
  <si>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</si>
  <si>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</si>
  <si>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</si>
  <si>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</si>
  <si>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</si>
  <si>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</si>
  <si>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</si>
  <si>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</si>
  <si>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</si>
  <si>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</si>
  <si>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</si>
  <si>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</si>
  <si>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</si>
  <si>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</si>
  <si>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</si>
  <si>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</si>
  <si>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</si>
  <si>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</si>
  <si>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</si>
  <si>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</si>
  <si>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</si>
  <si>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</si>
  <si>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</si>
  <si>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</si>
  <si>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</si>
  <si>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</si>
  <si>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</si>
  <si>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</si>
  <si>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</si>
  <si>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Egyéb felhalmozási célú támogatások ÁH-n kívülre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</si>
  <si>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</si>
  <si>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</si>
  <si>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</si>
  <si>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</si>
  <si>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</si>
  <si>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</si>
  <si>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</si>
  <si>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</si>
  <si>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</si>
  <si>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</si>
  <si>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</si>
  <si>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</si>
  <si>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</si>
  <si>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</si>
  <si>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</si>
  <si>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</si>
  <si>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</si>
  <si>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</si>
  <si>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</si>
  <si>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</si>
  <si>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</si>
  <si>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</si>
  <si>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</si>
  <si>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</si>
  <si>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</si>
  <si>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</si>
  <si>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</si>
  <si>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</si>
  <si>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</si>
  <si>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3.1.12.</t>
  </si>
  <si>
    <t>Központi, irányítószervi támogatások folyósítása</t>
  </si>
  <si>
    <t>3.1.13.</t>
  </si>
  <si>
    <t xml:space="preserve"> Pénzeszközök lekötött bakbetétként elhelyezése </t>
  </si>
  <si>
    <t>3.1.14.</t>
  </si>
  <si>
    <t xml:space="preserve"> Pénzügyi lízing kiadásai</t>
  </si>
  <si>
    <t>3.1.15.</t>
  </si>
  <si>
    <t>Tulajdonosi kölcsönök kiadásai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</si>
  <si>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</si>
  <si>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</si>
  <si>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</si>
  <si>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</si>
  <si>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</si>
  <si>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</si>
  <si>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</si>
  <si>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</si>
  <si>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</si>
  <si>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</si>
  <si>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</si>
  <si>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</si>
  <si>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</si>
  <si>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HŐGYÉSZ NAGYKÖZSÉG ÖNKORMÁNYZATÁNAK 2017. ÉVI KÖLTSÉGVETÉSÉNEK</t>
  </si>
  <si>
    <t>2017. évi előirányzat mindösszesen</t>
  </si>
  <si>
    <t xml:space="preserve">Hőgyész Nagyközség Önkormányzata 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</si>
  <si>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</si>
  <si>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</si>
  <si>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</si>
  <si>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</si>
  <si>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</si>
  <si>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</si>
  <si>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</si>
  <si>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</si>
  <si>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01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</si>
  <si>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</si>
  <si>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</si>
  <si>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</si>
  <si>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</si>
  <si>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</si>
  <si>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</si>
  <si>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</si>
  <si>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</si>
  <si>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</si>
  <si>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</si>
  <si>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</si>
  <si>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</si>
  <si>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</si>
  <si>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</si>
  <si>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B116</t>
  </si>
  <si>
    <t>07</t>
  </si>
  <si>
    <t>Önkormányzatok működési támogatásai (=01+…+06)</t>
  </si>
  <si>
    <t>B11</t>
  </si>
  <si>
    <t>08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</si>
  <si>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</si>
  <si>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</si>
  <si>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</si>
  <si>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</si>
  <si>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</si>
  <si>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</si>
  <si>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</si>
  <si>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</si>
  <si>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</si>
  <si>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</si>
  <si>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</si>
  <si>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</si>
  <si>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</si>
  <si>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</si>
  <si>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</si>
  <si>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</si>
  <si>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</si>
  <si>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</si>
  <si>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</si>
  <si>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</si>
  <si>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</si>
  <si>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</si>
  <si>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</si>
  <si>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</si>
  <si>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</si>
  <si>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</si>
  <si>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</si>
  <si>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</si>
  <si>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</si>
  <si>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</si>
  <si>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</si>
  <si>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</si>
  <si>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</si>
  <si>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</si>
  <si>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</si>
  <si>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</si>
  <si>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</si>
  <si>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</si>
  <si>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</si>
  <si>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</si>
  <si>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</si>
  <si>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</si>
  <si>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</si>
  <si>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</si>
  <si>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</si>
  <si>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</si>
  <si>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</si>
  <si>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</si>
  <si>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</si>
  <si>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</si>
  <si>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</si>
  <si>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</si>
  <si>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</si>
  <si>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</si>
  <si>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</si>
  <si>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</si>
  <si>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</si>
  <si>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</si>
  <si>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</si>
  <si>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</si>
  <si>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</si>
  <si>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</si>
  <si>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</si>
  <si>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</si>
  <si>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</si>
  <si>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</si>
  <si>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</si>
  <si>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</si>
  <si>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</si>
  <si>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</si>
  <si>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</si>
  <si>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</si>
  <si>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</si>
  <si>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</si>
  <si>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</si>
  <si>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B401</t>
  </si>
  <si>
    <t>35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</si>
  <si>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</si>
  <si>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</si>
  <si>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</si>
  <si>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</si>
  <si>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</si>
  <si>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</si>
  <si>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</si>
  <si>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</si>
  <si>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B405</t>
  </si>
  <si>
    <t>39</t>
  </si>
  <si>
    <t>Kiszámlázott általános forgalmi adó</t>
  </si>
  <si>
    <t>B406</t>
  </si>
  <si>
    <t>40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</si>
  <si>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</si>
  <si>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</si>
  <si>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</si>
  <si>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</si>
  <si>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</si>
  <si>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</si>
  <si>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</si>
  <si>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</si>
  <si>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</si>
  <si>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</si>
  <si>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</si>
  <si>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</si>
  <si>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</si>
  <si>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</si>
  <si>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</si>
  <si>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</si>
  <si>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</si>
  <si>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</si>
  <si>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</si>
  <si>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B411</t>
  </si>
  <si>
    <t>49</t>
  </si>
  <si>
    <t>Működési bevételek (=34+…+40+43+46+...+48)</t>
  </si>
  <si>
    <t>B4</t>
  </si>
  <si>
    <t>50</t>
  </si>
  <si>
    <t>B51</t>
  </si>
  <si>
    <t>51</t>
  </si>
  <si>
    <t>B52</t>
  </si>
  <si>
    <t>52</t>
  </si>
  <si>
    <t>B53</t>
  </si>
  <si>
    <t>53</t>
  </si>
  <si>
    <t>B54</t>
  </si>
  <si>
    <t>54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</si>
  <si>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</si>
  <si>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</si>
  <si>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</si>
  <si>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</si>
  <si>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</si>
  <si>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</si>
  <si>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</si>
  <si>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</si>
  <si>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</si>
  <si>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</si>
  <si>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</si>
  <si>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</si>
  <si>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</si>
  <si>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</si>
  <si>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</si>
  <si>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</si>
  <si>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</si>
  <si>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</si>
  <si>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</si>
  <si>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</si>
  <si>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</si>
  <si>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</si>
  <si>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</si>
  <si>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</si>
  <si>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</si>
  <si>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</si>
  <si>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</si>
  <si>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</si>
  <si>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</si>
  <si>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</si>
  <si>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</si>
  <si>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</si>
  <si>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</si>
  <si>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</si>
  <si>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</si>
  <si>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</si>
  <si>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</si>
  <si>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</si>
  <si>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</si>
  <si>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</si>
  <si>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</si>
  <si>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</si>
  <si>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</si>
  <si>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</si>
  <si>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</si>
  <si>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</si>
  <si>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</si>
  <si>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</si>
  <si>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</si>
  <si>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</si>
  <si>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</si>
  <si>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</si>
  <si>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</si>
  <si>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</si>
  <si>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</si>
  <si>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</si>
  <si>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</si>
  <si>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</si>
  <si>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</si>
  <si>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</si>
  <si>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</si>
  <si>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</si>
  <si>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</si>
  <si>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</si>
  <si>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</si>
  <si>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</si>
  <si>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</si>
  <si>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</si>
  <si>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</si>
  <si>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</si>
  <si>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</si>
  <si>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</si>
  <si>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</si>
  <si>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</si>
  <si>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</si>
  <si>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</si>
  <si>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</si>
  <si>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</si>
  <si>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</si>
  <si>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</si>
  <si>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</si>
  <si>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</si>
  <si>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</si>
  <si>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</si>
  <si>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</si>
  <si>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</si>
  <si>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</si>
  <si>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</si>
  <si>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</si>
  <si>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</si>
  <si>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</si>
  <si>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</si>
  <si>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</si>
  <si>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</si>
  <si>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</si>
  <si>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</si>
  <si>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</si>
  <si>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</si>
  <si>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</si>
  <si>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</si>
  <si>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</si>
  <si>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</si>
  <si>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</si>
  <si>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</si>
  <si>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</si>
  <si>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</si>
  <si>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</si>
  <si>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</si>
  <si>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</si>
  <si>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</si>
  <si>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</si>
  <si>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</si>
  <si>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</si>
  <si>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</si>
  <si>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</si>
  <si>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</si>
  <si>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</si>
  <si>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</si>
  <si>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</si>
  <si>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</si>
  <si>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</si>
  <si>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</si>
  <si>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</si>
  <si>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</si>
  <si>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</si>
  <si>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</si>
  <si>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</si>
  <si>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</si>
  <si>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</si>
  <si>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</si>
  <si>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</si>
  <si>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</si>
  <si>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</si>
  <si>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</si>
  <si>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</si>
  <si>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</si>
  <si>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</si>
  <si>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</si>
  <si>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</si>
  <si>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</si>
  <si>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</si>
  <si>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</si>
  <si>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</si>
  <si>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</si>
  <si>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</si>
  <si>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</si>
  <si>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</si>
  <si>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</si>
  <si>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</si>
  <si>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</si>
  <si>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</si>
  <si>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</si>
  <si>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</si>
  <si>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</si>
  <si>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</si>
  <si>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</si>
  <si>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</si>
  <si>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</si>
  <si>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</si>
  <si>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</si>
  <si>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</si>
  <si>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</si>
  <si>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</si>
  <si>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</si>
  <si>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</si>
  <si>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</si>
  <si>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</si>
  <si>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</si>
  <si>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</si>
  <si>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</si>
  <si>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</si>
  <si>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</si>
  <si>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</si>
  <si>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</si>
  <si>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</si>
  <si>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</si>
  <si>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</si>
  <si>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</si>
  <si>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</si>
  <si>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</si>
  <si>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</si>
  <si>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</si>
  <si>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</si>
  <si>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</si>
  <si>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</si>
  <si>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</si>
  <si>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</si>
  <si>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</si>
  <si>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</si>
  <si>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</si>
  <si>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</si>
  <si>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</si>
  <si>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</si>
  <si>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</si>
  <si>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</si>
  <si>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</si>
  <si>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</si>
  <si>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</si>
  <si>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</si>
  <si>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</si>
  <si>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</si>
  <si>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</si>
  <si>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</si>
  <si>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</si>
  <si>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</si>
  <si>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</si>
  <si>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</si>
  <si>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</si>
  <si>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</si>
  <si>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</si>
  <si>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</si>
  <si>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</si>
  <si>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</si>
  <si>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</si>
  <si>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</si>
  <si>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</si>
  <si>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</si>
  <si>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</si>
  <si>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</si>
  <si>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</si>
  <si>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</si>
  <si>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</si>
  <si>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</si>
  <si>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</si>
  <si>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</si>
  <si>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</si>
  <si>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</si>
  <si>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</si>
  <si>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</si>
  <si>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</si>
  <si>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</si>
  <si>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K509</t>
  </si>
  <si>
    <t>K510</t>
  </si>
  <si>
    <t>Működési célú támogatások az Európai Uniónak</t>
  </si>
  <si>
    <t>K511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</si>
  <si>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</si>
  <si>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</si>
  <si>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</si>
  <si>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</si>
  <si>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</si>
  <si>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</si>
  <si>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</si>
  <si>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</si>
  <si>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</si>
  <si>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</si>
  <si>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</si>
  <si>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</si>
  <si>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</si>
  <si>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</si>
  <si>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</si>
  <si>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</si>
  <si>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</si>
  <si>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</si>
  <si>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</si>
  <si>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</si>
  <si>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</si>
  <si>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</si>
  <si>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</si>
  <si>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</si>
  <si>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</si>
  <si>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</si>
  <si>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</si>
  <si>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</si>
  <si>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</si>
  <si>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</si>
  <si>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</si>
  <si>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</si>
  <si>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</si>
  <si>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</si>
  <si>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</si>
  <si>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</si>
  <si>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</si>
  <si>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</si>
  <si>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</si>
  <si>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</si>
  <si>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</si>
  <si>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</si>
  <si>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</si>
  <si>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</si>
  <si>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</si>
  <si>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</si>
  <si>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</si>
  <si>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</si>
  <si>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</si>
  <si>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</si>
  <si>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</si>
  <si>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K9111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</si>
  <si>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</si>
  <si>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</si>
  <si>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</si>
  <si>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</si>
  <si>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</si>
  <si>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K9121</t>
  </si>
  <si>
    <t>K9122</t>
  </si>
  <si>
    <t>K9123</t>
  </si>
  <si>
    <t>K9124</t>
  </si>
  <si>
    <t>Belföldi kötvények beváltása</t>
  </si>
  <si>
    <t>K9125</t>
  </si>
  <si>
    <t>K9126</t>
  </si>
  <si>
    <t>Belföldi értékpapírok kiadásai (=05+…+10)</t>
  </si>
  <si>
    <t>K912</t>
  </si>
  <si>
    <t>K913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</si>
  <si>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</si>
  <si>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</si>
  <si>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</si>
  <si>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</si>
  <si>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</si>
  <si>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</si>
  <si>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</si>
  <si>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</si>
  <si>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</si>
  <si>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</si>
  <si>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</si>
  <si>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</si>
  <si>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</si>
  <si>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</si>
  <si>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</si>
  <si>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</si>
  <si>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</si>
  <si>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</si>
  <si>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</si>
  <si>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</si>
  <si>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</si>
  <si>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</si>
  <si>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</si>
  <si>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</si>
  <si>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</si>
  <si>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</si>
  <si>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</si>
  <si>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</si>
  <si>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</si>
  <si>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</si>
  <si>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</si>
  <si>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</si>
  <si>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</si>
  <si>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</si>
  <si>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</si>
  <si>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</si>
  <si>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</si>
  <si>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Módosított</t>
  </si>
  <si>
    <t>Teljesítés</t>
  </si>
  <si>
    <t>Hőgyész Nagyközség Önkormányzata</t>
  </si>
  <si>
    <t>Önkormányzati szinten összevont bevételek és kiadások</t>
  </si>
  <si>
    <t>Bevételek-kiadások</t>
  </si>
  <si>
    <t xml:space="preserve">Eredeti előirányzat 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</si>
  <si>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</si>
  <si>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</si>
  <si>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</si>
  <si>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</si>
  <si>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</si>
  <si>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</si>
  <si>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</si>
  <si>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  (=01+…+07)</t>
  </si>
  <si>
    <t>Finanszírozási bevételek</t>
  </si>
  <si>
    <t>Bevételek összesen (=08+09)</t>
  </si>
  <si>
    <t>Kapott irányító szervi támogatás</t>
  </si>
  <si>
    <t>Bevételek összesen irányító szervi támogatással (=10+11)</t>
  </si>
  <si>
    <t>Személyi juttatások összesen</t>
  </si>
  <si>
    <t>Dologi kiadások</t>
  </si>
  <si>
    <t xml:space="preserve">Egyéb működési célú kiadások </t>
  </si>
  <si>
    <t>Beruházások</t>
  </si>
  <si>
    <t>Egyéb felhalmozási célú kiadások</t>
  </si>
  <si>
    <t>Költségvetési kiadások</t>
  </si>
  <si>
    <t xml:space="preserve">Finanszírozási kiadások (=26+36+37) </t>
  </si>
  <si>
    <t>Kiadások összesen (=21+22)</t>
  </si>
  <si>
    <t>Teljesített</t>
  </si>
  <si>
    <t xml:space="preserve">Módosított előirányzat </t>
  </si>
  <si>
    <t>Önkormányzat</t>
  </si>
  <si>
    <t>Közös Hivatal</t>
  </si>
  <si>
    <t>Hőgyész Óvodafenntartó Társulás</t>
  </si>
  <si>
    <t>Hőgyészi Óvodafenntartó Társulás</t>
  </si>
  <si>
    <t>Hőgyészi Közös Önkormányzati Hivatal</t>
  </si>
  <si>
    <t>Hőgyész Nagyközség Önkormányzata  engedélyezett létszámkerete</t>
  </si>
  <si>
    <t>Teljes munkaidőben foglalkoztatott (napi 8 órában foglalkoztatott)</t>
  </si>
  <si>
    <t>Összesen:</t>
  </si>
  <si>
    <t>Hőgyészi Közös Önkormányzati Hivatal engedélyezett létszámkerete</t>
  </si>
  <si>
    <t>Konyhai teljes munkaidőben foglalkoztatott (napi 8 órában foglalkoztatott)</t>
  </si>
  <si>
    <t>Hőgyész Nagyközség Önkormányzata közfoglalkoztatási engedélyezett létszámkerete</t>
  </si>
  <si>
    <t>Teljes munkaidőben foglalkoztatott</t>
  </si>
  <si>
    <t>Pénzeszközök változásának levezetése</t>
  </si>
  <si>
    <t>Sor-szám</t>
  </si>
  <si>
    <t>Megnevezés</t>
  </si>
  <si>
    <t>Összeg  ( E Ft )</t>
  </si>
  <si>
    <t> Bankszámlák egyenlege</t>
  </si>
  <si>
    <t> Pénztárak és betétkönyvek egyenlege</t>
  </si>
  <si>
    <t>Bevételek   ( + )</t>
  </si>
  <si>
    <t>Kiadások    ( - )</t>
  </si>
  <si>
    <t>Összevont  működési célú bevételek és kiadások mérlege</t>
  </si>
  <si>
    <t>Kiadás</t>
  </si>
  <si>
    <t>Személyi juttatások</t>
  </si>
  <si>
    <t xml:space="preserve">Közhatalmi bevételek </t>
  </si>
  <si>
    <t>Munkaadókat terhelő járulékok és szociális hozz adó</t>
  </si>
  <si>
    <t xml:space="preserve">Működési bevételek </t>
  </si>
  <si>
    <t>Egyéb működési célú kiadások</t>
  </si>
  <si>
    <t>Beruházások (tárgyi eszköz)</t>
  </si>
  <si>
    <t>Költségvetési bevételek (=01+…+05)</t>
  </si>
  <si>
    <t>Költségvetési kiadások (=01+…+05)</t>
  </si>
  <si>
    <t>Finanszírozási kiadások</t>
  </si>
  <si>
    <t>Bevételek összesen (=06+07)</t>
  </si>
  <si>
    <t>Kiadás összesen (=06+07)</t>
  </si>
  <si>
    <t>Költségvetési hiány, többlet (bevételek-kiadások)</t>
  </si>
  <si>
    <t>Összevont  felhalmozási célú bevételek és kiadások mérlege</t>
  </si>
  <si>
    <t>Költségvetési bevételek (=01+…+03)</t>
  </si>
  <si>
    <t>Költségvetési kiadások (=01+…+03)</t>
  </si>
  <si>
    <t>Bevételek összesen</t>
  </si>
  <si>
    <t>Kiadás összesen</t>
  </si>
  <si>
    <t>Finanszírozási hiány, többlet (bevételek-kiadások)</t>
  </si>
  <si>
    <t>ezer forintban</t>
  </si>
  <si>
    <t>Költségvetési hiány, többlet ( költségvetési bevételek  - költségvetési kiadások ) (+/-)</t>
  </si>
  <si>
    <t>Finanszírozási bevételek, kiadások egyenlege (finanszírozási bevételek - finanszírozási kiadások ) (+/-)</t>
  </si>
  <si>
    <t>Előző időszak</t>
  </si>
  <si>
    <t>Módosítások (+/-)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</si>
  <si>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</si>
  <si>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</si>
  <si>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</si>
  <si>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</si>
  <si>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</si>
  <si>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</si>
  <si>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</si>
  <si>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</si>
  <si>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</si>
  <si>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</si>
  <si>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A/III/2 Tartós hitelviszonyt megtestesítő értékpapírok (&gt;=A/III/2a+A/III/2/b)</t>
  </si>
  <si>
    <t>A/III Befektetett pénzügyi eszközök (=A/III/1+A/III/2+A/III/3)</t>
  </si>
  <si>
    <t>A) NEMZETI VAGYONBA TARTOZÓ BEFEKTETETT ESZKÖZÖK (=A/I+A/II+A/III+A/IV)</t>
  </si>
  <si>
    <t>B/I/1 Vásárolt készletek</t>
  </si>
  <si>
    <t>B/I/4  Befejezetlen termelés, félkész termékek, késztermékek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</si>
  <si>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</si>
  <si>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</si>
  <si>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</si>
  <si>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</si>
  <si>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</si>
  <si>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</si>
  <si>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</si>
  <si>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</si>
  <si>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</si>
  <si>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</si>
  <si>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</si>
  <si>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</si>
  <si>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</si>
  <si>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</si>
  <si>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</si>
  <si>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</si>
  <si>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D/I/5c - ebből: költségvetési évben esedékes követelések egyéb tárgyi eszközök értékesítésére</t>
  </si>
  <si>
    <t>D/I/6 Költségvetési évben esedékes követelések működési célú átvett pénzeszközre (&gt;=D/I/6a+D/I/6b+D/I/6c)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</si>
  <si>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</si>
  <si>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</si>
  <si>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</si>
  <si>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</si>
  <si>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</si>
  <si>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</si>
  <si>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</si>
  <si>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</si>
  <si>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</si>
  <si>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</si>
  <si>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</si>
  <si>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</si>
  <si>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</si>
  <si>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</si>
  <si>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</si>
  <si>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</si>
  <si>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</si>
  <si>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</si>
  <si>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</si>
  <si>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</si>
  <si>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</si>
  <si>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</si>
  <si>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</si>
  <si>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</si>
  <si>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</si>
  <si>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</si>
  <si>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H/I/6 Költségvetési évben esedékes kötelezettségek beruházásokra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</si>
  <si>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</si>
  <si>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</si>
  <si>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</si>
  <si>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</si>
  <si>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</si>
  <si>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</si>
  <si>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</si>
  <si>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</si>
  <si>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</si>
  <si>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</si>
  <si>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</si>
  <si>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</si>
  <si>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</si>
  <si>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</si>
  <si>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</si>
  <si>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</si>
  <si>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</si>
  <si>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</si>
  <si>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</si>
  <si>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</si>
  <si>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</si>
  <si>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</si>
  <si>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 xml:space="preserve">III Egyéb eredményszemléletű bevételek </t>
  </si>
  <si>
    <t>10 Anyagköltség</t>
  </si>
  <si>
    <t>11 Igénybe vett szolgáltatások értéke</t>
  </si>
  <si>
    <t>13 Eladott (közvetített) szolgáltatások értéke</t>
  </si>
  <si>
    <t>IV Anyagjellegű ráfordítások</t>
  </si>
  <si>
    <t>14 Bérköltség</t>
  </si>
  <si>
    <t>15 Személyi jellegű egyéb kifizetések</t>
  </si>
  <si>
    <t>16 Bérjárulékok</t>
  </si>
  <si>
    <t xml:space="preserve">V Személyi jellegű ráfordítások 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</si>
  <si>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</si>
  <si>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</si>
  <si>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</si>
  <si>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</si>
  <si>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 xml:space="preserve">21 Pénzügyi műveletek egyéb eredményszemléletű bevételei </t>
  </si>
  <si>
    <t xml:space="preserve">VIII Pénzügyi műveletek eredményszemléletű bevételei </t>
  </si>
  <si>
    <t>22 Részesedésekből származó ráfordítások, árfolyamveszteségek</t>
  </si>
  <si>
    <t xml:space="preserve">IX Pénzügyi műveletek ráfordításai </t>
  </si>
  <si>
    <t>B)  PÉNZÜGYI MŰVELETEK EREDMÉNYE (=VIII-IX)</t>
  </si>
  <si>
    <t>C)  MÉRLEG SZERINTI EREDMÉNY (=±A±B)</t>
  </si>
  <si>
    <t>Hivatal</t>
  </si>
  <si>
    <t xml:space="preserve">Összesen 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</si>
  <si>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</si>
  <si>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</si>
  <si>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</si>
  <si>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</si>
  <si>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</si>
  <si>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</si>
  <si>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</si>
  <si>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</si>
  <si>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</si>
  <si>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</si>
  <si>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</si>
  <si>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</si>
  <si>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</si>
  <si>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</si>
  <si>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</si>
  <si>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</si>
  <si>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</si>
  <si>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</si>
  <si>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</si>
  <si>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Tárgyévi nyitó állomány (előző évi záró állomány)</t>
  </si>
  <si>
    <t>Immateriális javak beszerzése, nem aktivált beruházások</t>
  </si>
  <si>
    <t>Nem aktivált felújítások</t>
  </si>
  <si>
    <t>Egyéb növekedés</t>
  </si>
  <si>
    <t>Egyéb csökkenés</t>
  </si>
  <si>
    <t>Terv szerinti értékcsökkenés nyitó állománya</t>
  </si>
  <si>
    <t>Terv szerinti értékcsökkenés növekedése</t>
  </si>
  <si>
    <t>Teljesen (0-ig) leírt eszközök bruttó értéke</t>
  </si>
  <si>
    <t xml:space="preserve">Összes növekedés  </t>
  </si>
  <si>
    <t xml:space="preserve">Összes csökkenés </t>
  </si>
  <si>
    <t xml:space="preserve">Bruttó érték összesen </t>
  </si>
  <si>
    <t xml:space="preserve">Terv szerinti értékcsökkenés záró állománya  </t>
  </si>
  <si>
    <t xml:space="preserve">Értékcsökkenés összesen </t>
  </si>
  <si>
    <t>Eszközök nettó értéke</t>
  </si>
  <si>
    <t xml:space="preserve"> forintban</t>
  </si>
  <si>
    <t>Sor-
 szám</t>
  </si>
  <si>
    <t>Saját bevétel és adósságot keletkeztető ügyletből eredő fizetési kötelezettség összegei</t>
  </si>
  <si>
    <t xml:space="preserve">Helyi adók </t>
  </si>
  <si>
    <t>Működési bevétel (Saját tevékenységből, vállalkozásból és az önkormányzati vagyon hasznosításából származó bevétel, nyereség, osztalék, kamat és bérleti díj</t>
  </si>
  <si>
    <t>Működési célú átvett pénzeszköz</t>
  </si>
  <si>
    <t>Felhalmozási célú átvett pénzeszköz</t>
  </si>
  <si>
    <t>Saját bevételek (01+…+04)</t>
  </si>
  <si>
    <t>Saját bevételek (05.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</si>
  <si>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</si>
  <si>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</si>
  <si>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</si>
  <si>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</si>
  <si>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</si>
  <si>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</si>
  <si>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</si>
  <si>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</si>
  <si>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</si>
  <si>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</si>
  <si>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</si>
  <si>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Hőgyész Nagyközség  Önkormányzata</t>
  </si>
  <si>
    <t>Az államháztartásról szóló 2011. évi CXCIV. törvény 23.§ (2) bekezdése g) pontja szerinti</t>
  </si>
  <si>
    <t>adósságot keletkeztető ügylet felső határa</t>
  </si>
  <si>
    <t>Önkormányzat saját bevételei</t>
  </si>
  <si>
    <t xml:space="preserve"> a helyi adóból és a települési adóból származó bevétel</t>
  </si>
  <si>
    <t>az önkormányzati vagyon és az önkormányzatot megillető vagyoni értékű jog értékesítéséből és hasznosításából származó bevétel,</t>
  </si>
  <si>
    <t xml:space="preserve"> 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</si>
  <si>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</si>
  <si>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</si>
  <si>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kezesség-, illetve garanciavállalással kapcsolatos megtérülés</t>
  </si>
  <si>
    <t>Tárgy évi saját bevétel 50%- a</t>
  </si>
  <si>
    <t>Hőgyész Nagyközség Önkormányzat részesedésnek alakulása gazdálkodó szervezetekben</t>
  </si>
  <si>
    <t>Társaság megnevezése</t>
  </si>
  <si>
    <t>alaptőke, jegyzett tőke</t>
  </si>
  <si>
    <t>önkormányzat részesedése</t>
  </si>
  <si>
    <t>saját tőke</t>
  </si>
  <si>
    <t>saját tőke aránya a jegyzett tőkéhez</t>
  </si>
  <si>
    <t>önkormányzati részsedés bekerülési értéke</t>
  </si>
  <si>
    <t>értékvesztés</t>
  </si>
  <si>
    <t>önkormányzati részesedés változása</t>
  </si>
  <si>
    <t>növekedés</t>
  </si>
  <si>
    <t>csökkenés</t>
  </si>
  <si>
    <t>Hőgyészi Közszolgáltató Kft.</t>
  </si>
  <si>
    <t>Dunántúli Reg. Vízmű Zrt. (Siófok)</t>
  </si>
  <si>
    <t>forintban</t>
  </si>
  <si>
    <t>Jogcím</t>
  </si>
  <si>
    <t>1. Ellátottak térítési díjának illetve kártérítésének méltányosságból történő elengedésének összege</t>
  </si>
  <si>
    <t>2. Lakosság részére lakásépítéshez, lakásfelújításhoz nyújtott kölcsönök elengedésének összege</t>
  </si>
  <si>
    <t>3. Helyi adónál, gépjárműadónál biztosított kedvezmény, mentesség összege adónemenként                                     Helyi iparűzési adómentesség</t>
  </si>
  <si>
    <t>4. Helyiségek, eszközök hasznosításából származó bevételből nyújtott kedvezmény, mentesség összege</t>
  </si>
  <si>
    <t>5. Egyéb nyújtott kedvezmény, vagy kölcsön elengedésének összege</t>
  </si>
  <si>
    <t>Hőgyész Nagyközség Önkormányzat  középtávú terve (Áht. 29/A.§)</t>
  </si>
  <si>
    <t>I. Működési bevételek és kiadások</t>
  </si>
  <si>
    <t>2018. évre</t>
  </si>
  <si>
    <t>2019. évre</t>
  </si>
  <si>
    <t>2020. évre</t>
  </si>
  <si>
    <t>Költségvetési bevételek</t>
  </si>
  <si>
    <t xml:space="preserve">Finanszírozási bevételek </t>
  </si>
  <si>
    <t>Tárgyévi bevételek összesen</t>
  </si>
  <si>
    <t xml:space="preserve">Finanszírozási kiadások </t>
  </si>
  <si>
    <t>Tárgyévi kiadások összesen</t>
  </si>
  <si>
    <t>Inflációval növelt, beruházásokkal csökkentett 2017, 2018, 2019  évek</t>
  </si>
  <si>
    <t>2017.évi teljesítés mindösszesenből</t>
  </si>
  <si>
    <t>Eredeti előirányzat</t>
  </si>
  <si>
    <t>Módosított előirányzat</t>
  </si>
  <si>
    <t>Törvény szerinti illetmények, munkabérek (K1101)</t>
  </si>
  <si>
    <t>Közlekedési költségtérítés (K1109)</t>
  </si>
  <si>
    <t>Egyéb költségtérítések (K1110)</t>
  </si>
  <si>
    <t>Foglalkoztatottak egyéb személyi juttatásai (K1113)</t>
  </si>
  <si>
    <t>Foglalkoztatottak személyi juttatásai 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</si>
  <si>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</si>
  <si>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</si>
  <si>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</si>
  <si>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</si>
  <si>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</si>
  <si>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Munkaadókat terhelő járulékok és szociális hozzájárulási adó 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</si>
  <si>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</si>
  <si>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</si>
  <si>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</si>
  <si>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</si>
  <si>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</si>
  <si>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</si>
  <si>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</si>
  <si>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(K31)</t>
  </si>
  <si>
    <t>Informatikai szolgáltatások igénybevétele (K321)</t>
  </si>
  <si>
    <t>Egyéb kommunikációs szolgáltatások (K322)</t>
  </si>
  <si>
    <t>Kommunikációs szolgáltatások 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</si>
  <si>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</si>
  <si>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</si>
  <si>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</si>
  <si>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</si>
  <si>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 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</si>
  <si>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</si>
  <si>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</si>
  <si>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</si>
  <si>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</si>
  <si>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 (K33)</t>
  </si>
  <si>
    <t>Kiküldetések kiadásai (K341)</t>
  </si>
  <si>
    <t>Reklám- és propagandakiadások (K342)</t>
  </si>
  <si>
    <t>Kiküldetések, reklám- és propagandakiadások 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</si>
  <si>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</si>
  <si>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</si>
  <si>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</si>
  <si>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 (K354)</t>
  </si>
  <si>
    <t>Egyéb dologi kiadások (K355)</t>
  </si>
  <si>
    <t>Különféle befizetések és egyéb dologi kiadások (K35)</t>
  </si>
  <si>
    <t>Dologi kiadások  (K3)</t>
  </si>
  <si>
    <t>Intézményi ellátottak pénzbeli juttatásai  (K47)</t>
  </si>
  <si>
    <t>Egyéb nem intézményi ellátások (K48)</t>
  </si>
  <si>
    <t>ebből: önkormányzat által saját hatáskörben (nem szociális és gyermekvédelmi előírások alapján) adott más ellátás (K48)</t>
  </si>
  <si>
    <t>Ellátottak pénzbeli juttatásai  (K4)</t>
  </si>
  <si>
    <t>A helyi önkormányzatok előző évi elszámolásából származó kiadások (K5021)</t>
  </si>
  <si>
    <t>Elvonások és befizetések  (K502)</t>
  </si>
  <si>
    <t>Egyéb működési célú támogatások államháztartáson belülre  (K506)</t>
  </si>
  <si>
    <t>ebből: társulások és költségvetési szerveik (K506)</t>
  </si>
  <si>
    <t>ebből: nemzetiségi önkormányzatok és költségvetési szerveik (K506)</t>
  </si>
  <si>
    <t>Működési célú visszatérítendő támogatások, kölcsönök nyújtása államháztartáson kívülre  (K508)</t>
  </si>
  <si>
    <t>Egyéb működési célú támogatások államháztartáson kívülre  (K512)</t>
  </si>
  <si>
    <t>ebből: nonprofit gazdasági társaságok (K512)</t>
  </si>
  <si>
    <t>ebből: egyéb civil szervezetek (K512)</t>
  </si>
  <si>
    <t>ebből: háztartások (K512)</t>
  </si>
  <si>
    <t>ebből:önkormányzati többségi tulajdonú nem pénzügyi vállalkozások (K512)</t>
  </si>
  <si>
    <t>ebből: egyéb vállalkozások (K512)</t>
  </si>
  <si>
    <t>Tartalékok (K513)</t>
  </si>
  <si>
    <t>Egyéb működési célú kiadások  (K5)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</si>
  <si>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</si>
  <si>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</si>
  <si>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</si>
  <si>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</si>
  <si>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</si>
  <si>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) (K6)</t>
  </si>
  <si>
    <t>Ingatlanok felújítása (K71)</t>
  </si>
  <si>
    <t>Felújítási célú előzetesen felszámított általános forgalmi adó (K74)</t>
  </si>
  <si>
    <t>Felújítások (K7)</t>
  </si>
  <si>
    <t>Költségvetési kiadások 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</si>
  <si>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</si>
  <si>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</si>
  <si>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</si>
  <si>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</si>
  <si>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</si>
  <si>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Egyéb működési célú támogatások bevételei államháztartáson belülről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</si>
  <si>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</si>
  <si>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</si>
  <si>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</si>
  <si>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</si>
  <si>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</si>
  <si>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</si>
  <si>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) (B1)</t>
  </si>
  <si>
    <t>Vagyoni tipusú adók  (B34)</t>
  </si>
  <si>
    <t>ebből: építményadó  (B34)</t>
  </si>
  <si>
    <t>ebből: magánszemélyek kommunális adója (B34)</t>
  </si>
  <si>
    <t>Értékesítési és forgalmi adók  (B351)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</si>
  <si>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</si>
  <si>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</si>
  <si>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</si>
  <si>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Termékek és szolgáltatások adói   (B35)</t>
  </si>
  <si>
    <t>Közhatalmi bevételek  (B3)</t>
  </si>
  <si>
    <t>Készletértékesítés ellenértéke (B401)</t>
  </si>
  <si>
    <t>Szolgáltatások ellenértéke  (B402)</t>
  </si>
  <si>
    <t>ebből:tárgyi eszközök bérbeadásából származó bevétel (B402)</t>
  </si>
  <si>
    <t>Közvetített szolgáltatások ellenértéke  (B403)</t>
  </si>
  <si>
    <t>ebből: államháztartáson belül (B403)</t>
  </si>
  <si>
    <t>Tulajdonosi bevételek (B404)</t>
  </si>
  <si>
    <t>Kiszámlázott általános forgalmi adó (B406)</t>
  </si>
  <si>
    <t>Egyéb kapott (járó) kamatok és kamatjellegű bevételek  (B4082)</t>
  </si>
  <si>
    <t>Kamatbevételek és más nyereségjellegű bevételek  (B408)</t>
  </si>
  <si>
    <t>Biztosító által fizetett kártérítés (B410)</t>
  </si>
  <si>
    <t>Egyéb működési bevételek  (B411)</t>
  </si>
  <si>
    <t>ebből: kiadások visszatérítései (B411)</t>
  </si>
  <si>
    <t>Működési bevételek  (B4)</t>
  </si>
  <si>
    <t>Felhalmozási bevételek  (B5)</t>
  </si>
  <si>
    <t>Működési célú garancia- és kezességvállalásból származó megtérülések államháztartáson kívülről (B61)</t>
  </si>
  <si>
    <t>Egyéb működési célú átvett pénzeszközök  (B65)</t>
  </si>
  <si>
    <t>ebből: nonprofit gazdasági társaságok (B65)</t>
  </si>
  <si>
    <t>ebből: háztartások (B65)</t>
  </si>
  <si>
    <t>Működési célú átvett pénzeszközök  (B6)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</si>
  <si>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</si>
  <si>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 (B74)</t>
  </si>
  <si>
    <t>Felhalmozási célú átvett pénzeszközök  (B7)</t>
  </si>
  <si>
    <t>Költségvetési bevételek (B1-B7)</t>
  </si>
  <si>
    <t>Előző év költségvetési maradványának igénybevétele (B8131)</t>
  </si>
  <si>
    <t>Maradvány igénybevétele ) (B813)</t>
  </si>
  <si>
    <t>Államháztartáson belüli megelőlegezések (B814)</t>
  </si>
  <si>
    <t>Belföldi finanszírozás bevételei  (B81)</t>
  </si>
  <si>
    <t>Finanszírozási bevételek  (B8)</t>
  </si>
  <si>
    <t>Államigazgatási feladatok</t>
  </si>
  <si>
    <t>Államháztartáson belüli megelőlegezések visszafizetése (K914)</t>
  </si>
  <si>
    <t>Központi, irányító szervi támogatások folyósítása (K915)</t>
  </si>
  <si>
    <t>Belföldi finanszírozás kiadásai (K91)</t>
  </si>
  <si>
    <t>Finanszírozási kiadások  (K9)</t>
  </si>
  <si>
    <t xml:space="preserve">KÖLTSÉGVETÉSI ÉS FINANSZÍROZÁSI KIADÁSOK ÖSSZESEN: </t>
  </si>
  <si>
    <t>2018. évi</t>
  </si>
  <si>
    <t>Gépjárműadók  (B354)</t>
  </si>
  <si>
    <t>Egyéb áruhasználati és szolgáltatási adók   (B355)</t>
  </si>
  <si>
    <t>Egyéb közhatalmi bevételek (B36)</t>
  </si>
  <si>
    <t>Önkormányzatok működési támogatásai  (B11)</t>
  </si>
  <si>
    <t>Szám</t>
  </si>
  <si>
    <t>Mellékletek</t>
  </si>
  <si>
    <t>Hőgyész Nagyközség Önkormányyzat adósságot keletkeztető ügyleteiből eredő fizetési kötelezettségének bemutatása</t>
  </si>
  <si>
    <t>Hőgyész Nagyközség Önkormányzat az államháztartásról szóló 2011. évi CXCIV. törvény 23.§ (2) bekezdése g) pontja szerinti, adósságot keletkeztető ügylet felső határa.</t>
  </si>
  <si>
    <t>Hőgyész Nagyközség Önkormányzata költségvetési mérlege közgazdasági tagolásban.</t>
  </si>
  <si>
    <t>Hőgyész Nagyközség Önkormányzata költségvetési mérlege közgazdasági tagolásban, ezen belül rovatonkénti bontásban</t>
  </si>
  <si>
    <t>Hőgyész Nagyközség Önkormányzatának vagyonkimutatása</t>
  </si>
  <si>
    <t>A) Számla nyitó egyenlege:</t>
  </si>
  <si>
    <t>G) Számla egyenlege:</t>
  </si>
  <si>
    <t>J) Elszámolásra nem került befizetés:</t>
  </si>
  <si>
    <t>Kincstári számlára utalás:</t>
  </si>
  <si>
    <t>4. melléklet a ../2018. (V. ...) önkormányzati rendelethez</t>
  </si>
  <si>
    <t xml:space="preserve">Hőgyész Nagyközség  Önkormányzat adósságot keletkeztető ügyleteiből eredő fizetési kötelezettségének bemutatása  </t>
  </si>
  <si>
    <t>ssz.</t>
  </si>
  <si>
    <t>Személyi Juttatások</t>
  </si>
  <si>
    <t>Dologi Kiadások</t>
  </si>
  <si>
    <t>Finanszírozási Kiadások</t>
  </si>
  <si>
    <t>Felhalmozási célú önkormányzati támogatások (B21)</t>
  </si>
  <si>
    <t>Felhalmozási célú támogatások államháztartáson belülről (B2)</t>
  </si>
  <si>
    <t>Ingatlanok értékesítése (B52)</t>
  </si>
  <si>
    <t>ebből: termőföld-eladás bevételei (B52)</t>
  </si>
  <si>
    <t>Céljuttatás, projektprémium (K1103)</t>
  </si>
  <si>
    <t>Készenléti, ügyeleleti, helyettesítési díj, túlóra, túlszolgálat (K1104)</t>
  </si>
  <si>
    <t>Családi támogatások (K42)</t>
  </si>
  <si>
    <t>ebből: az egyéb pénzbeli és természetbeni gyermekvédelmi támogatások (K42)</t>
  </si>
  <si>
    <t>ebből: települési támogatás (K48)</t>
  </si>
  <si>
    <t>ebből: helyi önkormányzatok és költségvetési szerveik (K506)</t>
  </si>
  <si>
    <t>1. melléklet a ../2019. (V. ...) önkormányzati rendelethez</t>
  </si>
  <si>
    <t>Hőgyész Nagyközség Önkormányzata 2018. évi bevételei és kiadásai</t>
  </si>
  <si>
    <t>2. melléklet a ../2019. (V. ...) önkormányzati rendelethez</t>
  </si>
  <si>
    <t>2018. év</t>
  </si>
  <si>
    <t>5. melléklet a ../2019. (V. ...) önkormányzati rendelethez</t>
  </si>
  <si>
    <t>Felhalmozási célú támogatások állmháztartáson belülről</t>
  </si>
  <si>
    <t>HŐGYÉSZ NAGYKÖZSÉG ÖNKORMÁNYZATÁNAK 2018. ÉVI KÖLTSÉGVETÉSÉNEK ÖSSZEVONT , NETTÓSÍTOTT KÖLTSÉGVETÉSE</t>
  </si>
  <si>
    <t>Hőgyészi Közös Önkormányzati Hivatal 2018. évi bevételei és kiadásai</t>
  </si>
  <si>
    <t>Pénzkészlet 2018. január 1-jén ebből:</t>
  </si>
  <si>
    <t>Záró pénzkészlet 2018. december 31-én ebből:</t>
  </si>
  <si>
    <t>6. melléklet a ../2019. (V. ...) önkormányzati rendelethez</t>
  </si>
  <si>
    <t>Hőgyész Nagyközség Önkormányzata pénzkészletének változása 2018. évben.</t>
  </si>
  <si>
    <t>8. melléklet a ../2019. (V. ...) önkormányzati rendelethez</t>
  </si>
  <si>
    <t>Kimutatás Hőgyész Nagyközség Önkormányzata 2018. évet követő éveket terhelő kötelezettségeiről</t>
  </si>
  <si>
    <t xml:space="preserve">Hőgyész Nagyközség Önkormányzat 2018. évi mérleg                                  </t>
  </si>
  <si>
    <t>12. melléklet a ../2019. (V. ...) önkormányzati rendelethez</t>
  </si>
  <si>
    <t>D6I/3d - ebből: költségvetési évben esedékes követelések vagyoni típusú adókra</t>
  </si>
  <si>
    <t>J/2 Költségek, ráfordítások passzív időbeli elhatárolások</t>
  </si>
  <si>
    <t xml:space="preserve">Hőgyész Nagyközség Önkormányzat 2018. évi konszolidált eredménykimutatása és a szervezetek elkülönített eredménykimutatás                                                    </t>
  </si>
  <si>
    <t>13. melléklet a ../2019. (V. ...) önkormányzati rendelethez</t>
  </si>
  <si>
    <t>20. Egyéb kapott (járó) kamatok és kamatjellegű eredményszemléletű bevételek</t>
  </si>
  <si>
    <t>Hőgyész Nagyközség Önkormányzata és a Hőgyészi Közös Önkormányzati hivatal 2018. évi maradványának kimutatása</t>
  </si>
  <si>
    <t>14. melléklet a ../2019. (V. ...) önkormányzati rendelethez</t>
  </si>
  <si>
    <t xml:space="preserve">Hőgyész Nagyközség Önkormányzat  2018. évi  költségvetési támogatások elszámolása                                              </t>
  </si>
  <si>
    <t>Eltérés (=3-4-5)                         2019. évi visszafizetési kötelezettség</t>
  </si>
  <si>
    <t>I.3. Határátkelőhelyek fenntartásának támogatása 09 01 01 03 00</t>
  </si>
  <si>
    <t>II. A települési önkormányzatok egyes köznevelési feladatainak támogatása 09 01 02 00 00</t>
  </si>
  <si>
    <t>III.5. Intézményi gyermekétkeztetés támogatása 09 01 03 05 00</t>
  </si>
  <si>
    <t>III.6. Rászoruló gyermekek szünidei étkeztetése 09 01 03 06 00</t>
  </si>
  <si>
    <t>I.1. A települési  önkormányzatok működésének támogatása 09 01 01 01 00</t>
  </si>
  <si>
    <t>Összesen  (=1+…+10)</t>
  </si>
  <si>
    <t>3. melléklet a ../2019. (V. ...) önkormányzati rendelethez</t>
  </si>
  <si>
    <t>Hőgyész Közös Önkormányzati Hivatal pénzkészletének változása 2018. évben.</t>
  </si>
  <si>
    <t>9. melléklet a ../2019. (V. ...) önkormányzati rendelethez</t>
  </si>
  <si>
    <t>10. melléklet a ../2019. (V. ...) önkormányzati rendelethez</t>
  </si>
  <si>
    <t>2018. évet követő terhelő kötelezettségek</t>
  </si>
  <si>
    <t>Értékesítés</t>
  </si>
  <si>
    <t>16. melléklet a ../2019. (V. ...) önkormányzati rendelethez</t>
  </si>
  <si>
    <t xml:space="preserve">Hőgyész Nagyközség Önkormányzat 2018. évi  kimutatás a közvetett támogatásokról   </t>
  </si>
  <si>
    <t>2021. évre</t>
  </si>
  <si>
    <t>(*1.02)</t>
  </si>
  <si>
    <t>19. melléklet a ../2019. (V. ...) önkormányzati rendelethez</t>
  </si>
  <si>
    <t>18. melléklet a ../2019. (V. ...) önkormányzati rendelethez</t>
  </si>
  <si>
    <t xml:space="preserve">Hőgyész Nagyközség Önkormányzat 2018. évi  teljesített ADÓ bevételek kimutatása    </t>
  </si>
  <si>
    <t>B) Helyesbített múlt évi hátralék (14 oszlop)</t>
  </si>
  <si>
    <t>C) Helyesbített folyó évi terhelés (15 oszlop)</t>
  </si>
  <si>
    <t>D) Technikai helyesbítés (13. oszlop)</t>
  </si>
  <si>
    <t>E) Helyesbített tartozás (16 oszlop; B+C+D)</t>
  </si>
  <si>
    <t>F) Költségvetésnek utalt összeg: (Bevételek sor)</t>
  </si>
  <si>
    <t>H) Visszatérítés (Bevételek sor 10-11 kód)</t>
  </si>
  <si>
    <t>I) Adószámlák közötti utalás (Bevétel sor 28 kód, egyéb)</t>
  </si>
  <si>
    <t xml:space="preserve">K) Túlfizetés </t>
  </si>
  <si>
    <t>M) Összes pénzmozgás (G+H+I+J+K-L-M)</t>
  </si>
  <si>
    <t>O) Nem esedékes hátralék:</t>
  </si>
  <si>
    <t>P) Fennálló tartozás: 
(A+B+F-N-O)</t>
  </si>
  <si>
    <t>Felhalmozási bevételek (ingatla eladás stb)</t>
  </si>
  <si>
    <t>20. melléklet a ../2019. (V. ...) önkormányzati rendelethez</t>
  </si>
  <si>
    <t>17. melléklet a ../2019. (V. ...) önkormányzati rendelethez</t>
  </si>
  <si>
    <t xml:space="preserve">2018. ÉVI ADÓZÁRÁS                                                         </t>
  </si>
  <si>
    <t>11. melléklet a ../2019. (V. ...) önkormányzati rendelethez</t>
  </si>
  <si>
    <t>7. melléklet a ../2019. (V. ...) önkormányzati rendelethez</t>
  </si>
  <si>
    <t>Hőgyész Nagyközség Önkormányzata 2018. évi összevont, nettósított költségvetése</t>
  </si>
  <si>
    <t>Költségvetési szervek 2018. évi tényleges átlagos statisztikai állományi létszáma</t>
  </si>
  <si>
    <t>Hőgyész Nagyközség Önkormányzata - Hőgyészi Közös Önkormányzati Hivatal - Hőgyészi Óvodafenntartó Társulás költségvetési mérlege közgazdasági tagolásban, ezen belül rovatonkénti bontásban</t>
  </si>
  <si>
    <t>Hőgyészi Közös Önkormányzati Hivatal pénzkészletének változása 2018. évben.</t>
  </si>
  <si>
    <t>Kimutatás Hőgyész Nagyközség Önkormányzata 2018. évet követő éveket terhelő kötelezettségeiről.</t>
  </si>
  <si>
    <t>Hőgyész Nagyközség Önkormányzata 2018. évi Mérlege</t>
  </si>
  <si>
    <t>Hőgyész Nagyközség Önkormányzata - Hőgyészi Közös Önkormányzati Hivatal 2018. évi konszolidált eredménykimutatása és a szervezetek elkülönített eredménykimutatás</t>
  </si>
  <si>
    <t xml:space="preserve">Hőgyész Nagyközség Önkormányzat  2018. évi  költségvetési támogatások elszámolása </t>
  </si>
  <si>
    <t xml:space="preserve">Hőgyész Nagyközség Önkormányzat 2018. évi  teljesített ADÓ bevételek kimutatása  </t>
  </si>
  <si>
    <t>Hőgyész Nagyközség Önkormányzat 2018. évi  kimutatás a közvetett támogatásokró</t>
  </si>
  <si>
    <t>Költségvetés egyenlege /többlet</t>
  </si>
</sst>
</file>

<file path=xl/styles.xml><?xml version="1.0" encoding="utf-8"?>
<styleSheet xmlns="http://schemas.openxmlformats.org/spreadsheetml/2006/main">
  <numFmts count="10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#,###"/>
    <numFmt numFmtId="165" formatCode="00"/>
    <numFmt numFmtId="166" formatCode="\ ##########"/>
    <numFmt numFmtId="167" formatCode="0__"/>
    <numFmt numFmtId="168" formatCode="General\ \f\ő"/>
    <numFmt numFmtId="169" formatCode="#,###__"/>
    <numFmt numFmtId="170" formatCode="_-&quot;£&quot;* #,##0.00_-;\-&quot;£&quot;* #,##0.00_-;_-&quot;£&quot;* &quot;-&quot;??_-;_-@_-"/>
    <numFmt numFmtId="171" formatCode="0.0000%"/>
  </numFmts>
  <fonts count="6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i/>
      <sz val="11"/>
      <color indexed="9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 CE"/>
      <charset val="238"/>
    </font>
    <font>
      <b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Times New Roman CE"/>
      <charset val="238"/>
    </font>
    <font>
      <b/>
      <sz val="11"/>
      <color indexed="8"/>
      <name val="Arial"/>
      <family val="2"/>
      <charset val="238"/>
    </font>
    <font>
      <b/>
      <sz val="14"/>
      <name val="Times New Roman CE"/>
      <charset val="238"/>
    </font>
    <font>
      <sz val="12"/>
      <color indexed="10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MS Sans Serif"/>
      <family val="2"/>
    </font>
    <font>
      <sz val="11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indexed="22"/>
      </patternFill>
    </fill>
    <fill>
      <patternFill patternType="lightDown">
        <bgColor indexed="22"/>
      </patternFill>
    </fill>
    <fill>
      <patternFill patternType="darkDown"/>
    </fill>
    <fill>
      <patternFill patternType="darkUp"/>
    </fill>
    <fill>
      <patternFill patternType="solid">
        <fgColor theme="2"/>
        <bgColor rgb="FF000000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30" fillId="0" borderId="0"/>
    <xf numFmtId="0" fontId="32" fillId="0" borderId="0"/>
    <xf numFmtId="0" fontId="8" fillId="0" borderId="0"/>
    <xf numFmtId="0" fontId="32" fillId="0" borderId="0"/>
    <xf numFmtId="0" fontId="32" fillId="0" borderId="0"/>
    <xf numFmtId="0" fontId="30" fillId="0" borderId="0"/>
    <xf numFmtId="170" fontId="35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3" fillId="0" borderId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749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vertical="center" indent="1"/>
    </xf>
    <xf numFmtId="3" fontId="2" fillId="0" borderId="0" xfId="1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11" xfId="1" applyNumberFormat="1" applyFont="1" applyFill="1" applyBorder="1" applyAlignment="1" applyProtection="1">
      <alignment horizontal="right"/>
    </xf>
    <xf numFmtId="3" fontId="5" fillId="0" borderId="12" xfId="1" applyNumberFormat="1" applyFont="1" applyFill="1" applyBorder="1" applyAlignment="1" applyProtection="1">
      <alignment horizontal="right"/>
    </xf>
    <xf numFmtId="3" fontId="5" fillId="0" borderId="13" xfId="1" applyNumberFormat="1" applyFont="1" applyFill="1" applyBorder="1" applyAlignment="1" applyProtection="1">
      <alignment horizontal="right"/>
    </xf>
    <xf numFmtId="16" fontId="3" fillId="0" borderId="1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3" fontId="5" fillId="0" borderId="4" xfId="1" applyNumberFormat="1" applyFont="1" applyFill="1" applyBorder="1" applyAlignment="1" applyProtection="1">
      <alignment horizontal="right"/>
    </xf>
    <xf numFmtId="3" fontId="5" fillId="0" borderId="10" xfId="1" applyNumberFormat="1" applyFont="1" applyFill="1" applyBorder="1" applyAlignment="1" applyProtection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16" fontId="3" fillId="0" borderId="15" xfId="1" applyNumberFormat="1" applyFont="1" applyFill="1" applyBorder="1" applyAlignment="1" applyProtection="1">
      <alignment horizont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3" fillId="0" borderId="17" xfId="1" applyNumberFormat="1" applyFont="1" applyFill="1" applyBorder="1" applyAlignment="1" applyProtection="1">
      <alignment vertical="center" wrapText="1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2" fillId="0" borderId="19" xfId="1" applyNumberFormat="1" applyFont="1" applyFill="1" applyBorder="1" applyAlignment="1" applyProtection="1">
      <alignment horizontal="right"/>
    </xf>
    <xf numFmtId="3" fontId="2" fillId="0" borderId="20" xfId="1" applyNumberFormat="1" applyFont="1" applyFill="1" applyBorder="1" applyAlignment="1" applyProtection="1">
      <alignment horizontal="right"/>
    </xf>
    <xf numFmtId="49" fontId="2" fillId="0" borderId="21" xfId="1" applyNumberFormat="1" applyFont="1" applyFill="1" applyBorder="1" applyAlignment="1" applyProtection="1">
      <alignment horizontal="center" wrapText="1"/>
    </xf>
    <xf numFmtId="0" fontId="2" fillId="0" borderId="19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horizontal="right"/>
    </xf>
    <xf numFmtId="3" fontId="2" fillId="0" borderId="23" xfId="1" applyNumberFormat="1" applyFont="1" applyFill="1" applyBorder="1" applyAlignment="1" applyProtection="1">
      <alignment horizontal="right"/>
    </xf>
    <xf numFmtId="3" fontId="2" fillId="0" borderId="24" xfId="1" applyNumberFormat="1" applyFont="1" applyFill="1" applyBorder="1" applyAlignment="1" applyProtection="1">
      <alignment horizontal="right"/>
    </xf>
    <xf numFmtId="49" fontId="2" fillId="0" borderId="25" xfId="1" applyNumberFormat="1" applyFont="1" applyFill="1" applyBorder="1" applyAlignment="1" applyProtection="1">
      <alignment horizontal="center" wrapText="1"/>
    </xf>
    <xf numFmtId="0" fontId="2" fillId="0" borderId="23" xfId="0" applyFont="1" applyFill="1" applyBorder="1" applyAlignment="1" applyProtection="1">
      <alignment horizontal="left" wrapText="1" indent="1"/>
    </xf>
    <xf numFmtId="3" fontId="2" fillId="0" borderId="26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/>
    </xf>
    <xf numFmtId="3" fontId="2" fillId="0" borderId="26" xfId="1" applyNumberFormat="1" applyFont="1" applyFill="1" applyBorder="1" applyAlignment="1" applyProtection="1">
      <alignment wrapText="1"/>
    </xf>
    <xf numFmtId="49" fontId="3" fillId="0" borderId="25" xfId="1" applyNumberFormat="1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left" wrapText="1" indent="1"/>
    </xf>
    <xf numFmtId="3" fontId="6" fillId="0" borderId="23" xfId="1" applyNumberFormat="1" applyFont="1" applyFill="1" applyBorder="1" applyAlignment="1" applyProtection="1">
      <alignment horizontal="right"/>
    </xf>
    <xf numFmtId="3" fontId="6" fillId="0" borderId="24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/>
    </xf>
    <xf numFmtId="3" fontId="2" fillId="0" borderId="30" xfId="1" applyNumberFormat="1" applyFont="1" applyFill="1" applyBorder="1" applyAlignment="1" applyProtection="1">
      <alignment horizontal="right"/>
    </xf>
    <xf numFmtId="3" fontId="2" fillId="0" borderId="31" xfId="1" applyNumberFormat="1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 wrapText="1" indent="1"/>
    </xf>
    <xf numFmtId="164" fontId="5" fillId="0" borderId="32" xfId="1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  <protection locked="0"/>
    </xf>
    <xf numFmtId="3" fontId="2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3" fontId="6" fillId="0" borderId="27" xfId="1" applyNumberFormat="1" applyFont="1" applyFill="1" applyBorder="1" applyAlignment="1" applyProtection="1">
      <alignment horizontal="right"/>
    </xf>
    <xf numFmtId="49" fontId="2" fillId="0" borderId="33" xfId="1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horizontal="left" wrapText="1" indent="1"/>
    </xf>
    <xf numFmtId="0" fontId="3" fillId="0" borderId="14" xfId="1" applyFont="1" applyFill="1" applyBorder="1" applyAlignment="1" applyProtection="1">
      <alignment horizontal="center" wrapText="1"/>
    </xf>
    <xf numFmtId="3" fontId="5" fillId="0" borderId="32" xfId="1" applyNumberFormat="1" applyFont="1" applyFill="1" applyBorder="1" applyAlignment="1" applyProtection="1">
      <alignment vertical="center" wrapText="1"/>
    </xf>
    <xf numFmtId="3" fontId="3" fillId="0" borderId="10" xfId="1" applyNumberFormat="1" applyFont="1" applyFill="1" applyBorder="1" applyAlignment="1" applyProtection="1">
      <alignment horizontal="right"/>
    </xf>
    <xf numFmtId="49" fontId="2" fillId="0" borderId="15" xfId="1" applyNumberFormat="1" applyFont="1" applyFill="1" applyBorder="1" applyAlignment="1" applyProtection="1">
      <alignment horizontal="center" wrapText="1"/>
    </xf>
    <xf numFmtId="0" fontId="2" fillId="0" borderId="16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vertical="center" wrapText="1"/>
    </xf>
    <xf numFmtId="3" fontId="2" fillId="0" borderId="34" xfId="1" applyNumberFormat="1" applyFont="1" applyFill="1" applyBorder="1" applyAlignment="1" applyProtection="1">
      <alignment vertical="center"/>
    </xf>
    <xf numFmtId="3" fontId="2" fillId="0" borderId="16" xfId="1" applyNumberFormat="1" applyFont="1" applyFill="1" applyBorder="1" applyAlignment="1" applyProtection="1">
      <alignment horizontal="right"/>
    </xf>
    <xf numFmtId="3" fontId="2" fillId="0" borderId="35" xfId="1" applyNumberFormat="1" applyFont="1" applyFill="1" applyBorder="1" applyAlignment="1" applyProtection="1">
      <alignment horizontal="right"/>
    </xf>
    <xf numFmtId="16" fontId="2" fillId="0" borderId="21" xfId="1" applyNumberFormat="1" applyFont="1" applyFill="1" applyBorder="1" applyAlignment="1" applyProtection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 vertical="center"/>
    </xf>
    <xf numFmtId="164" fontId="2" fillId="0" borderId="22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3" fontId="2" fillId="0" borderId="26" xfId="1" applyNumberFormat="1" applyFont="1" applyFill="1" applyBorder="1" applyAlignment="1" applyProtection="1">
      <alignment wrapText="1"/>
      <protection locked="0"/>
    </xf>
    <xf numFmtId="0" fontId="2" fillId="0" borderId="37" xfId="0" applyFont="1" applyFill="1" applyBorder="1" applyAlignment="1" applyProtection="1">
      <alignment horizontal="left" wrapText="1" indent="1"/>
    </xf>
    <xf numFmtId="3" fontId="3" fillId="0" borderId="32" xfId="1" applyNumberFormat="1" applyFont="1" applyFill="1" applyBorder="1" applyAlignment="1" applyProtection="1">
      <alignment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/>
    </xf>
    <xf numFmtId="3" fontId="2" fillId="0" borderId="3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8" xfId="1" applyNumberFormat="1" applyFont="1" applyFill="1" applyBorder="1" applyAlignment="1" applyProtection="1">
      <alignment horizontal="right" vertical="center"/>
    </xf>
    <xf numFmtId="49" fontId="2" fillId="0" borderId="14" xfId="1" applyNumberFormat="1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left" wrapText="1" indent="1"/>
    </xf>
    <xf numFmtId="164" fontId="5" fillId="0" borderId="32" xfId="1" applyNumberFormat="1" applyFont="1" applyFill="1" applyBorder="1" applyAlignment="1" applyProtection="1">
      <alignment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2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16" fontId="3" fillId="0" borderId="14" xfId="0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49" fontId="2" fillId="0" borderId="39" xfId="1" applyNumberFormat="1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left" wrapText="1" indent="1"/>
    </xf>
    <xf numFmtId="3" fontId="2" fillId="0" borderId="41" xfId="1" applyNumberFormat="1" applyFont="1" applyFill="1" applyBorder="1" applyAlignment="1" applyProtection="1">
      <alignment vertical="center" wrapText="1"/>
      <protection locked="0"/>
    </xf>
    <xf numFmtId="3" fontId="2" fillId="0" borderId="42" xfId="1" applyNumberFormat="1" applyFont="1" applyFill="1" applyBorder="1" applyAlignment="1" applyProtection="1">
      <alignment horizontal="right"/>
    </xf>
    <xf numFmtId="3" fontId="2" fillId="0" borderId="40" xfId="1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right"/>
    </xf>
    <xf numFmtId="164" fontId="3" fillId="0" borderId="32" xfId="1" applyNumberFormat="1" applyFont="1" applyFill="1" applyBorder="1" applyAlignment="1" applyProtection="1">
      <alignment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49" fontId="2" fillId="0" borderId="44" xfId="1" applyNumberFormat="1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  <protection locked="0"/>
    </xf>
    <xf numFmtId="14" fontId="2" fillId="0" borderId="21" xfId="0" applyNumberFormat="1" applyFont="1" applyFill="1" applyBorder="1" applyAlignment="1" applyProtection="1">
      <alignment horizontal="center" wrapText="1"/>
    </xf>
    <xf numFmtId="14" fontId="2" fillId="0" borderId="25" xfId="0" applyNumberFormat="1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3" fontId="3" fillId="0" borderId="32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wrapText="1"/>
    </xf>
    <xf numFmtId="164" fontId="5" fillId="0" borderId="36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3" fillId="0" borderId="45" xfId="0" applyFont="1" applyFill="1" applyBorder="1" applyAlignment="1" applyProtection="1">
      <alignment horizontal="center" wrapText="1"/>
    </xf>
    <xf numFmtId="0" fontId="3" fillId="0" borderId="45" xfId="0" applyFont="1" applyFill="1" applyBorder="1" applyAlignment="1" applyProtection="1">
      <alignment wrapText="1"/>
    </xf>
    <xf numFmtId="164" fontId="3" fillId="0" borderId="45" xfId="1" applyNumberFormat="1" applyFont="1" applyFill="1" applyBorder="1" applyAlignment="1" applyProtection="1">
      <alignment horizontal="right" vertical="center" wrapText="1" indent="1"/>
    </xf>
    <xf numFmtId="3" fontId="2" fillId="0" borderId="45" xfId="1" applyNumberFormat="1" applyFont="1" applyFill="1" applyBorder="1" applyProtection="1"/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32" xfId="1" applyFont="1" applyFill="1" applyBorder="1" applyAlignment="1" applyProtection="1">
      <alignment horizontal="center" vertical="center" wrapText="1"/>
    </xf>
    <xf numFmtId="3" fontId="3" fillId="0" borderId="29" xfId="1" applyNumberFormat="1" applyFont="1" applyFill="1" applyBorder="1" applyAlignment="1" applyProtection="1">
      <alignment horizontal="center"/>
    </xf>
    <xf numFmtId="3" fontId="3" fillId="0" borderId="30" xfId="1" applyNumberFormat="1" applyFont="1" applyFill="1" applyBorder="1" applyAlignment="1" applyProtection="1">
      <alignment horizontal="center"/>
    </xf>
    <xf numFmtId="3" fontId="3" fillId="0" borderId="31" xfId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vertical="center" wrapText="1"/>
      <protection locked="0"/>
    </xf>
    <xf numFmtId="3" fontId="2" fillId="0" borderId="18" xfId="1" applyNumberFormat="1" applyFont="1" applyFill="1" applyBorder="1" applyAlignment="1" applyProtection="1"/>
    <xf numFmtId="3" fontId="6" fillId="0" borderId="19" xfId="1" applyNumberFormat="1" applyFont="1" applyFill="1" applyBorder="1" applyAlignment="1" applyProtection="1"/>
    <xf numFmtId="3" fontId="6" fillId="0" borderId="20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horizontal="left" vertical="center" wrapText="1"/>
    </xf>
    <xf numFmtId="3" fontId="2" fillId="0" borderId="27" xfId="1" applyNumberFormat="1" applyFont="1" applyFill="1" applyBorder="1" applyAlignment="1" applyProtection="1"/>
    <xf numFmtId="3" fontId="6" fillId="0" borderId="23" xfId="1" applyNumberFormat="1" applyFont="1" applyFill="1" applyBorder="1" applyAlignment="1" applyProtection="1"/>
    <xf numFmtId="3" fontId="6" fillId="0" borderId="24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/>
    <xf numFmtId="3" fontId="2" fillId="0" borderId="24" xfId="1" applyNumberFormat="1" applyFont="1" applyFill="1" applyBorder="1" applyAlignment="1" applyProtection="1"/>
    <xf numFmtId="0" fontId="2" fillId="0" borderId="47" xfId="1" applyFont="1" applyFill="1" applyBorder="1" applyAlignment="1" applyProtection="1">
      <alignment horizontal="left" vertical="center" wrapText="1"/>
    </xf>
    <xf numFmtId="0" fontId="2" fillId="0" borderId="23" xfId="1" applyFont="1" applyFill="1" applyBorder="1" applyAlignment="1" applyProtection="1">
      <alignment horizontal="left"/>
    </xf>
    <xf numFmtId="0" fontId="2" fillId="0" borderId="30" xfId="1" applyFont="1" applyFill="1" applyBorder="1" applyAlignment="1" applyProtection="1">
      <alignment horizontal="left" vertical="center" wrapText="1"/>
    </xf>
    <xf numFmtId="3" fontId="2" fillId="0" borderId="29" xfId="1" applyNumberFormat="1" applyFont="1" applyFill="1" applyBorder="1" applyAlignment="1" applyProtection="1"/>
    <xf numFmtId="3" fontId="2" fillId="0" borderId="30" xfId="1" applyNumberFormat="1" applyFont="1" applyFill="1" applyBorder="1" applyAlignment="1" applyProtection="1"/>
    <xf numFmtId="3" fontId="2" fillId="0" borderId="31" xfId="1" applyNumberFormat="1" applyFont="1" applyFill="1" applyBorder="1" applyAlignment="1" applyProtection="1"/>
    <xf numFmtId="0" fontId="3" fillId="0" borderId="10" xfId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/>
    <xf numFmtId="3" fontId="2" fillId="0" borderId="20" xfId="1" applyNumberFormat="1" applyFont="1" applyFill="1" applyBorder="1" applyAlignment="1" applyProtection="1"/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19" xfId="1" applyFont="1" applyFill="1" applyBorder="1" applyAlignment="1" applyProtection="1">
      <alignment horizontal="left" vertical="center" wrapText="1"/>
    </xf>
    <xf numFmtId="3" fontId="5" fillId="0" borderId="4" xfId="1" applyNumberFormat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" fontId="2" fillId="0" borderId="6" xfId="1" applyNumberFormat="1" applyFont="1" applyFill="1" applyBorder="1" applyAlignment="1" applyProtection="1"/>
    <xf numFmtId="3" fontId="2" fillId="0" borderId="4" xfId="1" applyNumberFormat="1" applyFont="1" applyFill="1" applyBorder="1" applyAlignment="1" applyProtection="1"/>
    <xf numFmtId="3" fontId="3" fillId="0" borderId="32" xfId="1" applyNumberFormat="1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/>
    <xf numFmtId="0" fontId="2" fillId="0" borderId="19" xfId="1" applyFont="1" applyFill="1" applyBorder="1" applyAlignment="1" applyProtection="1">
      <alignment vertical="center" wrapText="1"/>
    </xf>
    <xf numFmtId="3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19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vertical="center" wrapText="1"/>
    </xf>
    <xf numFmtId="3" fontId="2" fillId="0" borderId="13" xfId="1" applyNumberFormat="1" applyFont="1" applyFill="1" applyBorder="1" applyAlignment="1" applyProtection="1">
      <alignment vertical="center" wrapText="1"/>
      <protection locked="0"/>
    </xf>
    <xf numFmtId="3" fontId="3" fillId="0" borderId="10" xfId="1" applyNumberFormat="1" applyFont="1" applyFill="1" applyBorder="1" applyAlignment="1" applyProtection="1"/>
    <xf numFmtId="164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29" xfId="1" applyNumberFormat="1" applyFont="1" applyFill="1" applyBorder="1" applyAlignment="1" applyProtection="1">
      <alignment vertical="center"/>
    </xf>
    <xf numFmtId="3" fontId="3" fillId="0" borderId="32" xfId="0" applyNumberFormat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 indent="1"/>
    </xf>
    <xf numFmtId="164" fontId="5" fillId="0" borderId="32" xfId="0" quotePrefix="1" applyNumberFormat="1" applyFont="1" applyFill="1" applyBorder="1" applyAlignment="1" applyProtection="1">
      <alignment vertical="center" wrapText="1"/>
    </xf>
    <xf numFmtId="164" fontId="5" fillId="0" borderId="36" xfId="0" quotePrefix="1" applyNumberFormat="1" applyFont="1" applyFill="1" applyBorder="1" applyAlignment="1" applyProtection="1">
      <alignment vertical="center" wrapText="1"/>
    </xf>
    <xf numFmtId="164" fontId="5" fillId="0" borderId="10" xfId="0" quotePrefix="1" applyNumberFormat="1" applyFont="1" applyFill="1" applyBorder="1" applyAlignment="1" applyProtection="1">
      <alignment vertical="center" wrapText="1"/>
    </xf>
    <xf numFmtId="164" fontId="5" fillId="0" borderId="6" xfId="0" quotePrefix="1" applyNumberFormat="1" applyFont="1" applyFill="1" applyBorder="1" applyAlignment="1" applyProtection="1">
      <alignment vertical="center" wrapText="1"/>
    </xf>
    <xf numFmtId="0" fontId="2" fillId="0" borderId="48" xfId="1" applyFont="1" applyFill="1" applyBorder="1" applyAlignment="1" applyProtection="1">
      <alignment horizontal="center"/>
    </xf>
    <xf numFmtId="0" fontId="2" fillId="0" borderId="45" xfId="1" applyFont="1" applyFill="1" applyBorder="1" applyProtection="1"/>
    <xf numFmtId="0" fontId="2" fillId="0" borderId="45" xfId="1" applyFont="1" applyFill="1" applyBorder="1" applyAlignment="1" applyProtection="1">
      <alignment horizontal="right" vertical="center" indent="1"/>
    </xf>
    <xf numFmtId="0" fontId="3" fillId="0" borderId="46" xfId="0" applyFont="1" applyFill="1" applyBorder="1" applyAlignment="1" applyProtection="1">
      <alignment horizontal="right" vertical="center"/>
    </xf>
    <xf numFmtId="3" fontId="2" fillId="0" borderId="46" xfId="1" applyNumberFormat="1" applyFont="1" applyFill="1" applyBorder="1" applyProtection="1"/>
    <xf numFmtId="0" fontId="3" fillId="0" borderId="36" xfId="1" applyFont="1" applyFill="1" applyBorder="1" applyAlignment="1" applyProtection="1">
      <alignment vertical="center" wrapText="1"/>
    </xf>
    <xf numFmtId="41" fontId="3" fillId="2" borderId="50" xfId="1" applyNumberFormat="1" applyFont="1" applyFill="1" applyBorder="1" applyAlignment="1" applyProtection="1">
      <alignment horizontal="lef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/>
    </xf>
    <xf numFmtId="0" fontId="11" fillId="0" borderId="23" xfId="2" quotePrefix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 wrapText="1"/>
    </xf>
    <xf numFmtId="0" fontId="11" fillId="0" borderId="23" xfId="2" applyFont="1" applyFill="1" applyBorder="1" applyAlignment="1">
      <alignment horizontal="left" vertical="center"/>
    </xf>
    <xf numFmtId="3" fontId="11" fillId="0" borderId="23" xfId="2" applyNumberFormat="1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left" vertical="center" wrapText="1"/>
    </xf>
    <xf numFmtId="3" fontId="12" fillId="3" borderId="23" xfId="3" applyNumberFormat="1" applyFont="1" applyFill="1" applyBorder="1" applyAlignment="1">
      <alignment horizontal="right" vertical="center" wrapText="1"/>
    </xf>
    <xf numFmtId="0" fontId="13" fillId="0" borderId="23" xfId="2" quotePrefix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 wrapText="1"/>
    </xf>
    <xf numFmtId="0" fontId="13" fillId="0" borderId="52" xfId="2" quotePrefix="1" applyFont="1" applyFill="1" applyBorder="1" applyAlignment="1">
      <alignment horizontal="center" vertical="center"/>
    </xf>
    <xf numFmtId="0" fontId="14" fillId="0" borderId="52" xfId="2" applyFont="1" applyFill="1" applyBorder="1" applyAlignment="1">
      <alignment horizontal="left" vertical="center" wrapText="1"/>
    </xf>
    <xf numFmtId="0" fontId="13" fillId="0" borderId="52" xfId="2" applyFont="1" applyFill="1" applyBorder="1" applyAlignment="1">
      <alignment horizontal="left" vertical="center"/>
    </xf>
    <xf numFmtId="3" fontId="12" fillId="3" borderId="52" xfId="3" applyNumberFormat="1" applyFont="1" applyFill="1" applyBorder="1" applyAlignment="1">
      <alignment horizontal="right" vertical="center" wrapText="1"/>
    </xf>
    <xf numFmtId="0" fontId="11" fillId="0" borderId="19" xfId="2" quotePrefix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8" fillId="0" borderId="23" xfId="0" applyFont="1" applyFill="1" applyBorder="1"/>
    <xf numFmtId="3" fontId="8" fillId="0" borderId="23" xfId="0" applyNumberFormat="1" applyFont="1" applyFill="1" applyBorder="1"/>
    <xf numFmtId="165" fontId="11" fillId="0" borderId="23" xfId="2" quotePrefix="1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/>
    </xf>
    <xf numFmtId="0" fontId="11" fillId="0" borderId="23" xfId="2" applyNumberFormat="1" applyFont="1" applyFill="1" applyBorder="1" applyAlignment="1">
      <alignment vertical="center"/>
    </xf>
    <xf numFmtId="166" fontId="11" fillId="0" borderId="23" xfId="2" applyNumberFormat="1" applyFont="1" applyFill="1" applyBorder="1" applyAlignment="1">
      <alignment vertical="center"/>
    </xf>
    <xf numFmtId="165" fontId="13" fillId="0" borderId="23" xfId="2" quotePrefix="1" applyNumberFormat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vertical="center" wrapText="1"/>
    </xf>
    <xf numFmtId="166" fontId="13" fillId="0" borderId="23" xfId="2" applyNumberFormat="1" applyFont="1" applyFill="1" applyBorder="1" applyAlignment="1">
      <alignment vertical="center"/>
    </xf>
    <xf numFmtId="0" fontId="11" fillId="2" borderId="23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vertical="center" wrapText="1"/>
    </xf>
    <xf numFmtId="0" fontId="12" fillId="0" borderId="23" xfId="2" applyFont="1" applyFill="1" applyBorder="1" applyAlignment="1">
      <alignment vertical="center"/>
    </xf>
    <xf numFmtId="167" fontId="11" fillId="0" borderId="23" xfId="2" applyNumberFormat="1" applyFont="1" applyFill="1" applyBorder="1" applyAlignment="1">
      <alignment horizontal="left" vertical="center"/>
    </xf>
    <xf numFmtId="165" fontId="13" fillId="0" borderId="52" xfId="2" quotePrefix="1" applyNumberFormat="1" applyFont="1" applyFill="1" applyBorder="1" applyAlignment="1">
      <alignment horizontal="center" vertical="center"/>
    </xf>
    <xf numFmtId="166" fontId="13" fillId="0" borderId="52" xfId="2" applyNumberFormat="1" applyFont="1" applyFill="1" applyBorder="1" applyAlignment="1">
      <alignment vertical="center"/>
    </xf>
    <xf numFmtId="0" fontId="12" fillId="0" borderId="19" xfId="2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12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left" vertical="top" wrapText="1"/>
    </xf>
    <xf numFmtId="3" fontId="14" fillId="0" borderId="23" xfId="0" applyNumberFormat="1" applyFont="1" applyFill="1" applyBorder="1" applyAlignment="1">
      <alignment horizontal="right" vertical="top" wrapText="1"/>
    </xf>
    <xf numFmtId="0" fontId="9" fillId="0" borderId="23" xfId="0" applyFont="1" applyFill="1" applyBorder="1"/>
    <xf numFmtId="3" fontId="9" fillId="0" borderId="23" xfId="0" applyNumberFormat="1" applyFont="1" applyFill="1" applyBorder="1"/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top" wrapText="1"/>
    </xf>
    <xf numFmtId="3" fontId="12" fillId="0" borderId="23" xfId="0" applyNumberFormat="1" applyFont="1" applyBorder="1" applyAlignment="1">
      <alignment horizontal="right" vertical="top" wrapText="1"/>
    </xf>
    <xf numFmtId="0" fontId="0" fillId="0" borderId="23" xfId="0" applyFont="1" applyBorder="1"/>
    <xf numFmtId="0" fontId="14" fillId="0" borderId="23" xfId="0" applyFont="1" applyBorder="1" applyAlignment="1">
      <alignment horizontal="left" vertical="top" wrapText="1"/>
    </xf>
    <xf numFmtId="3" fontId="16" fillId="0" borderId="23" xfId="0" applyNumberFormat="1" applyFont="1" applyBorder="1" applyAlignment="1">
      <alignment horizontal="right" vertical="top" wrapText="1"/>
    </xf>
    <xf numFmtId="3" fontId="15" fillId="0" borderId="23" xfId="0" applyNumberFormat="1" applyFont="1" applyBorder="1" applyAlignment="1">
      <alignment horizontal="right" vertical="top" wrapText="1"/>
    </xf>
    <xf numFmtId="0" fontId="0" fillId="0" borderId="23" xfId="0" applyBorder="1"/>
    <xf numFmtId="3" fontId="14" fillId="0" borderId="23" xfId="0" applyNumberFormat="1" applyFont="1" applyBorder="1" applyAlignment="1">
      <alignment horizontal="right" vertical="top" wrapText="1"/>
    </xf>
    <xf numFmtId="0" fontId="15" fillId="0" borderId="23" xfId="0" applyFont="1" applyFill="1" applyBorder="1" applyAlignment="1">
      <alignment horizontal="center" vertical="top" wrapText="1"/>
    </xf>
    <xf numFmtId="3" fontId="15" fillId="0" borderId="23" xfId="0" applyNumberFormat="1" applyFont="1" applyFill="1" applyBorder="1" applyAlignment="1">
      <alignment horizontal="right" vertical="top" wrapText="1"/>
    </xf>
    <xf numFmtId="0" fontId="0" fillId="0" borderId="23" xfId="0" applyFont="1" applyFill="1" applyBorder="1"/>
    <xf numFmtId="3" fontId="0" fillId="0" borderId="23" xfId="0" applyNumberFormat="1" applyFont="1" applyBorder="1"/>
    <xf numFmtId="0" fontId="9" fillId="0" borderId="23" xfId="0" applyFont="1" applyBorder="1" applyAlignment="1">
      <alignment horizontal="center"/>
    </xf>
    <xf numFmtId="0" fontId="17" fillId="0" borderId="23" xfId="2" quotePrefix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 wrapText="1"/>
    </xf>
    <xf numFmtId="0" fontId="17" fillId="0" borderId="23" xfId="2" applyFont="1" applyFill="1" applyBorder="1" applyAlignment="1">
      <alignment horizontal="left" vertical="center"/>
    </xf>
    <xf numFmtId="3" fontId="17" fillId="0" borderId="23" xfId="2" applyNumberFormat="1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 wrapText="1"/>
    </xf>
    <xf numFmtId="3" fontId="12" fillId="4" borderId="23" xfId="3" applyNumberFormat="1" applyFont="1" applyFill="1" applyBorder="1" applyAlignment="1">
      <alignment horizontal="right" vertical="center" wrapText="1"/>
    </xf>
    <xf numFmtId="0" fontId="18" fillId="0" borderId="23" xfId="2" quotePrefix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 wrapText="1"/>
    </xf>
    <xf numFmtId="0" fontId="18" fillId="0" borderId="52" xfId="2" quotePrefix="1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3" fontId="12" fillId="4" borderId="52" xfId="3" applyNumberFormat="1" applyFont="1" applyFill="1" applyBorder="1" applyAlignment="1">
      <alignment horizontal="right" vertical="center" wrapText="1"/>
    </xf>
    <xf numFmtId="0" fontId="17" fillId="0" borderId="19" xfId="2" quotePrefix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left" vertical="center" wrapText="1"/>
    </xf>
    <xf numFmtId="3" fontId="0" fillId="0" borderId="23" xfId="0" applyNumberFormat="1" applyBorder="1"/>
    <xf numFmtId="165" fontId="17" fillId="0" borderId="23" xfId="2" quotePrefix="1" applyNumberFormat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7" fillId="0" borderId="23" xfId="2" applyNumberFormat="1" applyFont="1" applyFill="1" applyBorder="1" applyAlignment="1">
      <alignment vertical="center"/>
    </xf>
    <xf numFmtId="166" fontId="17" fillId="0" borderId="23" xfId="2" applyNumberFormat="1" applyFont="1" applyFill="1" applyBorder="1" applyAlignment="1">
      <alignment vertical="center"/>
    </xf>
    <xf numFmtId="165" fontId="18" fillId="0" borderId="23" xfId="2" quotePrefix="1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vertical="center" wrapText="1"/>
    </xf>
    <xf numFmtId="166" fontId="18" fillId="0" borderId="23" xfId="2" applyNumberFormat="1" applyFont="1" applyFill="1" applyBorder="1" applyAlignment="1">
      <alignment vertical="center"/>
    </xf>
    <xf numFmtId="0" fontId="17" fillId="5" borderId="23" xfId="2" applyFont="1" applyFill="1" applyBorder="1" applyAlignment="1">
      <alignment horizontal="left" vertical="center" wrapText="1"/>
    </xf>
    <xf numFmtId="0" fontId="12" fillId="5" borderId="23" xfId="2" applyFont="1" applyFill="1" applyBorder="1" applyAlignment="1">
      <alignment horizontal="left" vertical="center" wrapText="1"/>
    </xf>
    <xf numFmtId="167" fontId="17" fillId="0" borderId="23" xfId="2" applyNumberFormat="1" applyFont="1" applyFill="1" applyBorder="1" applyAlignment="1">
      <alignment horizontal="left" vertical="center"/>
    </xf>
    <xf numFmtId="165" fontId="18" fillId="0" borderId="52" xfId="2" quotePrefix="1" applyNumberFormat="1" applyFont="1" applyFill="1" applyBorder="1" applyAlignment="1">
      <alignment horizontal="center" vertical="center"/>
    </xf>
    <xf numFmtId="166" fontId="18" fillId="0" borderId="52" xfId="2" applyNumberFormat="1" applyFont="1" applyFill="1" applyBorder="1" applyAlignment="1">
      <alignment vertical="center"/>
    </xf>
    <xf numFmtId="165" fontId="20" fillId="0" borderId="0" xfId="4" applyNumberFormat="1" applyFont="1" applyFill="1" applyBorder="1"/>
    <xf numFmtId="0" fontId="22" fillId="6" borderId="23" xfId="4" applyFont="1" applyFill="1" applyBorder="1" applyAlignment="1">
      <alignment horizontal="justify" vertical="center"/>
    </xf>
    <xf numFmtId="1" fontId="9" fillId="6" borderId="23" xfId="4" applyNumberFormat="1" applyFont="1" applyFill="1" applyBorder="1" applyAlignment="1">
      <alignment horizontal="center" vertical="center"/>
    </xf>
    <xf numFmtId="0" fontId="23" fillId="0" borderId="23" xfId="4" applyFont="1" applyFill="1" applyBorder="1" applyAlignment="1">
      <alignment horizontal="justify" vertical="center"/>
    </xf>
    <xf numFmtId="168" fontId="12" fillId="0" borderId="23" xfId="4" applyNumberFormat="1" applyFont="1" applyFill="1" applyBorder="1" applyAlignment="1">
      <alignment horizontal="center" vertical="center"/>
    </xf>
    <xf numFmtId="168" fontId="14" fillId="6" borderId="23" xfId="4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  <xf numFmtId="0" fontId="28" fillId="0" borderId="19" xfId="0" applyFont="1" applyFill="1" applyBorder="1" applyAlignment="1" applyProtection="1">
      <alignment horizontal="left" vertical="center" wrapText="1" indent="1"/>
      <protection locked="0"/>
    </xf>
    <xf numFmtId="169" fontId="24" fillId="0" borderId="28" xfId="0" applyNumberFormat="1" applyFont="1" applyFill="1" applyBorder="1" applyAlignment="1" applyProtection="1">
      <alignment horizontal="right" vertical="center"/>
    </xf>
    <xf numFmtId="0" fontId="28" fillId="0" borderId="25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indent="5"/>
    </xf>
    <xf numFmtId="169" fontId="29" fillId="0" borderId="26" xfId="0" applyNumberFormat="1" applyFont="1" applyFill="1" applyBorder="1" applyAlignment="1" applyProtection="1">
      <alignment horizontal="right" vertical="center"/>
      <protection locked="0"/>
    </xf>
    <xf numFmtId="0" fontId="29" fillId="0" borderId="23" xfId="0" applyFont="1" applyFill="1" applyBorder="1" applyAlignment="1">
      <alignment horizontal="left" vertical="center" indent="1"/>
    </xf>
    <xf numFmtId="0" fontId="28" fillId="0" borderId="33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left" vertical="center" indent="1"/>
    </xf>
    <xf numFmtId="169" fontId="29" fillId="0" borderId="38" xfId="0" applyNumberFormat="1" applyFont="1" applyFill="1" applyBorder="1" applyAlignment="1" applyProtection="1">
      <alignment horizontal="right" vertical="center"/>
      <protection locked="0"/>
    </xf>
    <xf numFmtId="0" fontId="28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 applyProtection="1">
      <alignment horizontal="left" vertical="center" wrapText="1" indent="1"/>
      <protection locked="0"/>
    </xf>
    <xf numFmtId="169" fontId="24" fillId="0" borderId="17" xfId="0" applyNumberFormat="1" applyFont="1" applyFill="1" applyBorder="1" applyAlignment="1" applyProtection="1">
      <alignment horizontal="right" vertical="center"/>
    </xf>
    <xf numFmtId="0" fontId="28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left" vertical="center" indent="5"/>
    </xf>
    <xf numFmtId="169" fontId="29" fillId="0" borderId="4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9" fillId="0" borderId="3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14" fillId="0" borderId="23" xfId="0" applyFont="1" applyBorder="1" applyAlignment="1">
      <alignment horizontal="center" vertical="top" wrapText="1"/>
    </xf>
    <xf numFmtId="3" fontId="9" fillId="0" borderId="23" xfId="0" applyNumberFormat="1" applyFont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3" fillId="8" borderId="14" xfId="1" applyFont="1" applyFill="1" applyBorder="1" applyAlignment="1" applyProtection="1">
      <alignment horizontal="left" wrapText="1"/>
    </xf>
    <xf numFmtId="0" fontId="3" fillId="8" borderId="10" xfId="1" applyFont="1" applyFill="1" applyBorder="1" applyAlignment="1" applyProtection="1">
      <alignment horizontal="left" wrapText="1"/>
    </xf>
    <xf numFmtId="3" fontId="3" fillId="8" borderId="10" xfId="1" applyNumberFormat="1" applyFont="1" applyFill="1" applyBorder="1" applyAlignment="1" applyProtection="1">
      <alignment horizontal="right"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 indent="1"/>
    </xf>
    <xf numFmtId="164" fontId="5" fillId="8" borderId="55" xfId="1" applyNumberFormat="1" applyFont="1" applyFill="1" applyBorder="1" applyAlignment="1" applyProtection="1">
      <alignment vertical="center" wrapText="1"/>
    </xf>
    <xf numFmtId="164" fontId="5" fillId="8" borderId="57" xfId="1" applyNumberFormat="1" applyFont="1" applyFill="1" applyBorder="1" applyAlignment="1" applyProtection="1">
      <alignment vertical="center" wrapText="1"/>
    </xf>
    <xf numFmtId="3" fontId="31" fillId="8" borderId="12" xfId="5" applyNumberFormat="1" applyFont="1" applyFill="1" applyBorder="1" applyAlignment="1" applyProtection="1">
      <alignment horizontal="right" vertical="center" wrapText="1"/>
    </xf>
    <xf numFmtId="3" fontId="2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Protection="1"/>
    <xf numFmtId="0" fontId="3" fillId="8" borderId="23" xfId="1" applyFont="1" applyFill="1" applyBorder="1" applyAlignment="1" applyProtection="1">
      <alignment horizontal="left" vertical="center" wrapText="1"/>
    </xf>
    <xf numFmtId="0" fontId="3" fillId="8" borderId="37" xfId="1" applyFont="1" applyFill="1" applyBorder="1" applyAlignment="1" applyProtection="1">
      <alignment horizontal="left" vertical="center" wrapText="1"/>
    </xf>
    <xf numFmtId="3" fontId="3" fillId="8" borderId="50" xfId="1" applyNumberFormat="1" applyFont="1" applyFill="1" applyBorder="1" applyAlignment="1" applyProtection="1">
      <alignment horizontal="right" vertical="center" wrapText="1" shrinkToFit="1"/>
    </xf>
    <xf numFmtId="3" fontId="3" fillId="0" borderId="50" xfId="1" applyNumberFormat="1" applyFont="1" applyFill="1" applyBorder="1" applyAlignment="1" applyProtection="1">
      <alignment horizontal="right" vertical="center"/>
    </xf>
    <xf numFmtId="0" fontId="3" fillId="8" borderId="19" xfId="1" applyFont="1" applyFill="1" applyBorder="1" applyAlignment="1" applyProtection="1">
      <alignment horizontal="left" vertical="center" wrapText="1"/>
    </xf>
    <xf numFmtId="0" fontId="3" fillId="8" borderId="55" xfId="1" applyFont="1" applyFill="1" applyBorder="1" applyAlignment="1" applyProtection="1">
      <alignment horizontal="left" vertical="center" wrapText="1"/>
    </xf>
    <xf numFmtId="3" fontId="3" fillId="8" borderId="58" xfId="1" applyNumberFormat="1" applyFont="1" applyFill="1" applyBorder="1" applyAlignment="1" applyProtection="1">
      <alignment horizontal="right" vertical="center" wrapText="1" shrinkToFit="1"/>
    </xf>
    <xf numFmtId="3" fontId="3" fillId="0" borderId="58" xfId="1" applyNumberFormat="1" applyFont="1" applyFill="1" applyBorder="1" applyAlignment="1" applyProtection="1">
      <alignment horizontal="right" vertical="center"/>
    </xf>
    <xf numFmtId="0" fontId="3" fillId="8" borderId="0" xfId="1" applyFont="1" applyFill="1" applyBorder="1" applyAlignment="1" applyProtection="1">
      <alignment horizontal="left" vertical="center" wrapText="1"/>
    </xf>
    <xf numFmtId="3" fontId="3" fillId="8" borderId="0" xfId="1" applyNumberFormat="1" applyFont="1" applyFill="1" applyBorder="1" applyAlignment="1" applyProtection="1">
      <alignment horizontal="right" vertical="center" wrapText="1" shrinkToFit="1"/>
    </xf>
    <xf numFmtId="3" fontId="3" fillId="0" borderId="0" xfId="1" applyNumberFormat="1" applyFont="1" applyFill="1" applyBorder="1" applyAlignment="1" applyProtection="1">
      <alignment horizontal="right" vertical="center"/>
    </xf>
    <xf numFmtId="0" fontId="0" fillId="0" borderId="30" xfId="0" applyBorder="1"/>
    <xf numFmtId="3" fontId="0" fillId="0" borderId="30" xfId="0" applyNumberFormat="1" applyBorder="1"/>
    <xf numFmtId="0" fontId="0" fillId="0" borderId="0" xfId="0" applyBorder="1"/>
    <xf numFmtId="0" fontId="3" fillId="8" borderId="14" xfId="1" applyFont="1" applyFill="1" applyBorder="1" applyAlignment="1" applyProtection="1">
      <alignment horizontal="left" vertical="center" wrapText="1"/>
    </xf>
    <xf numFmtId="0" fontId="3" fillId="8" borderId="36" xfId="1" applyFont="1" applyFill="1" applyBorder="1" applyAlignment="1" applyProtection="1">
      <alignment horizontal="left" vertical="center" wrapText="1"/>
    </xf>
    <xf numFmtId="3" fontId="0" fillId="0" borderId="23" xfId="0" applyNumberFormat="1" applyFill="1" applyBorder="1"/>
    <xf numFmtId="0" fontId="9" fillId="0" borderId="56" xfId="0" applyFont="1" applyBorder="1" applyAlignment="1">
      <alignment horizontal="center" vertical="center"/>
    </xf>
    <xf numFmtId="41" fontId="33" fillId="0" borderId="59" xfId="6" applyNumberFormat="1" applyFont="1" applyFill="1" applyBorder="1" applyAlignment="1">
      <alignment vertical="center" shrinkToFi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0" fontId="16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0" fontId="16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5" fillId="0" borderId="23" xfId="7" applyFont="1" applyBorder="1" applyAlignment="1">
      <alignment horizontal="center" vertical="top" wrapText="1"/>
    </xf>
    <xf numFmtId="0" fontId="3" fillId="0" borderId="14" xfId="1" applyFont="1" applyFill="1" applyBorder="1" applyAlignment="1" applyProtection="1">
      <alignment horizontal="center" wrapText="1"/>
    </xf>
    <xf numFmtId="0" fontId="3" fillId="0" borderId="36" xfId="1" applyFont="1" applyFill="1" applyBorder="1" applyAlignment="1" applyProtection="1">
      <alignment vertical="center" wrapText="1"/>
    </xf>
    <xf numFmtId="164" fontId="5" fillId="0" borderId="23" xfId="1" applyNumberFormat="1" applyFont="1" applyFill="1" applyBorder="1" applyAlignment="1" applyProtection="1">
      <alignment vertical="center" wrapText="1"/>
    </xf>
    <xf numFmtId="0" fontId="16" fillId="0" borderId="23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0" fontId="16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3" fontId="16" fillId="0" borderId="23" xfId="0" applyNumberFormat="1" applyFont="1" applyFill="1" applyBorder="1" applyAlignment="1">
      <alignment horizontal="right" vertical="top" wrapText="1"/>
    </xf>
    <xf numFmtId="3" fontId="29" fillId="0" borderId="23" xfId="7" applyNumberFormat="1" applyFont="1" applyFill="1" applyBorder="1" applyAlignment="1">
      <alignment horizontal="right" vertical="top" wrapText="1"/>
    </xf>
    <xf numFmtId="0" fontId="15" fillId="0" borderId="23" xfId="0" applyFont="1" applyFill="1" applyBorder="1" applyAlignment="1">
      <alignment horizontal="left" vertical="top" wrapText="1"/>
    </xf>
    <xf numFmtId="0" fontId="51" fillId="0" borderId="0" xfId="7" applyFont="1"/>
    <xf numFmtId="0" fontId="51" fillId="0" borderId="0" xfId="7" applyFont="1" applyAlignment="1">
      <alignment horizontal="center"/>
    </xf>
    <xf numFmtId="0" fontId="51" fillId="0" borderId="0" xfId="7" applyFont="1" applyAlignment="1">
      <alignment horizontal="right"/>
    </xf>
    <xf numFmtId="0" fontId="51" fillId="0" borderId="50" xfId="7" applyFont="1" applyBorder="1" applyAlignment="1">
      <alignment horizontal="center" vertical="center"/>
    </xf>
    <xf numFmtId="3" fontId="51" fillId="0" borderId="21" xfId="7" applyNumberFormat="1" applyFont="1" applyBorder="1" applyAlignment="1">
      <alignment vertical="center"/>
    </xf>
    <xf numFmtId="3" fontId="51" fillId="0" borderId="19" xfId="7" applyNumberFormat="1" applyFont="1" applyBorder="1" applyAlignment="1">
      <alignment vertical="center"/>
    </xf>
    <xf numFmtId="3" fontId="51" fillId="0" borderId="28" xfId="7" applyNumberFormat="1" applyFont="1" applyBorder="1" applyAlignment="1">
      <alignment vertical="center"/>
    </xf>
    <xf numFmtId="3" fontId="51" fillId="0" borderId="57" xfId="7" applyNumberFormat="1" applyFont="1" applyBorder="1" applyAlignment="1">
      <alignment vertical="center"/>
    </xf>
    <xf numFmtId="3" fontId="51" fillId="0" borderId="69" xfId="7" applyNumberFormat="1" applyFont="1" applyBorder="1" applyAlignment="1">
      <alignment vertical="center"/>
    </xf>
    <xf numFmtId="3" fontId="51" fillId="0" borderId="70" xfId="7" applyNumberFormat="1" applyFont="1" applyBorder="1" applyAlignment="1">
      <alignment vertical="center"/>
    </xf>
    <xf numFmtId="3" fontId="44" fillId="8" borderId="14" xfId="7" applyNumberFormat="1" applyFont="1" applyFill="1" applyBorder="1" applyAlignment="1">
      <alignment vertical="center"/>
    </xf>
    <xf numFmtId="3" fontId="44" fillId="8" borderId="10" xfId="7" applyNumberFormat="1" applyFont="1" applyFill="1" applyBorder="1" applyAlignment="1">
      <alignment vertical="center"/>
    </xf>
    <xf numFmtId="3" fontId="44" fillId="8" borderId="32" xfId="7" applyNumberFormat="1" applyFont="1" applyFill="1" applyBorder="1" applyAlignment="1">
      <alignment vertical="center"/>
    </xf>
    <xf numFmtId="3" fontId="44" fillId="8" borderId="71" xfId="7" applyNumberFormat="1" applyFont="1" applyFill="1" applyBorder="1" applyAlignment="1">
      <alignment vertical="center"/>
    </xf>
    <xf numFmtId="3" fontId="44" fillId="8" borderId="50" xfId="7" applyNumberFormat="1" applyFont="1" applyFill="1" applyBorder="1" applyAlignment="1">
      <alignment vertical="center"/>
    </xf>
    <xf numFmtId="3" fontId="51" fillId="0" borderId="25" xfId="7" applyNumberFormat="1" applyFont="1" applyBorder="1" applyAlignment="1">
      <alignment vertical="center"/>
    </xf>
    <xf numFmtId="3" fontId="51" fillId="0" borderId="23" xfId="7" applyNumberFormat="1" applyFont="1" applyBorder="1" applyAlignment="1">
      <alignment vertical="center"/>
    </xf>
    <xf numFmtId="3" fontId="51" fillId="0" borderId="26" xfId="7" applyNumberFormat="1" applyFont="1" applyBorder="1" applyAlignment="1">
      <alignment vertical="center"/>
    </xf>
    <xf numFmtId="3" fontId="51" fillId="0" borderId="47" xfId="7" applyNumberFormat="1" applyFont="1" applyBorder="1" applyAlignment="1">
      <alignment vertical="center"/>
    </xf>
    <xf numFmtId="3" fontId="51" fillId="0" borderId="33" xfId="7" applyNumberFormat="1" applyFont="1" applyBorder="1" applyAlignment="1">
      <alignment vertical="center"/>
    </xf>
    <xf numFmtId="3" fontId="51" fillId="0" borderId="30" xfId="7" applyNumberFormat="1" applyFont="1" applyBorder="1" applyAlignment="1">
      <alignment vertical="center"/>
    </xf>
    <xf numFmtId="3" fontId="51" fillId="0" borderId="38" xfId="7" applyNumberFormat="1" applyFont="1" applyBorder="1" applyAlignment="1">
      <alignment vertical="center"/>
    </xf>
    <xf numFmtId="3" fontId="51" fillId="0" borderId="72" xfId="7" applyNumberFormat="1" applyFont="1" applyBorder="1" applyAlignment="1">
      <alignment vertical="center"/>
    </xf>
    <xf numFmtId="3" fontId="51" fillId="0" borderId="73" xfId="7" applyNumberFormat="1" applyFont="1" applyBorder="1" applyAlignment="1">
      <alignment vertical="center"/>
    </xf>
    <xf numFmtId="3" fontId="44" fillId="8" borderId="7" xfId="7" applyNumberFormat="1" applyFont="1" applyFill="1" applyBorder="1" applyAlignment="1">
      <alignment vertical="center"/>
    </xf>
    <xf numFmtId="3" fontId="44" fillId="8" borderId="58" xfId="7" applyNumberFormat="1" applyFont="1" applyFill="1" applyBorder="1" applyAlignment="1">
      <alignment vertical="center"/>
    </xf>
    <xf numFmtId="0" fontId="44" fillId="9" borderId="4" xfId="7" applyFont="1" applyFill="1" applyBorder="1" applyAlignment="1">
      <alignment horizontal="center"/>
    </xf>
    <xf numFmtId="0" fontId="44" fillId="9" borderId="50" xfId="7" applyFont="1" applyFill="1" applyBorder="1" applyAlignment="1">
      <alignment horizontal="center"/>
    </xf>
    <xf numFmtId="0" fontId="44" fillId="9" borderId="14" xfId="7" applyFont="1" applyFill="1" applyBorder="1" applyAlignment="1">
      <alignment horizontal="center"/>
    </xf>
    <xf numFmtId="0" fontId="44" fillId="9" borderId="10" xfId="7" applyFont="1" applyFill="1" applyBorder="1" applyAlignment="1">
      <alignment horizontal="center"/>
    </xf>
    <xf numFmtId="0" fontId="44" fillId="9" borderId="32" xfId="7" applyFont="1" applyFill="1" applyBorder="1" applyAlignment="1">
      <alignment horizontal="center"/>
    </xf>
    <xf numFmtId="0" fontId="44" fillId="9" borderId="71" xfId="7" applyFont="1" applyFill="1" applyBorder="1" applyAlignment="1">
      <alignment horizontal="center"/>
    </xf>
    <xf numFmtId="0" fontId="51" fillId="0" borderId="18" xfId="7" applyNumberFormat="1" applyFont="1" applyBorder="1" applyAlignment="1">
      <alignment vertical="center" wrapText="1"/>
    </xf>
    <xf numFmtId="49" fontId="51" fillId="0" borderId="69" xfId="7" applyNumberFormat="1" applyFont="1" applyBorder="1" applyAlignment="1">
      <alignment horizontal="center" vertical="center"/>
    </xf>
    <xf numFmtId="0" fontId="51" fillId="0" borderId="27" xfId="7" applyNumberFormat="1" applyFont="1" applyBorder="1" applyAlignment="1">
      <alignment vertical="center" wrapText="1"/>
    </xf>
    <xf numFmtId="49" fontId="51" fillId="0" borderId="70" xfId="7" applyNumberFormat="1" applyFont="1" applyBorder="1" applyAlignment="1">
      <alignment horizontal="center" vertical="center"/>
    </xf>
    <xf numFmtId="0" fontId="44" fillId="8" borderId="4" xfId="7" applyNumberFormat="1" applyFont="1" applyFill="1" applyBorder="1" applyAlignment="1">
      <alignment vertical="center" wrapText="1"/>
    </xf>
    <xf numFmtId="49" fontId="44" fillId="8" borderId="50" xfId="7" applyNumberFormat="1" applyFont="1" applyFill="1" applyBorder="1" applyAlignment="1">
      <alignment horizontal="center" vertical="center"/>
    </xf>
    <xf numFmtId="0" fontId="51" fillId="0" borderId="29" xfId="7" applyNumberFormat="1" applyFont="1" applyBorder="1" applyAlignment="1">
      <alignment vertical="center" wrapText="1"/>
    </xf>
    <xf numFmtId="0" fontId="44" fillId="8" borderId="49" xfId="7" applyNumberFormat="1" applyFont="1" applyFill="1" applyBorder="1" applyAlignment="1">
      <alignment vertical="center" wrapText="1"/>
    </xf>
    <xf numFmtId="49" fontId="44" fillId="8" borderId="58" xfId="7" applyNumberFormat="1" applyFont="1" applyFill="1" applyBorder="1" applyAlignment="1">
      <alignment horizontal="center" vertical="center"/>
    </xf>
    <xf numFmtId="0" fontId="29" fillId="0" borderId="60" xfId="7" applyFont="1" applyBorder="1"/>
    <xf numFmtId="0" fontId="29" fillId="0" borderId="0" xfId="7" applyFont="1" applyBorder="1"/>
    <xf numFmtId="0" fontId="29" fillId="0" borderId="61" xfId="7" applyFont="1" applyBorder="1"/>
    <xf numFmtId="0" fontId="29" fillId="0" borderId="61" xfId="7" applyFont="1" applyBorder="1" applyAlignment="1">
      <alignment horizontal="right"/>
    </xf>
    <xf numFmtId="0" fontId="24" fillId="8" borderId="62" xfId="7" applyFont="1" applyFill="1" applyBorder="1" applyAlignment="1">
      <alignment horizontal="center"/>
    </xf>
    <xf numFmtId="0" fontId="24" fillId="8" borderId="62" xfId="7" applyFont="1" applyFill="1" applyBorder="1"/>
    <xf numFmtId="0" fontId="29" fillId="8" borderId="62" xfId="7" applyFont="1" applyFill="1" applyBorder="1"/>
    <xf numFmtId="0" fontId="29" fillId="8" borderId="0" xfId="7" applyFont="1" applyFill="1" applyBorder="1"/>
    <xf numFmtId="0" fontId="24" fillId="8" borderId="63" xfId="7" applyFont="1" applyFill="1" applyBorder="1" applyAlignment="1">
      <alignment horizontal="center"/>
    </xf>
    <xf numFmtId="3" fontId="29" fillId="0" borderId="64" xfId="7" applyNumberFormat="1" applyFont="1" applyBorder="1"/>
    <xf numFmtId="3" fontId="29" fillId="0" borderId="65" xfId="7" applyNumberFormat="1" applyFont="1" applyBorder="1"/>
    <xf numFmtId="3" fontId="29" fillId="0" borderId="66" xfId="7" applyNumberFormat="1" applyFont="1" applyBorder="1"/>
    <xf numFmtId="3" fontId="29" fillId="0" borderId="67" xfId="7" applyNumberFormat="1" applyFont="1" applyBorder="1"/>
    <xf numFmtId="0" fontId="24" fillId="8" borderId="61" xfId="7" applyFont="1" applyFill="1" applyBorder="1"/>
    <xf numFmtId="3" fontId="24" fillId="8" borderId="68" xfId="7" applyNumberFormat="1" applyFont="1" applyFill="1" applyBorder="1"/>
    <xf numFmtId="0" fontId="8" fillId="0" borderId="23" xfId="7" applyFill="1" applyBorder="1" applyAlignment="1">
      <alignment horizontal="center" vertical="center" wrapText="1"/>
    </xf>
    <xf numFmtId="0" fontId="42" fillId="0" borderId="23" xfId="7" applyFont="1" applyFill="1" applyBorder="1" applyAlignment="1">
      <alignment horizontal="center" vertical="center" wrapText="1"/>
    </xf>
    <xf numFmtId="49" fontId="8" fillId="0" borderId="23" xfId="7" applyNumberFormat="1" applyFill="1" applyBorder="1" applyAlignment="1">
      <alignment vertical="center"/>
    </xf>
    <xf numFmtId="0" fontId="8" fillId="0" borderId="23" xfId="7" applyFill="1" applyBorder="1" applyAlignment="1">
      <alignment vertical="center"/>
    </xf>
    <xf numFmtId="0" fontId="8" fillId="0" borderId="23" xfId="7" applyFill="1" applyBorder="1" applyAlignment="1">
      <alignment horizontal="center" vertical="center"/>
    </xf>
    <xf numFmtId="49" fontId="8" fillId="0" borderId="23" xfId="7" applyNumberFormat="1" applyBorder="1" applyAlignment="1">
      <alignment wrapText="1"/>
    </xf>
    <xf numFmtId="41" fontId="8" fillId="0" borderId="23" xfId="7" applyNumberFormat="1" applyBorder="1" applyAlignment="1">
      <alignment wrapText="1"/>
    </xf>
    <xf numFmtId="10" fontId="8" fillId="0" borderId="23" xfId="7" applyNumberFormat="1" applyBorder="1" applyAlignment="1">
      <alignment wrapText="1"/>
    </xf>
    <xf numFmtId="0" fontId="24" fillId="0" borderId="23" xfId="7" applyFont="1" applyBorder="1" applyAlignment="1">
      <alignment horizontal="center" vertical="center"/>
    </xf>
    <xf numFmtId="0" fontId="29" fillId="0" borderId="23" xfId="7" applyFont="1" applyBorder="1" applyAlignment="1">
      <alignment wrapText="1"/>
    </xf>
    <xf numFmtId="0" fontId="29" fillId="0" borderId="23" xfId="7" applyFont="1" applyBorder="1" applyAlignment="1">
      <alignment horizontal="right"/>
    </xf>
    <xf numFmtId="0" fontId="29" fillId="0" borderId="23" xfId="7" applyFont="1" applyBorder="1"/>
    <xf numFmtId="3" fontId="43" fillId="8" borderId="14" xfId="9" applyNumberFormat="1" applyFont="1" applyFill="1" applyBorder="1" applyAlignment="1">
      <alignment horizontal="center" vertical="center" wrapText="1"/>
    </xf>
    <xf numFmtId="3" fontId="43" fillId="8" borderId="10" xfId="9" applyNumberFormat="1" applyFont="1" applyFill="1" applyBorder="1" applyAlignment="1">
      <alignment horizontal="center" vertical="center" wrapText="1"/>
    </xf>
    <xf numFmtId="3" fontId="43" fillId="8" borderId="32" xfId="9" applyNumberFormat="1" applyFont="1" applyFill="1" applyBorder="1" applyAlignment="1">
      <alignment horizontal="center" vertical="center" wrapText="1"/>
    </xf>
    <xf numFmtId="0" fontId="48" fillId="0" borderId="27" xfId="8" applyFont="1" applyFill="1" applyBorder="1" applyAlignment="1">
      <alignment vertical="center"/>
    </xf>
    <xf numFmtId="0" fontId="49" fillId="0" borderId="53" xfId="9" applyFont="1" applyBorder="1" applyAlignment="1">
      <alignment horizontal="left" vertical="center" wrapText="1"/>
    </xf>
    <xf numFmtId="3" fontId="1" fillId="0" borderId="44" xfId="11" applyNumberFormat="1" applyFont="1" applyBorder="1" applyAlignment="1">
      <alignment vertical="center"/>
    </xf>
    <xf numFmtId="3" fontId="47" fillId="0" borderId="16" xfId="11" applyNumberFormat="1" applyFont="1" applyBorder="1" applyAlignment="1">
      <alignment vertical="center"/>
    </xf>
    <xf numFmtId="3" fontId="1" fillId="0" borderId="33" xfId="11" applyNumberFormat="1" applyFont="1" applyBorder="1" applyAlignment="1">
      <alignment vertical="center"/>
    </xf>
    <xf numFmtId="0" fontId="43" fillId="8" borderId="4" xfId="9" applyFont="1" applyFill="1" applyBorder="1" applyAlignment="1">
      <alignment horizontal="left" vertical="center"/>
    </xf>
    <xf numFmtId="0" fontId="43" fillId="8" borderId="5" xfId="9" applyFont="1" applyFill="1" applyBorder="1" applyAlignment="1">
      <alignment horizontal="left" vertical="center"/>
    </xf>
    <xf numFmtId="3" fontId="43" fillId="8" borderId="14" xfId="11" applyNumberFormat="1" applyFont="1" applyFill="1" applyBorder="1" applyAlignment="1">
      <alignment vertical="center"/>
    </xf>
    <xf numFmtId="3" fontId="43" fillId="8" borderId="10" xfId="11" applyNumberFormat="1" applyFont="1" applyFill="1" applyBorder="1" applyAlignment="1">
      <alignment vertical="center"/>
    </xf>
    <xf numFmtId="3" fontId="43" fillId="8" borderId="32" xfId="11" applyNumberFormat="1" applyFont="1" applyFill="1" applyBorder="1" applyAlignment="1">
      <alignment vertical="center"/>
    </xf>
    <xf numFmtId="3" fontId="47" fillId="0" borderId="21" xfId="11" applyNumberFormat="1" applyFont="1" applyBorder="1" applyAlignment="1">
      <alignment vertical="center"/>
    </xf>
    <xf numFmtId="3" fontId="47" fillId="0" borderId="25" xfId="11" applyNumberFormat="1" applyFont="1" applyBorder="1" applyAlignment="1">
      <alignment vertical="center"/>
    </xf>
    <xf numFmtId="0" fontId="49" fillId="0" borderId="0" xfId="9" applyFont="1" applyFill="1" applyBorder="1" applyAlignment="1">
      <alignment horizontal="left" vertical="center" wrapText="1"/>
    </xf>
    <xf numFmtId="3" fontId="50" fillId="0" borderId="0" xfId="9" applyNumberFormat="1" applyFont="1" applyAlignment="1"/>
    <xf numFmtId="0" fontId="30" fillId="0" borderId="0" xfId="10" applyFont="1" applyAlignment="1"/>
    <xf numFmtId="3" fontId="46" fillId="0" borderId="0" xfId="13" applyNumberFormat="1" applyFont="1" applyAlignment="1"/>
    <xf numFmtId="171" fontId="1" fillId="0" borderId="0" xfId="13" applyNumberFormat="1" applyFont="1" applyAlignment="1"/>
    <xf numFmtId="3" fontId="1" fillId="0" borderId="0" xfId="10" applyNumberFormat="1" applyFont="1" applyAlignment="1"/>
    <xf numFmtId="0" fontId="16" fillId="0" borderId="30" xfId="7" applyFont="1" applyBorder="1" applyAlignment="1">
      <alignment horizontal="center" vertical="top" wrapText="1"/>
    </xf>
    <xf numFmtId="0" fontId="14" fillId="0" borderId="30" xfId="7" applyFont="1" applyBorder="1" applyAlignment="1">
      <alignment horizontal="left" vertical="top" wrapText="1"/>
    </xf>
    <xf numFmtId="3" fontId="16" fillId="0" borderId="30" xfId="7" applyNumberFormat="1" applyFont="1" applyBorder="1" applyAlignment="1">
      <alignment horizontal="right" vertical="top" wrapText="1"/>
    </xf>
    <xf numFmtId="0" fontId="3" fillId="0" borderId="23" xfId="0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wrapText="1"/>
    </xf>
    <xf numFmtId="164" fontId="5" fillId="0" borderId="23" xfId="1" applyNumberFormat="1" applyFont="1" applyFill="1" applyBorder="1" applyAlignment="1" applyProtection="1">
      <alignment horizontal="right" vertical="center" wrapText="1" indent="1"/>
    </xf>
    <xf numFmtId="0" fontId="36" fillId="11" borderId="0" xfId="7" applyFont="1" applyFill="1" applyAlignment="1">
      <alignment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5" fillId="0" borderId="23" xfId="0" quotePrefix="1" applyNumberFormat="1" applyFont="1" applyFill="1" applyBorder="1" applyAlignment="1" applyProtection="1">
      <alignment vertical="center" wrapText="1"/>
    </xf>
    <xf numFmtId="41" fontId="3" fillId="2" borderId="4" xfId="1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 applyProtection="1">
      <alignment horizontal="right" vertical="center"/>
    </xf>
    <xf numFmtId="164" fontId="3" fillId="0" borderId="40" xfId="1" applyNumberFormat="1" applyFont="1" applyFill="1" applyBorder="1" applyAlignment="1" applyProtection="1">
      <alignment horizontal="right" vertical="center" wrapText="1" indent="1"/>
    </xf>
    <xf numFmtId="164" fontId="5" fillId="0" borderId="91" xfId="1" applyNumberFormat="1" applyFont="1" applyFill="1" applyBorder="1" applyAlignment="1" applyProtection="1">
      <alignment horizontal="right" vertical="center" wrapText="1" inden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164" fontId="5" fillId="0" borderId="92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7" xfId="7" applyNumberFormat="1" applyFont="1" applyBorder="1" applyAlignment="1">
      <alignment horizontal="right" vertical="top" wrapText="1"/>
    </xf>
    <xf numFmtId="3" fontId="16" fillId="0" borderId="37" xfId="7" applyNumberFormat="1" applyFont="1" applyBorder="1" applyAlignment="1">
      <alignment horizontal="right" vertical="top" wrapText="1"/>
    </xf>
    <xf numFmtId="164" fontId="5" fillId="0" borderId="37" xfId="0" quotePrefix="1" applyNumberFormat="1" applyFont="1" applyFill="1" applyBorder="1" applyAlignment="1" applyProtection="1">
      <alignment vertical="center" wrapText="1"/>
    </xf>
    <xf numFmtId="3" fontId="15" fillId="0" borderId="19" xfId="7" applyNumberFormat="1" applyFont="1" applyBorder="1" applyAlignment="1">
      <alignment horizontal="right" vertical="top" wrapText="1"/>
    </xf>
    <xf numFmtId="0" fontId="54" fillId="11" borderId="0" xfId="7" applyFont="1" applyFill="1" applyAlignment="1">
      <alignment vertical="top" wrapText="1"/>
    </xf>
    <xf numFmtId="0" fontId="0" fillId="11" borderId="0" xfId="0" applyFill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10" borderId="23" xfId="7" applyFont="1" applyFill="1" applyBorder="1" applyAlignment="1">
      <alignment horizontal="center" vertical="top" wrapText="1"/>
    </xf>
    <xf numFmtId="0" fontId="8" fillId="11" borderId="0" xfId="0" applyFont="1" applyFill="1" applyBorder="1"/>
    <xf numFmtId="0" fontId="34" fillId="0" borderId="23" xfId="0" applyFont="1" applyBorder="1" applyAlignment="1">
      <alignment vertical="center"/>
    </xf>
    <xf numFmtId="0" fontId="34" fillId="0" borderId="23" xfId="0" applyFont="1" applyBorder="1" applyAlignment="1">
      <alignment vertical="center" wrapText="1"/>
    </xf>
    <xf numFmtId="3" fontId="24" fillId="0" borderId="23" xfId="7" applyNumberFormat="1" applyFont="1" applyFill="1" applyBorder="1" applyAlignment="1">
      <alignment horizontal="right" vertical="top" wrapText="1"/>
    </xf>
    <xf numFmtId="0" fontId="0" fillId="8" borderId="0" xfId="0" applyFill="1" applyBorder="1" applyAlignment="1">
      <alignment vertical="center"/>
    </xf>
    <xf numFmtId="0" fontId="55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28" fillId="0" borderId="23" xfId="0" applyFont="1" applyBorder="1"/>
    <xf numFmtId="0" fontId="0" fillId="12" borderId="0" xfId="0" applyFill="1" applyAlignment="1">
      <alignment vertical="center"/>
    </xf>
    <xf numFmtId="0" fontId="0" fillId="12" borderId="0" xfId="0" applyFill="1"/>
    <xf numFmtId="0" fontId="19" fillId="0" borderId="23" xfId="0" applyFont="1" applyBorder="1"/>
    <xf numFmtId="0" fontId="29" fillId="12" borderId="23" xfId="7" applyFont="1" applyFill="1" applyBorder="1" applyAlignment="1">
      <alignment horizontal="center" vertical="top" wrapText="1"/>
    </xf>
    <xf numFmtId="0" fontId="56" fillId="0" borderId="23" xfId="7" applyFont="1" applyBorder="1" applyAlignment="1"/>
    <xf numFmtId="0" fontId="56" fillId="0" borderId="23" xfId="7" applyFont="1" applyBorder="1" applyAlignment="1">
      <alignment wrapText="1"/>
    </xf>
    <xf numFmtId="0" fontId="56" fillId="0" borderId="23" xfId="7" applyFont="1" applyBorder="1"/>
    <xf numFmtId="3" fontId="12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center" vertical="top" wrapText="1"/>
    </xf>
    <xf numFmtId="0" fontId="14" fillId="0" borderId="23" xfId="7" applyFont="1" applyBorder="1" applyAlignment="1">
      <alignment horizontal="center" vertical="top" wrapText="1"/>
    </xf>
    <xf numFmtId="3" fontId="14" fillId="0" borderId="23" xfId="7" applyNumberFormat="1" applyFont="1" applyBorder="1" applyAlignment="1">
      <alignment horizontal="right" vertical="top" wrapText="1"/>
    </xf>
    <xf numFmtId="3" fontId="12" fillId="0" borderId="37" xfId="7" applyNumberFormat="1" applyFont="1" applyBorder="1" applyAlignment="1">
      <alignment horizontal="right" vertical="top" wrapText="1"/>
    </xf>
    <xf numFmtId="0" fontId="15" fillId="0" borderId="30" xfId="7" applyFont="1" applyBorder="1" applyAlignment="1">
      <alignment horizontal="center" vertical="top" wrapText="1"/>
    </xf>
    <xf numFmtId="0" fontId="12" fillId="0" borderId="30" xfId="0" applyFont="1" applyBorder="1" applyAlignment="1">
      <alignment horizontal="left" vertical="top" wrapText="1"/>
    </xf>
    <xf numFmtId="3" fontId="12" fillId="0" borderId="30" xfId="0" applyNumberFormat="1" applyFont="1" applyBorder="1" applyAlignment="1">
      <alignment horizontal="right" vertical="top" wrapText="1"/>
    </xf>
    <xf numFmtId="3" fontId="15" fillId="0" borderId="30" xfId="7" applyNumberFormat="1" applyFont="1" applyBorder="1" applyAlignment="1">
      <alignment horizontal="right" vertical="top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3" fontId="15" fillId="0" borderId="0" xfId="0" applyNumberFormat="1" applyFont="1" applyAlignment="1">
      <alignment horizontal="right" vertical="top" wrapText="1"/>
    </xf>
    <xf numFmtId="0" fontId="0" fillId="8" borderId="0" xfId="0" applyFill="1"/>
    <xf numFmtId="0" fontId="52" fillId="8" borderId="0" xfId="7" applyFont="1" applyFill="1" applyBorder="1" applyAlignment="1">
      <alignment horizontal="center"/>
    </xf>
    <xf numFmtId="3" fontId="58" fillId="0" borderId="0" xfId="0" applyNumberFormat="1" applyFont="1"/>
    <xf numFmtId="0" fontId="58" fillId="0" borderId="0" xfId="0" applyFont="1" applyAlignment="1">
      <alignment horizontal="left" wrapText="1"/>
    </xf>
    <xf numFmtId="0" fontId="59" fillId="0" borderId="0" xfId="0" applyFont="1"/>
    <xf numFmtId="0" fontId="57" fillId="0" borderId="0" xfId="0" applyFont="1" applyAlignment="1">
      <alignment horizontal="right"/>
    </xf>
    <xf numFmtId="0" fontId="52" fillId="8" borderId="0" xfId="7" applyFont="1" applyFill="1" applyBorder="1" applyAlignment="1"/>
    <xf numFmtId="0" fontId="48" fillId="0" borderId="23" xfId="0" applyFont="1" applyBorder="1" applyAlignment="1">
      <alignment horizontal="left" wrapText="1"/>
    </xf>
    <xf numFmtId="3" fontId="48" fillId="0" borderId="23" xfId="0" applyNumberFormat="1" applyFont="1" applyBorder="1"/>
    <xf numFmtId="3" fontId="57" fillId="0" borderId="23" xfId="0" applyNumberFormat="1" applyFont="1" applyBorder="1"/>
    <xf numFmtId="0" fontId="48" fillId="13" borderId="23" xfId="0" applyFont="1" applyFill="1" applyBorder="1" applyAlignment="1">
      <alignment horizontal="left" wrapText="1"/>
    </xf>
    <xf numFmtId="3" fontId="48" fillId="13" borderId="23" xfId="0" applyNumberFormat="1" applyFont="1" applyFill="1" applyBorder="1"/>
    <xf numFmtId="0" fontId="48" fillId="14" borderId="23" xfId="0" applyFont="1" applyFill="1" applyBorder="1" applyAlignment="1">
      <alignment horizontal="left" wrapText="1"/>
    </xf>
    <xf numFmtId="3" fontId="48" fillId="14" borderId="23" xfId="0" applyNumberFormat="1" applyFont="1" applyFill="1" applyBorder="1"/>
    <xf numFmtId="3" fontId="57" fillId="14" borderId="23" xfId="0" applyNumberFormat="1" applyFont="1" applyFill="1" applyBorder="1"/>
    <xf numFmtId="0" fontId="48" fillId="15" borderId="23" xfId="0" applyFont="1" applyFill="1" applyBorder="1" applyAlignment="1">
      <alignment horizontal="left" wrapText="1"/>
    </xf>
    <xf numFmtId="3" fontId="48" fillId="15" borderId="23" xfId="0" applyNumberFormat="1" applyFont="1" applyFill="1" applyBorder="1"/>
    <xf numFmtId="0" fontId="48" fillId="16" borderId="23" xfId="0" applyFont="1" applyFill="1" applyBorder="1" applyAlignment="1">
      <alignment horizontal="left" wrapText="1"/>
    </xf>
    <xf numFmtId="3" fontId="48" fillId="16" borderId="23" xfId="0" applyNumberFormat="1" applyFont="1" applyFill="1" applyBorder="1"/>
    <xf numFmtId="3" fontId="58" fillId="0" borderId="23" xfId="0" applyNumberFormat="1" applyFont="1" applyBorder="1"/>
    <xf numFmtId="3" fontId="0" fillId="0" borderId="0" xfId="0" applyNumberFormat="1"/>
    <xf numFmtId="0" fontId="0" fillId="8" borderId="0" xfId="0" applyFill="1" applyAlignment="1">
      <alignment vertical="center"/>
    </xf>
    <xf numFmtId="0" fontId="12" fillId="0" borderId="12" xfId="7" applyFont="1" applyFill="1" applyBorder="1" applyAlignment="1">
      <alignment horizontal="center" vertical="top" wrapText="1"/>
    </xf>
    <xf numFmtId="0" fontId="29" fillId="10" borderId="0" xfId="7" applyFont="1" applyFill="1" applyAlignment="1">
      <alignment horizontal="center" vertical="top" wrapText="1"/>
    </xf>
    <xf numFmtId="0" fontId="37" fillId="10" borderId="0" xfId="7" applyFont="1" applyFill="1" applyBorder="1" applyAlignment="1">
      <alignment vertical="top" wrapText="1"/>
    </xf>
    <xf numFmtId="0" fontId="0" fillId="10" borderId="0" xfId="0" applyFill="1" applyAlignment="1">
      <alignment vertical="center"/>
    </xf>
    <xf numFmtId="0" fontId="38" fillId="10" borderId="0" xfId="7" applyFont="1" applyFill="1" applyBorder="1" applyAlignment="1"/>
    <xf numFmtId="0" fontId="0" fillId="10" borderId="0" xfId="0" applyFill="1" applyBorder="1"/>
    <xf numFmtId="0" fontId="0" fillId="10" borderId="0" xfId="0" applyFill="1"/>
    <xf numFmtId="0" fontId="2" fillId="10" borderId="0" xfId="1" applyFont="1" applyFill="1" applyBorder="1" applyAlignment="1" applyProtection="1">
      <alignment horizontal="center"/>
    </xf>
    <xf numFmtId="0" fontId="34" fillId="10" borderId="0" xfId="0" applyFont="1" applyFill="1" applyAlignment="1">
      <alignment vertical="center"/>
    </xf>
    <xf numFmtId="0" fontId="2" fillId="10" borderId="0" xfId="1" applyFont="1" applyFill="1" applyBorder="1" applyAlignment="1" applyProtection="1">
      <alignment horizontal="right" vertical="center" indent="1"/>
    </xf>
    <xf numFmtId="3" fontId="2" fillId="10" borderId="0" xfId="1" applyNumberFormat="1" applyFont="1" applyFill="1" applyBorder="1" applyProtection="1"/>
    <xf numFmtId="0" fontId="36" fillId="10" borderId="0" xfId="7" applyFont="1" applyFill="1" applyBorder="1" applyAlignment="1">
      <alignment horizontal="center" vertical="top" wrapText="1"/>
    </xf>
    <xf numFmtId="0" fontId="2" fillId="10" borderId="0" xfId="1" applyFont="1" applyFill="1" applyBorder="1" applyProtection="1"/>
    <xf numFmtId="164" fontId="3" fillId="10" borderId="0" xfId="1" applyNumberFormat="1" applyFont="1" applyFill="1" applyBorder="1" applyAlignment="1" applyProtection="1">
      <alignment horizontal="center"/>
    </xf>
    <xf numFmtId="164" fontId="3" fillId="10" borderId="0" xfId="1" applyNumberFormat="1" applyFont="1" applyFill="1" applyBorder="1" applyAlignment="1" applyProtection="1">
      <alignment horizontal="center" vertical="center"/>
    </xf>
    <xf numFmtId="0" fontId="36" fillId="10" borderId="23" xfId="7" applyFont="1" applyFill="1" applyBorder="1" applyAlignment="1">
      <alignment vertical="center" wrapText="1"/>
    </xf>
    <xf numFmtId="0" fontId="8" fillId="10" borderId="0" xfId="0" applyFont="1" applyFill="1" applyBorder="1"/>
    <xf numFmtId="0" fontId="26" fillId="10" borderId="0" xfId="0" applyFont="1" applyFill="1"/>
    <xf numFmtId="0" fontId="27" fillId="10" borderId="0" xfId="0" applyFont="1" applyFill="1" applyAlignment="1">
      <alignment horizontal="right"/>
    </xf>
    <xf numFmtId="0" fontId="36" fillId="10" borderId="0" xfId="7" applyFont="1" applyFill="1" applyAlignment="1">
      <alignment horizontal="center" vertical="top" wrapText="1"/>
    </xf>
    <xf numFmtId="0" fontId="36" fillId="10" borderId="0" xfId="7" applyFont="1" applyFill="1" applyAlignment="1">
      <alignment horizontal="center" vertical="center" wrapText="1"/>
    </xf>
    <xf numFmtId="0" fontId="36" fillId="17" borderId="0" xfId="0" applyFont="1" applyFill="1" applyBorder="1" applyAlignment="1">
      <alignment horizontal="center" vertical="top" wrapText="1"/>
    </xf>
    <xf numFmtId="0" fontId="39" fillId="10" borderId="0" xfId="7" applyFont="1" applyFill="1" applyAlignment="1">
      <alignment horizontal="center"/>
    </xf>
    <xf numFmtId="0" fontId="40" fillId="10" borderId="0" xfId="7" applyFont="1" applyFill="1" applyAlignment="1">
      <alignment horizontal="center"/>
    </xf>
    <xf numFmtId="0" fontId="14" fillId="10" borderId="0" xfId="7" applyFont="1" applyFill="1" applyBorder="1" applyAlignment="1">
      <alignment horizontal="centerContinuous"/>
    </xf>
    <xf numFmtId="0" fontId="8" fillId="10" borderId="0" xfId="7" applyFill="1" applyBorder="1" applyAlignment="1">
      <alignment horizontal="centerContinuous"/>
    </xf>
    <xf numFmtId="0" fontId="8" fillId="10" borderId="0" xfId="7" applyFill="1" applyBorder="1"/>
    <xf numFmtId="0" fontId="41" fillId="10" borderId="0" xfId="7" applyFont="1" applyFill="1" applyBorder="1"/>
    <xf numFmtId="0" fontId="24" fillId="10" borderId="0" xfId="7" applyFont="1" applyFill="1" applyAlignment="1">
      <alignment horizontal="center" vertical="center"/>
    </xf>
    <xf numFmtId="0" fontId="29" fillId="10" borderId="0" xfId="7" applyFont="1" applyFill="1" applyAlignment="1">
      <alignment horizontal="right" vertical="center"/>
    </xf>
    <xf numFmtId="3" fontId="2" fillId="0" borderId="50" xfId="1" applyNumberFormat="1" applyFont="1" applyFill="1" applyBorder="1" applyAlignment="1" applyProtection="1">
      <alignment horizontal="right" vertical="center"/>
    </xf>
    <xf numFmtId="0" fontId="60" fillId="0" borderId="0" xfId="0" applyFont="1" applyFill="1" applyBorder="1"/>
    <xf numFmtId="3" fontId="60" fillId="0" borderId="0" xfId="0" applyNumberFormat="1" applyFont="1" applyFill="1" applyBorder="1"/>
    <xf numFmtId="0" fontId="29" fillId="10" borderId="0" xfId="7" applyFont="1" applyFill="1" applyAlignment="1">
      <alignment horizontal="center" vertical="top" wrapText="1"/>
    </xf>
    <xf numFmtId="0" fontId="8" fillId="10" borderId="0" xfId="7" applyFill="1"/>
    <xf numFmtId="0" fontId="3" fillId="10" borderId="0" xfId="0" applyFont="1" applyFill="1" applyBorder="1" applyAlignment="1">
      <alignment horizontal="center"/>
    </xf>
    <xf numFmtId="164" fontId="3" fillId="10" borderId="0" xfId="1" applyNumberFormat="1" applyFont="1" applyFill="1" applyBorder="1" applyAlignment="1" applyProtection="1">
      <alignment horizontal="center" vertical="center"/>
    </xf>
    <xf numFmtId="0" fontId="29" fillId="10" borderId="37" xfId="7" applyFont="1" applyFill="1" applyBorder="1" applyAlignment="1">
      <alignment horizontal="center" vertical="center" wrapText="1"/>
    </xf>
    <xf numFmtId="0" fontId="36" fillId="10" borderId="56" xfId="7" applyFont="1" applyFill="1" applyBorder="1" applyAlignment="1">
      <alignment horizontal="center" vertical="center" wrapText="1"/>
    </xf>
    <xf numFmtId="0" fontId="36" fillId="10" borderId="47" xfId="7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3" fontId="3" fillId="0" borderId="95" xfId="1" applyNumberFormat="1" applyFont="1" applyFill="1" applyBorder="1" applyAlignment="1" applyProtection="1">
      <alignment horizontal="center" vertical="center" wrapText="1"/>
    </xf>
    <xf numFmtId="0" fontId="4" fillId="0" borderId="44" xfId="1" applyFont="1" applyFill="1" applyBorder="1" applyAlignment="1" applyProtection="1">
      <alignment horizontal="center" wrapText="1"/>
    </xf>
    <xf numFmtId="0" fontId="4" fillId="0" borderId="7" xfId="1" applyFont="1" applyFill="1" applyBorder="1" applyAlignment="1" applyProtection="1">
      <alignment horizont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164" fontId="3" fillId="0" borderId="49" xfId="1" applyNumberFormat="1" applyFont="1" applyFill="1" applyBorder="1" applyAlignment="1" applyProtection="1">
      <alignment horizontal="left" vertical="center"/>
    </xf>
    <xf numFmtId="164" fontId="3" fillId="0" borderId="46" xfId="1" applyNumberFormat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93" xfId="1" applyFont="1" applyFill="1" applyBorder="1" applyAlignment="1" applyProtection="1">
      <alignment horizontal="center" vertical="center" wrapText="1"/>
    </xf>
    <xf numFmtId="0" fontId="3" fillId="0" borderId="94" xfId="1" applyFont="1" applyFill="1" applyBorder="1" applyAlignment="1" applyProtection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" fillId="0" borderId="2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88" xfId="1" applyFont="1" applyFill="1" applyBorder="1" applyAlignment="1" applyProtection="1">
      <alignment horizontal="center" vertical="center" wrapText="1"/>
    </xf>
    <xf numFmtId="3" fontId="3" fillId="0" borderId="89" xfId="1" applyNumberFormat="1" applyFont="1" applyFill="1" applyBorder="1" applyAlignment="1" applyProtection="1">
      <alignment horizontal="center" vertical="center" wrapText="1"/>
    </xf>
    <xf numFmtId="3" fontId="3" fillId="0" borderId="90" xfId="1" applyNumberFormat="1" applyFont="1" applyFill="1" applyBorder="1" applyAlignment="1" applyProtection="1">
      <alignment horizontal="center" vertical="center" wrapText="1"/>
    </xf>
    <xf numFmtId="3" fontId="3" fillId="0" borderId="73" xfId="1" applyNumberFormat="1" applyFont="1" applyFill="1" applyBorder="1" applyAlignment="1" applyProtection="1">
      <alignment horizontal="center" vertical="center" wrapText="1"/>
    </xf>
    <xf numFmtId="3" fontId="3" fillId="0" borderId="35" xfId="1" applyNumberFormat="1" applyFont="1" applyFill="1" applyBorder="1" applyAlignment="1" applyProtection="1">
      <alignment horizontal="center" vertical="center" wrapText="1"/>
    </xf>
    <xf numFmtId="3" fontId="3" fillId="0" borderId="31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5" xfId="1" applyFont="1" applyFill="1" applyBorder="1" applyAlignment="1" applyProtection="1">
      <alignment horizontal="center" vertical="center" wrapText="1"/>
    </xf>
    <xf numFmtId="0" fontId="3" fillId="0" borderId="58" xfId="1" applyFont="1" applyFill="1" applyBorder="1" applyAlignment="1" applyProtection="1">
      <alignment horizontal="center" vertical="center" wrapText="1"/>
    </xf>
    <xf numFmtId="3" fontId="3" fillId="0" borderId="58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>
      <alignment horizontal="center"/>
    </xf>
    <xf numFmtId="164" fontId="3" fillId="0" borderId="46" xfId="1" applyNumberFormat="1" applyFont="1" applyFill="1" applyBorder="1" applyAlignment="1" applyProtection="1">
      <alignment horizontal="center" vertical="center"/>
    </xf>
    <xf numFmtId="0" fontId="0" fillId="10" borderId="0" xfId="0" applyFill="1" applyAlignment="1">
      <alignment horizontal="right" vertical="center"/>
    </xf>
    <xf numFmtId="0" fontId="7" fillId="10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/>
    </xf>
    <xf numFmtId="0" fontId="8" fillId="10" borderId="5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right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51" xfId="0" applyFill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53" xfId="4" applyFont="1" applyFill="1" applyBorder="1" applyAlignment="1">
      <alignment horizontal="right"/>
    </xf>
    <xf numFmtId="165" fontId="21" fillId="7" borderId="54" xfId="4" applyNumberFormat="1" applyFont="1" applyFill="1" applyBorder="1" applyAlignment="1">
      <alignment horizontal="center" vertical="center"/>
    </xf>
    <xf numFmtId="165" fontId="21" fillId="7" borderId="53" xfId="4" applyNumberFormat="1" applyFont="1" applyFill="1" applyBorder="1" applyAlignment="1">
      <alignment horizontal="center" vertical="center"/>
    </xf>
    <xf numFmtId="165" fontId="11" fillId="0" borderId="55" xfId="4" applyNumberFormat="1" applyFont="1" applyFill="1" applyBorder="1" applyAlignment="1">
      <alignment horizontal="center" vertical="center"/>
    </xf>
    <xf numFmtId="0" fontId="12" fillId="0" borderId="51" xfId="4" applyFont="1" applyFill="1" applyBorder="1" applyAlignment="1"/>
    <xf numFmtId="0" fontId="7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10" borderId="0" xfId="0" applyFont="1" applyFill="1" applyAlignment="1" applyProtection="1">
      <alignment horizontal="center" vertical="top" wrapText="1"/>
      <protection locked="0"/>
    </xf>
    <xf numFmtId="0" fontId="25" fillId="10" borderId="0" xfId="0" applyFont="1" applyFill="1" applyAlignment="1" applyProtection="1">
      <alignment horizontal="center" vertical="center" wrapText="1"/>
      <protection locked="0"/>
    </xf>
    <xf numFmtId="0" fontId="0" fillId="10" borderId="0" xfId="0" applyFill="1" applyAlignment="1"/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/>
    </xf>
    <xf numFmtId="0" fontId="24" fillId="10" borderId="0" xfId="0" applyFont="1" applyFill="1" applyAlignment="1" applyProtection="1">
      <alignment horizontal="center" vertical="top"/>
      <protection locked="0"/>
    </xf>
    <xf numFmtId="0" fontId="34" fillId="10" borderId="0" xfId="0" applyFont="1" applyFill="1" applyAlignment="1">
      <alignment horizontal="center"/>
    </xf>
    <xf numFmtId="0" fontId="29" fillId="10" borderId="0" xfId="7" applyFont="1" applyFill="1" applyAlignment="1">
      <alignment horizontal="center" vertical="center" wrapText="1"/>
    </xf>
    <xf numFmtId="0" fontId="8" fillId="10" borderId="0" xfId="7" applyFill="1" applyAlignment="1">
      <alignment vertical="center"/>
    </xf>
    <xf numFmtId="0" fontId="36" fillId="17" borderId="0" xfId="0" applyFont="1" applyFill="1" applyBorder="1" applyAlignment="1">
      <alignment horizontal="center" vertical="top" wrapText="1"/>
    </xf>
    <xf numFmtId="0" fontId="8" fillId="10" borderId="0" xfId="0" applyFont="1" applyFill="1" applyBorder="1"/>
    <xf numFmtId="0" fontId="34" fillId="10" borderId="0" xfId="0" applyFont="1" applyFill="1" applyAlignment="1">
      <alignment horizontal="center" vertical="center"/>
    </xf>
    <xf numFmtId="0" fontId="9" fillId="10" borderId="51" xfId="0" applyFont="1" applyFill="1" applyBorder="1" applyAlignment="1">
      <alignment horizontal="center" vertical="center"/>
    </xf>
    <xf numFmtId="0" fontId="52" fillId="10" borderId="53" xfId="7" applyFont="1" applyFill="1" applyBorder="1" applyAlignment="1">
      <alignment horizontal="center" vertical="center"/>
    </xf>
    <xf numFmtId="0" fontId="39" fillId="10" borderId="0" xfId="7" applyFont="1" applyFill="1" applyAlignment="1">
      <alignment horizontal="center" wrapText="1"/>
    </xf>
    <xf numFmtId="0" fontId="51" fillId="0" borderId="4" xfId="7" applyFont="1" applyBorder="1" applyAlignment="1">
      <alignment horizontal="center" wrapText="1"/>
    </xf>
    <xf numFmtId="0" fontId="51" fillId="0" borderId="5" xfId="7" applyFont="1" applyBorder="1" applyAlignment="1">
      <alignment horizontal="center" wrapText="1"/>
    </xf>
    <xf numFmtId="0" fontId="51" fillId="0" borderId="6" xfId="7" applyFont="1" applyBorder="1" applyAlignment="1">
      <alignment horizontal="center" wrapText="1"/>
    </xf>
    <xf numFmtId="0" fontId="51" fillId="0" borderId="74" xfId="7" applyFont="1" applyBorder="1" applyAlignment="1">
      <alignment horizontal="center" vertical="center"/>
    </xf>
    <xf numFmtId="0" fontId="51" fillId="0" borderId="58" xfId="7" applyFont="1" applyBorder="1" applyAlignment="1">
      <alignment horizontal="center" vertical="center"/>
    </xf>
    <xf numFmtId="0" fontId="51" fillId="0" borderId="74" xfId="7" applyFont="1" applyBorder="1" applyAlignment="1">
      <alignment horizontal="center" vertical="center" wrapText="1"/>
    </xf>
    <xf numFmtId="0" fontId="51" fillId="0" borderId="58" xfId="7" applyFont="1" applyBorder="1" applyAlignment="1">
      <alignment horizontal="center" vertical="center" wrapText="1"/>
    </xf>
    <xf numFmtId="0" fontId="24" fillId="8" borderId="86" xfId="7" applyFont="1" applyFill="1" applyBorder="1" applyAlignment="1">
      <alignment horizontal="left"/>
    </xf>
    <xf numFmtId="0" fontId="24" fillId="8" borderId="62" xfId="7" applyFont="1" applyFill="1" applyBorder="1" applyAlignment="1">
      <alignment horizontal="left"/>
    </xf>
    <xf numFmtId="0" fontId="0" fillId="10" borderId="61" xfId="0" applyFill="1" applyBorder="1" applyAlignment="1">
      <alignment horizontal="right" vertical="center"/>
    </xf>
    <xf numFmtId="0" fontId="24" fillId="10" borderId="81" xfId="7" applyNumberFormat="1" applyFont="1" applyFill="1" applyBorder="1" applyAlignment="1" applyProtection="1">
      <alignment horizontal="center"/>
    </xf>
    <xf numFmtId="0" fontId="29" fillId="10" borderId="82" xfId="7" applyFont="1" applyFill="1" applyBorder="1"/>
    <xf numFmtId="0" fontId="29" fillId="10" borderId="83" xfId="7" applyFont="1" applyFill="1" applyBorder="1"/>
    <xf numFmtId="0" fontId="24" fillId="10" borderId="60" xfId="7" applyFont="1" applyFill="1" applyBorder="1" applyAlignment="1">
      <alignment horizontal="center"/>
    </xf>
    <xf numFmtId="0" fontId="24" fillId="10" borderId="0" xfId="7" applyFont="1" applyFill="1" applyBorder="1" applyAlignment="1">
      <alignment horizontal="center"/>
    </xf>
    <xf numFmtId="0" fontId="24" fillId="10" borderId="84" xfId="7" applyFont="1" applyFill="1" applyBorder="1" applyAlignment="1">
      <alignment horizontal="center"/>
    </xf>
    <xf numFmtId="0" fontId="24" fillId="10" borderId="77" xfId="7" applyFont="1" applyFill="1" applyBorder="1" applyAlignment="1">
      <alignment horizontal="center"/>
    </xf>
    <xf numFmtId="0" fontId="24" fillId="10" borderId="61" xfId="7" applyFont="1" applyFill="1" applyBorder="1" applyAlignment="1">
      <alignment horizontal="center"/>
    </xf>
    <xf numFmtId="0" fontId="24" fillId="10" borderId="85" xfId="7" applyFont="1" applyFill="1" applyBorder="1" applyAlignment="1">
      <alignment horizontal="center"/>
    </xf>
    <xf numFmtId="0" fontId="29" fillId="0" borderId="0" xfId="7" applyFont="1" applyBorder="1" applyAlignment="1">
      <alignment horizontal="right"/>
    </xf>
    <xf numFmtId="0" fontId="29" fillId="0" borderId="75" xfId="7" applyFont="1" applyBorder="1" applyAlignment="1">
      <alignment horizontal="left"/>
    </xf>
    <xf numFmtId="0" fontId="29" fillId="0" borderId="56" xfId="7" applyFont="1" applyBorder="1" applyAlignment="1">
      <alignment horizontal="left"/>
    </xf>
    <xf numFmtId="0" fontId="29" fillId="0" borderId="76" xfId="7" applyFont="1" applyBorder="1" applyAlignment="1">
      <alignment horizontal="left"/>
    </xf>
    <xf numFmtId="0" fontId="24" fillId="8" borderId="77" xfId="7" applyFont="1" applyFill="1" applyBorder="1" applyAlignment="1">
      <alignment horizontal="left"/>
    </xf>
    <xf numFmtId="0" fontId="24" fillId="8" borderId="61" xfId="7" applyFont="1" applyFill="1" applyBorder="1" applyAlignment="1">
      <alignment horizontal="left"/>
    </xf>
    <xf numFmtId="0" fontId="29" fillId="0" borderId="78" xfId="7" applyFont="1" applyBorder="1" applyAlignment="1">
      <alignment horizontal="left"/>
    </xf>
    <xf numFmtId="0" fontId="29" fillId="0" borderId="79" xfId="7" applyFont="1" applyBorder="1" applyAlignment="1">
      <alignment horizontal="left"/>
    </xf>
    <xf numFmtId="0" fontId="29" fillId="0" borderId="80" xfId="7" applyFont="1" applyBorder="1" applyAlignment="1">
      <alignment horizontal="left"/>
    </xf>
    <xf numFmtId="0" fontId="29" fillId="0" borderId="75" xfId="7" applyFont="1" applyBorder="1" applyAlignment="1">
      <alignment horizontal="left" wrapText="1"/>
    </xf>
    <xf numFmtId="0" fontId="29" fillId="0" borderId="56" xfId="7" applyFont="1" applyBorder="1" applyAlignment="1">
      <alignment horizontal="left" wrapText="1"/>
    </xf>
    <xf numFmtId="0" fontId="29" fillId="0" borderId="76" xfId="7" applyFont="1" applyBorder="1" applyAlignment="1">
      <alignment horizontal="left" wrapText="1"/>
    </xf>
    <xf numFmtId="0" fontId="8" fillId="0" borderId="23" xfId="7" applyFill="1" applyBorder="1" applyAlignment="1">
      <alignment horizontal="center" vertical="center" wrapText="1"/>
    </xf>
    <xf numFmtId="0" fontId="24" fillId="10" borderId="0" xfId="7" applyFont="1" applyFill="1" applyAlignment="1">
      <alignment horizontal="center" vertical="center"/>
    </xf>
    <xf numFmtId="0" fontId="45" fillId="10" borderId="48" xfId="10" applyFont="1" applyFill="1" applyBorder="1" applyAlignment="1">
      <alignment horizontal="center" vertical="center"/>
    </xf>
    <xf numFmtId="0" fontId="45" fillId="10" borderId="45" xfId="10" applyFont="1" applyFill="1" applyBorder="1" applyAlignment="1">
      <alignment horizontal="center" vertical="center"/>
    </xf>
    <xf numFmtId="0" fontId="45" fillId="10" borderId="87" xfId="10" applyFont="1" applyFill="1" applyBorder="1" applyAlignment="1">
      <alignment horizontal="center" vertical="center"/>
    </xf>
    <xf numFmtId="0" fontId="45" fillId="10" borderId="49" xfId="10" applyFont="1" applyFill="1" applyBorder="1" applyAlignment="1">
      <alignment horizontal="center" vertical="center"/>
    </xf>
    <xf numFmtId="0" fontId="45" fillId="10" borderId="46" xfId="10" applyFont="1" applyFill="1" applyBorder="1" applyAlignment="1">
      <alignment horizontal="center" vertical="center"/>
    </xf>
    <xf numFmtId="0" fontId="45" fillId="10" borderId="96" xfId="10" applyFont="1" applyFill="1" applyBorder="1" applyAlignment="1">
      <alignment horizontal="center" vertical="center"/>
    </xf>
    <xf numFmtId="0" fontId="8" fillId="10" borderId="46" xfId="7" applyFill="1" applyBorder="1" applyAlignment="1">
      <alignment horizontal="right" vertical="center"/>
    </xf>
    <xf numFmtId="0" fontId="48" fillId="0" borderId="42" xfId="7" applyFont="1" applyBorder="1" applyAlignment="1">
      <alignment horizontal="left" vertical="top" wrapText="1"/>
    </xf>
    <xf numFmtId="0" fontId="8" fillId="0" borderId="43" xfId="7" applyBorder="1" applyAlignment="1">
      <alignment horizontal="left" vertical="top" wrapText="1"/>
    </xf>
    <xf numFmtId="0" fontId="43" fillId="8" borderId="4" xfId="9" applyFont="1" applyFill="1" applyBorder="1" applyAlignment="1">
      <alignment horizontal="left"/>
    </xf>
    <xf numFmtId="0" fontId="43" fillId="8" borderId="6" xfId="9" applyFont="1" applyFill="1" applyBorder="1" applyAlignment="1">
      <alignment horizontal="left"/>
    </xf>
    <xf numFmtId="0" fontId="48" fillId="0" borderId="42" xfId="8" applyFont="1" applyFill="1" applyBorder="1" applyAlignment="1">
      <alignment horizontal="left" vertical="top" wrapText="1"/>
    </xf>
    <xf numFmtId="0" fontId="8" fillId="0" borderId="43" xfId="7" applyBorder="1" applyAlignment="1">
      <alignment horizontal="left" wrapText="1"/>
    </xf>
    <xf numFmtId="0" fontId="48" fillId="0" borderId="18" xfId="7" applyFont="1" applyBorder="1" applyAlignment="1">
      <alignment horizontal="left" vertical="top" wrapText="1"/>
    </xf>
    <xf numFmtId="0" fontId="8" fillId="0" borderId="20" xfId="7" applyBorder="1" applyAlignment="1">
      <alignment horizontal="left"/>
    </xf>
  </cellXfs>
  <cellStyles count="18">
    <cellStyle name="Normál" xfId="0" builtinId="0"/>
    <cellStyle name="Normál 2" xfId="2"/>
    <cellStyle name="Normál 2 2" xfId="6"/>
    <cellStyle name="Normál 3" xfId="4"/>
    <cellStyle name="Normál 4" xfId="8"/>
    <cellStyle name="Normál 5" xfId="7"/>
    <cellStyle name="Normál 6" xfId="15"/>
    <cellStyle name="Normál_12dmelléklet" xfId="3"/>
    <cellStyle name="Normál_2. A 2014-es kv. mellékletei" xfId="5"/>
    <cellStyle name="Normál_IV.mérleg" xfId="9"/>
    <cellStyle name="Normál_költségvetés2003végleges" xfId="10"/>
    <cellStyle name="Normál_KVRENMUNKA" xfId="1"/>
    <cellStyle name="Pénznem 2" xfId="12"/>
    <cellStyle name="Pénznem 3" xfId="11"/>
    <cellStyle name="Pénznem 4" xfId="16"/>
    <cellStyle name="Százalék 2" xfId="14"/>
    <cellStyle name="Százalék 3" xfId="13"/>
    <cellStyle name="Százalék 4" xfId="17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K&#246;lts&#233;gvet&#233;s%202018/2018%20&#233;vi%20k&#246;lts&#233;gvet&#233;s%20rovatrend%20szeri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">
          <cell r="D24">
            <v>0</v>
          </cell>
        </row>
        <row r="60">
          <cell r="D60">
            <v>0</v>
          </cell>
        </row>
        <row r="66">
          <cell r="D66">
            <v>0</v>
          </cell>
        </row>
        <row r="193">
          <cell r="D193">
            <v>0</v>
          </cell>
        </row>
        <row r="203">
          <cell r="D203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24">
          <cell r="D24">
            <v>0</v>
          </cell>
        </row>
        <row r="54">
          <cell r="D54">
            <v>100000</v>
          </cell>
        </row>
        <row r="60">
          <cell r="D60">
            <v>0</v>
          </cell>
        </row>
        <row r="67">
          <cell r="D67">
            <v>0</v>
          </cell>
        </row>
        <row r="87">
          <cell r="D87">
            <v>0</v>
          </cell>
        </row>
        <row r="163">
          <cell r="D163">
            <v>0</v>
          </cell>
        </row>
        <row r="218">
          <cell r="D21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C16" sqref="C16"/>
    </sheetView>
  </sheetViews>
  <sheetFormatPr defaultRowHeight="15"/>
  <cols>
    <col min="2" max="2" width="87.85546875" customWidth="1"/>
  </cols>
  <sheetData>
    <row r="1" spans="1:2">
      <c r="A1" s="600"/>
      <c r="B1" s="601"/>
    </row>
    <row r="2" spans="1:2">
      <c r="A2" s="568" t="s">
        <v>1182</v>
      </c>
      <c r="B2" s="568" t="s">
        <v>1183</v>
      </c>
    </row>
    <row r="3" spans="1:2" ht="24.95" customHeight="1">
      <c r="A3" s="517">
        <v>1</v>
      </c>
      <c r="B3" s="519" t="s">
        <v>1270</v>
      </c>
    </row>
    <row r="4" spans="1:2" ht="24.95" customHeight="1">
      <c r="A4" s="517">
        <v>2</v>
      </c>
      <c r="B4" s="519" t="s">
        <v>1210</v>
      </c>
    </row>
    <row r="5" spans="1:2" ht="24.95" customHeight="1">
      <c r="A5" s="517">
        <v>3</v>
      </c>
      <c r="B5" s="519" t="s">
        <v>1216</v>
      </c>
    </row>
    <row r="6" spans="1:2" ht="24.95" customHeight="1">
      <c r="A6" s="517">
        <v>4</v>
      </c>
      <c r="B6" s="519" t="s">
        <v>1271</v>
      </c>
    </row>
    <row r="7" spans="1:2" ht="24.95" customHeight="1">
      <c r="A7" s="517">
        <v>5</v>
      </c>
      <c r="B7" s="519" t="s">
        <v>1186</v>
      </c>
    </row>
    <row r="8" spans="1:2" ht="24.95" customHeight="1">
      <c r="A8" s="517">
        <v>6</v>
      </c>
      <c r="B8" s="519" t="s">
        <v>1220</v>
      </c>
    </row>
    <row r="9" spans="1:2" ht="42" customHeight="1">
      <c r="A9" s="517">
        <v>7</v>
      </c>
      <c r="B9" s="520" t="s">
        <v>1272</v>
      </c>
    </row>
    <row r="10" spans="1:2" ht="29.25" customHeight="1">
      <c r="A10" s="517">
        <v>8</v>
      </c>
      <c r="B10" s="519" t="s">
        <v>1273</v>
      </c>
    </row>
    <row r="11" spans="1:2" ht="34.5" customHeight="1">
      <c r="A11" s="517">
        <v>9</v>
      </c>
      <c r="B11" s="520" t="s">
        <v>1274</v>
      </c>
    </row>
    <row r="12" spans="1:2" ht="27" customHeight="1">
      <c r="A12" s="517">
        <v>10</v>
      </c>
      <c r="B12" s="519" t="s">
        <v>1275</v>
      </c>
    </row>
    <row r="13" spans="1:2" ht="35.25" customHeight="1">
      <c r="A13" s="517">
        <v>11</v>
      </c>
      <c r="B13" s="520" t="s">
        <v>1276</v>
      </c>
    </row>
    <row r="14" spans="1:2" ht="36.75" customHeight="1">
      <c r="A14" s="529">
        <v>12</v>
      </c>
      <c r="B14" s="520" t="s">
        <v>1230</v>
      </c>
    </row>
    <row r="15" spans="1:2" ht="24.95" customHeight="1">
      <c r="A15" s="529">
        <v>13</v>
      </c>
      <c r="B15" s="519" t="s">
        <v>1277</v>
      </c>
    </row>
    <row r="16" spans="1:2" ht="24.95" customHeight="1">
      <c r="A16" s="529">
        <v>14</v>
      </c>
      <c r="B16" s="515" t="s">
        <v>1188</v>
      </c>
    </row>
    <row r="17" spans="1:2" ht="24.95" customHeight="1">
      <c r="A17" s="529">
        <v>15</v>
      </c>
      <c r="B17" s="530" t="s">
        <v>1278</v>
      </c>
    </row>
    <row r="18" spans="1:2" ht="30" customHeight="1">
      <c r="A18" s="529">
        <v>16</v>
      </c>
      <c r="B18" s="531" t="s">
        <v>1184</v>
      </c>
    </row>
    <row r="19" spans="1:2" ht="35.25" customHeight="1">
      <c r="A19" s="529">
        <v>17</v>
      </c>
      <c r="B19" s="531" t="s">
        <v>1185</v>
      </c>
    </row>
    <row r="20" spans="1:2" ht="33" customHeight="1">
      <c r="A20" s="529">
        <v>18</v>
      </c>
      <c r="B20" s="531" t="s">
        <v>1017</v>
      </c>
    </row>
    <row r="21" spans="1:2" ht="24.95" customHeight="1">
      <c r="A21" s="529">
        <v>19</v>
      </c>
      <c r="B21" s="531" t="s">
        <v>1279</v>
      </c>
    </row>
    <row r="22" spans="1:2" ht="24.95" customHeight="1">
      <c r="A22" s="529">
        <v>20</v>
      </c>
      <c r="B22" s="532" t="s">
        <v>1037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3"/>
  <sheetViews>
    <sheetView zoomScale="75" zoomScaleNormal="75" workbookViewId="0">
      <selection sqref="A1:C4"/>
    </sheetView>
  </sheetViews>
  <sheetFormatPr defaultRowHeight="15"/>
  <cols>
    <col min="1" max="1" width="6.5703125" style="310" customWidth="1"/>
    <col min="2" max="2" width="52.140625" style="310" customWidth="1"/>
    <col min="3" max="3" width="47.28515625" style="310" customWidth="1"/>
  </cols>
  <sheetData>
    <row r="1" spans="1:3" ht="15.75" customHeight="1">
      <c r="A1" s="649" t="s">
        <v>1221</v>
      </c>
      <c r="B1" s="649"/>
      <c r="C1" s="649"/>
    </row>
    <row r="2" spans="1:3" ht="27.75" customHeight="1">
      <c r="A2" s="691" t="s">
        <v>1241</v>
      </c>
      <c r="B2" s="691"/>
      <c r="C2" s="691"/>
    </row>
    <row r="3" spans="1:3" ht="15" customHeight="1">
      <c r="A3" s="687" t="s">
        <v>817</v>
      </c>
      <c r="B3" s="687"/>
      <c r="C3" s="687"/>
    </row>
    <row r="4" spans="1:3" ht="15.75" thickBot="1">
      <c r="A4" s="584"/>
      <c r="B4" s="584"/>
      <c r="C4" s="585"/>
    </row>
    <row r="5" spans="1:3" ht="48" thickBot="1">
      <c r="A5" s="291" t="s">
        <v>818</v>
      </c>
      <c r="B5" s="292" t="s">
        <v>819</v>
      </c>
      <c r="C5" s="293" t="s">
        <v>820</v>
      </c>
    </row>
    <row r="6" spans="1:3" ht="15.75">
      <c r="A6" s="294" t="s">
        <v>186</v>
      </c>
      <c r="B6" s="295" t="s">
        <v>1217</v>
      </c>
      <c r="C6" s="296">
        <v>133837</v>
      </c>
    </row>
    <row r="7" spans="1:3">
      <c r="A7" s="297" t="s">
        <v>43</v>
      </c>
      <c r="B7" s="298" t="s">
        <v>821</v>
      </c>
      <c r="C7" s="299">
        <v>42718</v>
      </c>
    </row>
    <row r="8" spans="1:3">
      <c r="A8" s="297" t="s">
        <v>56</v>
      </c>
      <c r="B8" s="298" t="s">
        <v>822</v>
      </c>
      <c r="C8" s="299">
        <v>91119</v>
      </c>
    </row>
    <row r="9" spans="1:3">
      <c r="A9" s="297" t="s">
        <v>70</v>
      </c>
      <c r="B9" s="300" t="s">
        <v>823</v>
      </c>
      <c r="C9" s="299">
        <v>83955321</v>
      </c>
    </row>
    <row r="10" spans="1:3" ht="15.75" thickBot="1">
      <c r="A10" s="301" t="s">
        <v>94</v>
      </c>
      <c r="B10" s="302" t="s">
        <v>824</v>
      </c>
      <c r="C10" s="303">
        <v>80154317</v>
      </c>
    </row>
    <row r="11" spans="1:3" ht="15.75">
      <c r="A11" s="304" t="s">
        <v>106</v>
      </c>
      <c r="B11" s="305" t="s">
        <v>1218</v>
      </c>
      <c r="C11" s="306">
        <f>C6+C9-C10</f>
        <v>3934841</v>
      </c>
    </row>
    <row r="12" spans="1:3">
      <c r="A12" s="297" t="s">
        <v>115</v>
      </c>
      <c r="B12" s="298" t="s">
        <v>821</v>
      </c>
      <c r="C12" s="299">
        <v>3934841</v>
      </c>
    </row>
    <row r="13" spans="1:3" ht="15.75" thickBot="1">
      <c r="A13" s="307" t="s">
        <v>127</v>
      </c>
      <c r="B13" s="308" t="s">
        <v>822</v>
      </c>
      <c r="C13" s="309">
        <v>0</v>
      </c>
    </row>
  </sheetData>
  <mergeCells count="3">
    <mergeCell ref="A1:C1"/>
    <mergeCell ref="A2:C2"/>
    <mergeCell ref="A3:C3"/>
  </mergeCells>
  <conditionalFormatting sqref="C11">
    <cfRule type="cellIs" dxfId="0" priority="1" stopIfTrue="1" operator="notEqual">
      <formula>SUM(C12:C13)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8"/>
  <sheetViews>
    <sheetView zoomScale="75" zoomScaleNormal="75" workbookViewId="0">
      <selection sqref="A1:C2"/>
    </sheetView>
  </sheetViews>
  <sheetFormatPr defaultRowHeight="15"/>
  <cols>
    <col min="1" max="1" width="6.85546875" customWidth="1"/>
    <col min="2" max="2" width="47.5703125" customWidth="1"/>
    <col min="3" max="3" width="42.7109375" customWidth="1"/>
  </cols>
  <sheetData>
    <row r="1" spans="1:10">
      <c r="A1" s="649" t="s">
        <v>1242</v>
      </c>
      <c r="B1" s="649"/>
      <c r="C1" s="649"/>
      <c r="D1" s="566"/>
      <c r="E1" s="566"/>
      <c r="F1" s="526"/>
      <c r="G1" s="526"/>
      <c r="H1" s="526"/>
      <c r="I1" s="526"/>
      <c r="J1" s="526"/>
    </row>
    <row r="2" spans="1:10">
      <c r="A2" s="692" t="s">
        <v>1222</v>
      </c>
      <c r="B2" s="692"/>
      <c r="C2" s="692"/>
      <c r="D2" s="545"/>
      <c r="E2" s="545"/>
      <c r="F2" s="527"/>
      <c r="G2" s="527"/>
      <c r="H2" s="527"/>
      <c r="I2" s="527"/>
      <c r="J2" s="527"/>
    </row>
    <row r="4" spans="1:10" ht="35.25" customHeight="1">
      <c r="A4" s="523" t="s">
        <v>1195</v>
      </c>
      <c r="B4" s="523" t="s">
        <v>819</v>
      </c>
      <c r="C4" s="524" t="s">
        <v>1244</v>
      </c>
      <c r="D4" s="486"/>
      <c r="E4" s="486"/>
    </row>
    <row r="5" spans="1:10" ht="15.75">
      <c r="A5" s="525">
        <v>1</v>
      </c>
      <c r="B5" s="528" t="s">
        <v>1196</v>
      </c>
      <c r="C5" s="525">
        <v>0</v>
      </c>
    </row>
    <row r="6" spans="1:10" ht="25.5">
      <c r="A6" s="525">
        <v>2</v>
      </c>
      <c r="B6" s="205" t="s">
        <v>574</v>
      </c>
      <c r="C6" s="525">
        <v>0</v>
      </c>
    </row>
    <row r="7" spans="1:10" ht="15.75">
      <c r="A7" s="525">
        <v>3</v>
      </c>
      <c r="B7" s="528" t="s">
        <v>1197</v>
      </c>
      <c r="C7" s="525">
        <v>0</v>
      </c>
    </row>
    <row r="8" spans="1:10" ht="15.75">
      <c r="A8" s="525">
        <v>4</v>
      </c>
      <c r="B8" s="528" t="s">
        <v>1198</v>
      </c>
      <c r="C8" s="525">
        <v>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0"/>
  <sheetViews>
    <sheetView topLeftCell="A7" workbookViewId="0">
      <selection sqref="A1:E4"/>
    </sheetView>
  </sheetViews>
  <sheetFormatPr defaultRowHeight="15"/>
  <cols>
    <col min="1" max="1" width="6.28515625" customWidth="1"/>
    <col min="2" max="2" width="58.28515625" customWidth="1"/>
    <col min="3" max="3" width="20" customWidth="1"/>
    <col min="4" max="4" width="14.85546875" customWidth="1"/>
    <col min="5" max="5" width="21.140625" customWidth="1"/>
  </cols>
  <sheetData>
    <row r="1" spans="1:5">
      <c r="A1" s="649" t="s">
        <v>1243</v>
      </c>
      <c r="B1" s="649"/>
      <c r="C1" s="649"/>
      <c r="D1" s="649"/>
      <c r="E1" s="649"/>
    </row>
    <row r="2" spans="1:5" ht="30.75" customHeight="1">
      <c r="A2" s="600" t="s">
        <v>1223</v>
      </c>
      <c r="B2" s="600"/>
      <c r="C2" s="600"/>
      <c r="D2" s="600"/>
      <c r="E2" s="600"/>
    </row>
    <row r="3" spans="1:5" ht="30.75" customHeight="1">
      <c r="A3" s="586"/>
      <c r="B3" s="586" t="s">
        <v>819</v>
      </c>
      <c r="C3" s="586" t="s">
        <v>848</v>
      </c>
      <c r="D3" s="586" t="s">
        <v>849</v>
      </c>
      <c r="E3" s="586" t="s">
        <v>850</v>
      </c>
    </row>
    <row r="4" spans="1:5" ht="30.75" customHeight="1">
      <c r="A4" s="586">
        <v>1</v>
      </c>
      <c r="B4" s="586">
        <v>2</v>
      </c>
      <c r="C4" s="586">
        <v>3</v>
      </c>
      <c r="D4" s="586">
        <v>4</v>
      </c>
      <c r="E4" s="586">
        <v>5</v>
      </c>
    </row>
    <row r="5" spans="1:5" ht="30.75" customHeight="1">
      <c r="A5" s="349">
        <v>1</v>
      </c>
      <c r="B5" s="350" t="s">
        <v>851</v>
      </c>
      <c r="C5" s="501">
        <v>611919</v>
      </c>
      <c r="D5" s="351">
        <v>0</v>
      </c>
      <c r="E5" s="351">
        <v>0</v>
      </c>
    </row>
    <row r="6" spans="1:5" ht="30.75" customHeight="1">
      <c r="A6" s="352">
        <v>2</v>
      </c>
      <c r="B6" s="353" t="s">
        <v>852</v>
      </c>
      <c r="C6" s="502">
        <v>611919</v>
      </c>
      <c r="D6" s="354">
        <v>0</v>
      </c>
      <c r="E6" s="354">
        <v>0</v>
      </c>
    </row>
    <row r="7" spans="1:5" ht="30.75" customHeight="1">
      <c r="A7" s="349">
        <v>3</v>
      </c>
      <c r="B7" s="350" t="s">
        <v>853</v>
      </c>
      <c r="C7" s="501">
        <v>1924953302</v>
      </c>
      <c r="D7" s="351">
        <v>0</v>
      </c>
      <c r="E7" s="351">
        <v>1899152547</v>
      </c>
    </row>
    <row r="8" spans="1:5" ht="30.75" customHeight="1">
      <c r="A8" s="349">
        <v>4</v>
      </c>
      <c r="B8" s="350" t="s">
        <v>854</v>
      </c>
      <c r="C8" s="501">
        <v>23376485</v>
      </c>
      <c r="D8" s="351">
        <v>0</v>
      </c>
      <c r="E8" s="351">
        <v>22669958</v>
      </c>
    </row>
    <row r="9" spans="1:5" ht="30.75" customHeight="1">
      <c r="A9" s="349">
        <v>5</v>
      </c>
      <c r="B9" s="350" t="s">
        <v>855</v>
      </c>
      <c r="C9" s="501">
        <v>52966713</v>
      </c>
      <c r="D9" s="351">
        <v>0</v>
      </c>
      <c r="E9" s="351">
        <v>46288459</v>
      </c>
    </row>
    <row r="10" spans="1:5" ht="30.75" customHeight="1">
      <c r="A10" s="352">
        <v>6</v>
      </c>
      <c r="B10" s="353" t="s">
        <v>856</v>
      </c>
      <c r="C10" s="502">
        <v>2001296500</v>
      </c>
      <c r="D10" s="354">
        <v>0</v>
      </c>
      <c r="E10" s="354">
        <f>SUM(E7:E9)</f>
        <v>1968110964</v>
      </c>
    </row>
    <row r="11" spans="1:5" ht="30.75" customHeight="1">
      <c r="A11" s="349">
        <v>7</v>
      </c>
      <c r="B11" s="350" t="s">
        <v>857</v>
      </c>
      <c r="C11" s="501">
        <v>25174000</v>
      </c>
      <c r="D11" s="351">
        <v>0</v>
      </c>
      <c r="E11" s="351">
        <v>25174000</v>
      </c>
    </row>
    <row r="12" spans="1:5" ht="30.75" customHeight="1">
      <c r="A12" s="349">
        <v>8</v>
      </c>
      <c r="B12" s="350" t="s">
        <v>858</v>
      </c>
      <c r="C12" s="501">
        <v>6600000</v>
      </c>
      <c r="D12" s="351">
        <v>0</v>
      </c>
      <c r="E12" s="351">
        <v>6600000</v>
      </c>
    </row>
    <row r="13" spans="1:5" ht="30.75" customHeight="1">
      <c r="A13" s="349">
        <v>9</v>
      </c>
      <c r="B13" s="350" t="s">
        <v>859</v>
      </c>
      <c r="C13" s="501">
        <v>18574000</v>
      </c>
      <c r="D13" s="351">
        <v>0</v>
      </c>
      <c r="E13" s="351">
        <v>18574000</v>
      </c>
    </row>
    <row r="14" spans="1:5" ht="30.75" customHeight="1">
      <c r="A14" s="349">
        <v>10</v>
      </c>
      <c r="B14" s="350" t="s">
        <v>860</v>
      </c>
      <c r="C14" s="501">
        <v>1584</v>
      </c>
      <c r="D14" s="351">
        <v>0</v>
      </c>
      <c r="E14" s="351">
        <v>1584</v>
      </c>
    </row>
    <row r="15" spans="1:5" ht="30.75" customHeight="1">
      <c r="A15" s="352">
        <v>11</v>
      </c>
      <c r="B15" s="353" t="s">
        <v>861</v>
      </c>
      <c r="C15" s="502">
        <v>25175584</v>
      </c>
      <c r="D15" s="354">
        <v>0</v>
      </c>
      <c r="E15" s="354">
        <v>25175584</v>
      </c>
    </row>
    <row r="16" spans="1:5" ht="30.75" customHeight="1">
      <c r="A16" s="352">
        <v>12</v>
      </c>
      <c r="B16" s="353" t="s">
        <v>862</v>
      </c>
      <c r="C16" s="502">
        <v>2027084003</v>
      </c>
      <c r="D16" s="354">
        <v>0</v>
      </c>
      <c r="E16" s="354">
        <f>SUM(E6+E10+E15)</f>
        <v>1993286548</v>
      </c>
    </row>
    <row r="17" spans="1:5" ht="30.75" customHeight="1">
      <c r="A17" s="349">
        <v>13</v>
      </c>
      <c r="B17" s="350" t="s">
        <v>863</v>
      </c>
      <c r="C17" s="501">
        <v>2396351</v>
      </c>
      <c r="D17" s="351">
        <v>0</v>
      </c>
      <c r="E17" s="351">
        <v>541251</v>
      </c>
    </row>
    <row r="18" spans="1:5" ht="30.75" customHeight="1">
      <c r="A18" s="349">
        <v>14</v>
      </c>
      <c r="B18" s="350" t="s">
        <v>864</v>
      </c>
      <c r="C18" s="501">
        <v>271200</v>
      </c>
      <c r="D18" s="351">
        <v>0</v>
      </c>
      <c r="E18" s="351">
        <v>271200</v>
      </c>
    </row>
    <row r="19" spans="1:5" ht="30.75" customHeight="1">
      <c r="A19" s="352">
        <v>15</v>
      </c>
      <c r="B19" s="353" t="s">
        <v>865</v>
      </c>
      <c r="C19" s="502">
        <v>2667551</v>
      </c>
      <c r="D19" s="354">
        <v>0</v>
      </c>
      <c r="E19" s="354">
        <f>SUM(E17:E18)</f>
        <v>812451</v>
      </c>
    </row>
    <row r="20" spans="1:5" ht="30.75" customHeight="1">
      <c r="A20" s="352">
        <v>16</v>
      </c>
      <c r="B20" s="353" t="s">
        <v>866</v>
      </c>
      <c r="C20" s="502">
        <v>2667551</v>
      </c>
      <c r="D20" s="354">
        <v>0</v>
      </c>
      <c r="E20" s="354">
        <f>E19</f>
        <v>812451</v>
      </c>
    </row>
    <row r="21" spans="1:5" ht="30.75" customHeight="1">
      <c r="A21" s="349">
        <v>17</v>
      </c>
      <c r="B21" s="350" t="s">
        <v>867</v>
      </c>
      <c r="C21" s="501">
        <v>355</v>
      </c>
      <c r="D21" s="351">
        <v>0</v>
      </c>
      <c r="E21" s="351">
        <v>0</v>
      </c>
    </row>
    <row r="22" spans="1:5" ht="30.75" customHeight="1">
      <c r="A22" s="352">
        <v>18</v>
      </c>
      <c r="B22" s="353" t="s">
        <v>868</v>
      </c>
      <c r="C22" s="502">
        <v>355</v>
      </c>
      <c r="D22" s="354">
        <v>0</v>
      </c>
      <c r="E22" s="354">
        <v>0</v>
      </c>
    </row>
    <row r="23" spans="1:5" ht="30.75" customHeight="1">
      <c r="A23" s="349">
        <v>19</v>
      </c>
      <c r="B23" s="350" t="s">
        <v>869</v>
      </c>
      <c r="C23" s="501">
        <v>122405961</v>
      </c>
      <c r="D23" s="351">
        <v>0</v>
      </c>
      <c r="E23" s="351">
        <v>35840574</v>
      </c>
    </row>
    <row r="24" spans="1:5" ht="30.75" customHeight="1">
      <c r="A24" s="352">
        <v>20</v>
      </c>
      <c r="B24" s="353" t="s">
        <v>870</v>
      </c>
      <c r="C24" s="502">
        <v>122405961</v>
      </c>
      <c r="D24" s="354">
        <v>0</v>
      </c>
      <c r="E24" s="354">
        <f>SUM(E22:E23)</f>
        <v>35840574</v>
      </c>
    </row>
    <row r="25" spans="1:5" ht="30.75" customHeight="1">
      <c r="A25" s="352">
        <v>21</v>
      </c>
      <c r="B25" s="353" t="s">
        <v>871</v>
      </c>
      <c r="C25" s="502">
        <v>122406316</v>
      </c>
      <c r="D25" s="354">
        <v>0</v>
      </c>
      <c r="E25" s="354">
        <f>SUM(E22+E24)</f>
        <v>35840574</v>
      </c>
    </row>
    <row r="26" spans="1:5" ht="30.75" customHeight="1">
      <c r="A26" s="349">
        <v>22</v>
      </c>
      <c r="B26" s="350" t="s">
        <v>872</v>
      </c>
      <c r="C26" s="501">
        <v>9650014</v>
      </c>
      <c r="D26" s="351">
        <v>0</v>
      </c>
      <c r="E26" s="351">
        <v>66263088</v>
      </c>
    </row>
    <row r="27" spans="1:5" ht="30.75" customHeight="1">
      <c r="A27" s="499">
        <v>23</v>
      </c>
      <c r="B27" s="500" t="s">
        <v>1225</v>
      </c>
      <c r="C27" s="501">
        <v>0</v>
      </c>
      <c r="D27" s="501">
        <v>0</v>
      </c>
      <c r="E27" s="501">
        <v>4572076</v>
      </c>
    </row>
    <row r="28" spans="1:5" ht="30.75" customHeight="1">
      <c r="A28" s="349">
        <v>24</v>
      </c>
      <c r="B28" s="350" t="s">
        <v>873</v>
      </c>
      <c r="C28" s="501">
        <v>4746839</v>
      </c>
      <c r="D28" s="351">
        <v>0</v>
      </c>
      <c r="E28" s="351">
        <v>56787837</v>
      </c>
    </row>
    <row r="29" spans="1:5" ht="30.75" customHeight="1">
      <c r="A29" s="349">
        <v>25</v>
      </c>
      <c r="B29" s="350" t="s">
        <v>874</v>
      </c>
      <c r="C29" s="501">
        <v>4903175</v>
      </c>
      <c r="D29" s="351">
        <v>0</v>
      </c>
      <c r="E29" s="351">
        <v>4903175</v>
      </c>
    </row>
    <row r="30" spans="1:5" ht="30.75" customHeight="1">
      <c r="A30" s="349">
        <v>26</v>
      </c>
      <c r="B30" s="350" t="s">
        <v>875</v>
      </c>
      <c r="C30" s="501">
        <v>16583753</v>
      </c>
      <c r="D30" s="351">
        <v>0</v>
      </c>
      <c r="E30" s="351">
        <v>20975290</v>
      </c>
    </row>
    <row r="31" spans="1:5" ht="42.75" customHeight="1">
      <c r="A31" s="349">
        <v>27</v>
      </c>
      <c r="B31" s="350" t="s">
        <v>876</v>
      </c>
      <c r="C31" s="501">
        <v>6991229</v>
      </c>
      <c r="D31" s="351">
        <v>0</v>
      </c>
      <c r="E31" s="351">
        <v>9252815</v>
      </c>
    </row>
    <row r="32" spans="1:5" ht="30.75" customHeight="1">
      <c r="A32" s="349">
        <v>28</v>
      </c>
      <c r="B32" s="350" t="s">
        <v>877</v>
      </c>
      <c r="C32" s="501">
        <v>8295369</v>
      </c>
      <c r="D32" s="351">
        <v>0</v>
      </c>
      <c r="E32" s="351">
        <v>9329940</v>
      </c>
    </row>
    <row r="33" spans="1:5" ht="30.75" customHeight="1">
      <c r="A33" s="349">
        <v>29</v>
      </c>
      <c r="B33" s="350" t="s">
        <v>878</v>
      </c>
      <c r="C33" s="501">
        <v>1167232</v>
      </c>
      <c r="D33" s="351">
        <v>0</v>
      </c>
      <c r="E33" s="351">
        <v>2076294</v>
      </c>
    </row>
    <row r="34" spans="1:5" ht="30.75" customHeight="1">
      <c r="A34" s="349">
        <v>30</v>
      </c>
      <c r="B34" s="350" t="s">
        <v>879</v>
      </c>
      <c r="C34" s="501">
        <v>129923</v>
      </c>
      <c r="D34" s="351">
        <v>0</v>
      </c>
      <c r="E34" s="351">
        <v>316241</v>
      </c>
    </row>
    <row r="35" spans="1:5" ht="30.75" customHeight="1">
      <c r="A35" s="349">
        <v>31</v>
      </c>
      <c r="B35" s="350" t="s">
        <v>880</v>
      </c>
      <c r="C35" s="501">
        <v>110236</v>
      </c>
      <c r="D35" s="351">
        <v>0</v>
      </c>
      <c r="E35" s="351">
        <v>0</v>
      </c>
    </row>
    <row r="36" spans="1:5" ht="30.75" customHeight="1">
      <c r="A36" s="349">
        <v>32</v>
      </c>
      <c r="B36" s="350" t="s">
        <v>881</v>
      </c>
      <c r="C36" s="501">
        <v>110236</v>
      </c>
      <c r="D36" s="351">
        <v>0</v>
      </c>
      <c r="E36" s="351">
        <v>0</v>
      </c>
    </row>
    <row r="37" spans="1:5" ht="30.75" customHeight="1">
      <c r="A37" s="349">
        <v>33</v>
      </c>
      <c r="B37" s="350" t="s">
        <v>882</v>
      </c>
      <c r="C37" s="501">
        <v>500137</v>
      </c>
      <c r="D37" s="351">
        <v>0</v>
      </c>
      <c r="E37" s="351">
        <v>500137</v>
      </c>
    </row>
    <row r="38" spans="1:5" ht="30.75" customHeight="1">
      <c r="A38" s="349">
        <v>34</v>
      </c>
      <c r="B38" s="350" t="s">
        <v>883</v>
      </c>
      <c r="C38" s="501">
        <v>27799164</v>
      </c>
      <c r="D38" s="351">
        <v>0</v>
      </c>
      <c r="E38" s="351">
        <v>27799164</v>
      </c>
    </row>
    <row r="39" spans="1:5" ht="42" customHeight="1">
      <c r="A39" s="349">
        <v>35</v>
      </c>
      <c r="B39" s="350" t="s">
        <v>884</v>
      </c>
      <c r="C39" s="501">
        <v>9250408</v>
      </c>
      <c r="D39" s="351">
        <v>0</v>
      </c>
      <c r="E39" s="351">
        <v>9250408</v>
      </c>
    </row>
    <row r="40" spans="1:5" ht="30.75" customHeight="1">
      <c r="A40" s="352">
        <v>36</v>
      </c>
      <c r="B40" s="353" t="s">
        <v>885</v>
      </c>
      <c r="C40" s="502">
        <v>54643304</v>
      </c>
      <c r="D40" s="354">
        <v>0</v>
      </c>
      <c r="E40" s="354">
        <f>SUM(E26+E30+E35+E37+E38)</f>
        <v>115537679</v>
      </c>
    </row>
    <row r="41" spans="1:5" ht="30.75" customHeight="1">
      <c r="A41" s="349">
        <v>37</v>
      </c>
      <c r="B41" s="350" t="s">
        <v>886</v>
      </c>
      <c r="C41" s="501">
        <v>2644622</v>
      </c>
      <c r="D41" s="351">
        <v>0</v>
      </c>
      <c r="E41" s="351">
        <v>2576623</v>
      </c>
    </row>
    <row r="42" spans="1:5" ht="30.75" customHeight="1">
      <c r="A42" s="349">
        <v>38</v>
      </c>
      <c r="B42" s="350" t="s">
        <v>887</v>
      </c>
      <c r="C42" s="501">
        <v>2000571</v>
      </c>
      <c r="D42" s="351">
        <v>0</v>
      </c>
      <c r="E42" s="351">
        <v>2000571</v>
      </c>
    </row>
    <row r="43" spans="1:5" ht="30.75" customHeight="1">
      <c r="A43" s="349">
        <v>39</v>
      </c>
      <c r="B43" s="350" t="s">
        <v>888</v>
      </c>
      <c r="C43" s="501">
        <v>75333</v>
      </c>
      <c r="D43" s="351">
        <v>0</v>
      </c>
      <c r="E43" s="351">
        <v>19333</v>
      </c>
    </row>
    <row r="44" spans="1:5" ht="30.75" customHeight="1">
      <c r="A44" s="349">
        <v>40</v>
      </c>
      <c r="B44" s="350" t="s">
        <v>889</v>
      </c>
      <c r="C44" s="501">
        <v>568718</v>
      </c>
      <c r="D44" s="351">
        <v>0</v>
      </c>
      <c r="E44" s="351">
        <v>556719</v>
      </c>
    </row>
    <row r="45" spans="1:5" ht="30.75" customHeight="1">
      <c r="A45" s="349">
        <v>41</v>
      </c>
      <c r="B45" s="350" t="s">
        <v>890</v>
      </c>
      <c r="C45" s="501">
        <v>582817</v>
      </c>
      <c r="D45" s="351">
        <v>0</v>
      </c>
      <c r="E45" s="351">
        <v>888055</v>
      </c>
    </row>
    <row r="46" spans="1:5" ht="30.75" customHeight="1">
      <c r="A46" s="352">
        <v>42</v>
      </c>
      <c r="B46" s="353" t="s">
        <v>891</v>
      </c>
      <c r="C46" s="502">
        <v>3227439</v>
      </c>
      <c r="D46" s="354">
        <v>0</v>
      </c>
      <c r="E46" s="354">
        <f>SUM(E41+E45)</f>
        <v>3464678</v>
      </c>
    </row>
    <row r="47" spans="1:5" ht="30.75" customHeight="1">
      <c r="A47" s="352">
        <v>43</v>
      </c>
      <c r="B47" s="353" t="s">
        <v>892</v>
      </c>
      <c r="C47" s="502">
        <v>57870743</v>
      </c>
      <c r="D47" s="354">
        <v>0</v>
      </c>
      <c r="E47" s="354">
        <f>SUM(E40+E46)</f>
        <v>119002357</v>
      </c>
    </row>
    <row r="48" spans="1:5" ht="30.75" customHeight="1">
      <c r="A48" s="349">
        <v>44</v>
      </c>
      <c r="B48" s="350" t="s">
        <v>893</v>
      </c>
      <c r="C48" s="501">
        <v>637497</v>
      </c>
      <c r="D48" s="351">
        <v>0</v>
      </c>
      <c r="E48" s="351">
        <v>676633</v>
      </c>
    </row>
    <row r="49" spans="1:5" ht="30.75" customHeight="1">
      <c r="A49" s="349">
        <v>45</v>
      </c>
      <c r="B49" s="350" t="s">
        <v>894</v>
      </c>
      <c r="C49" s="501">
        <v>0</v>
      </c>
      <c r="D49" s="351">
        <v>0</v>
      </c>
      <c r="E49" s="351">
        <v>0</v>
      </c>
    </row>
    <row r="50" spans="1:5" ht="30.75" customHeight="1">
      <c r="A50" s="352">
        <v>46</v>
      </c>
      <c r="B50" s="353" t="s">
        <v>895</v>
      </c>
      <c r="C50" s="502">
        <v>637497</v>
      </c>
      <c r="D50" s="354">
        <v>0</v>
      </c>
      <c r="E50" s="354">
        <f>SUM(E48:E49)</f>
        <v>676633</v>
      </c>
    </row>
    <row r="51" spans="1:5" ht="30.75" customHeight="1">
      <c r="A51" s="349">
        <v>47</v>
      </c>
      <c r="B51" s="350" t="s">
        <v>896</v>
      </c>
      <c r="C51" s="501">
        <v>-2213356</v>
      </c>
      <c r="D51" s="351">
        <v>0</v>
      </c>
      <c r="E51" s="351">
        <v>3241364</v>
      </c>
    </row>
    <row r="52" spans="1:5" ht="30.75" customHeight="1">
      <c r="A52" s="352">
        <v>48</v>
      </c>
      <c r="B52" s="353" t="s">
        <v>897</v>
      </c>
      <c r="C52" s="502">
        <v>-2213356</v>
      </c>
      <c r="D52" s="354">
        <v>0</v>
      </c>
      <c r="E52" s="354">
        <f>SUM(E51)</f>
        <v>3241364</v>
      </c>
    </row>
    <row r="53" spans="1:5" ht="30.75" customHeight="1">
      <c r="A53" s="349">
        <v>49</v>
      </c>
      <c r="B53" s="350" t="s">
        <v>898</v>
      </c>
      <c r="C53" s="501">
        <v>88992</v>
      </c>
      <c r="D53" s="351">
        <v>0</v>
      </c>
      <c r="E53" s="351">
        <v>108492</v>
      </c>
    </row>
    <row r="54" spans="1:5" ht="30.75" customHeight="1">
      <c r="A54" s="352">
        <v>50</v>
      </c>
      <c r="B54" s="353" t="s">
        <v>899</v>
      </c>
      <c r="C54" s="502">
        <v>88992</v>
      </c>
      <c r="D54" s="354">
        <v>0</v>
      </c>
      <c r="E54" s="354">
        <f>SUM(E53)</f>
        <v>108492</v>
      </c>
    </row>
    <row r="55" spans="1:5" ht="30.75" customHeight="1">
      <c r="A55" s="352">
        <v>51</v>
      </c>
      <c r="B55" s="353" t="s">
        <v>900</v>
      </c>
      <c r="C55" s="502">
        <v>-1486867</v>
      </c>
      <c r="D55" s="354">
        <v>0</v>
      </c>
      <c r="E55" s="354">
        <v>4026489</v>
      </c>
    </row>
    <row r="56" spans="1:5" ht="30.75" customHeight="1">
      <c r="A56" s="352">
        <v>52</v>
      </c>
      <c r="B56" s="353" t="s">
        <v>901</v>
      </c>
      <c r="C56" s="502">
        <v>2208541746</v>
      </c>
      <c r="D56" s="354">
        <v>0</v>
      </c>
      <c r="E56" s="354">
        <f>SUM(E16+E20+E25+E47+E55)</f>
        <v>2152968419</v>
      </c>
    </row>
    <row r="57" spans="1:5" ht="30.75" customHeight="1">
      <c r="A57" s="349">
        <v>53</v>
      </c>
      <c r="B57" s="350" t="s">
        <v>902</v>
      </c>
      <c r="C57" s="501">
        <v>1885241926</v>
      </c>
      <c r="D57" s="351">
        <v>0</v>
      </c>
      <c r="E57" s="351">
        <v>1885241926</v>
      </c>
    </row>
    <row r="58" spans="1:5" ht="30.75" customHeight="1">
      <c r="A58" s="349">
        <v>54</v>
      </c>
      <c r="B58" s="350" t="s">
        <v>903</v>
      </c>
      <c r="C58" s="501">
        <v>138689551</v>
      </c>
      <c r="D58" s="351">
        <v>0</v>
      </c>
      <c r="E58" s="351">
        <v>181141288</v>
      </c>
    </row>
    <row r="59" spans="1:5" ht="30.75" customHeight="1">
      <c r="A59" s="349">
        <v>55</v>
      </c>
      <c r="B59" s="350" t="s">
        <v>904</v>
      </c>
      <c r="C59" s="501">
        <v>42451737</v>
      </c>
      <c r="D59" s="351">
        <v>0</v>
      </c>
      <c r="E59" s="351">
        <v>-55661073</v>
      </c>
    </row>
    <row r="60" spans="1:5" ht="30.75" customHeight="1">
      <c r="A60" s="352">
        <v>56</v>
      </c>
      <c r="B60" s="353" t="s">
        <v>905</v>
      </c>
      <c r="C60" s="502">
        <v>2066383214</v>
      </c>
      <c r="D60" s="354">
        <v>0</v>
      </c>
      <c r="E60" s="354">
        <f>SUM(E57:E59)</f>
        <v>2010722141</v>
      </c>
    </row>
    <row r="61" spans="1:5" ht="30.75" customHeight="1">
      <c r="A61" s="349">
        <v>57</v>
      </c>
      <c r="B61" s="350" t="s">
        <v>906</v>
      </c>
      <c r="C61" s="501">
        <v>9503537</v>
      </c>
      <c r="D61" s="351">
        <v>0</v>
      </c>
      <c r="E61" s="351">
        <v>7068883</v>
      </c>
    </row>
    <row r="62" spans="1:5" ht="30.75" customHeight="1">
      <c r="A62" s="349">
        <v>58</v>
      </c>
      <c r="B62" s="350" t="s">
        <v>907</v>
      </c>
      <c r="C62" s="501">
        <v>10000</v>
      </c>
      <c r="D62" s="351">
        <v>0</v>
      </c>
      <c r="E62" s="351">
        <v>0</v>
      </c>
    </row>
    <row r="63" spans="1:5" ht="30.75" customHeight="1">
      <c r="A63" s="349">
        <v>59</v>
      </c>
      <c r="B63" s="350" t="s">
        <v>908</v>
      </c>
      <c r="C63" s="501">
        <v>5884840</v>
      </c>
      <c r="D63" s="351">
        <v>0</v>
      </c>
      <c r="E63" s="351">
        <v>743220</v>
      </c>
    </row>
    <row r="64" spans="1:5" ht="30.75" customHeight="1">
      <c r="A64" s="349">
        <v>60</v>
      </c>
      <c r="B64" s="350" t="s">
        <v>909</v>
      </c>
      <c r="C64" s="501">
        <v>0</v>
      </c>
      <c r="D64" s="351">
        <v>0</v>
      </c>
      <c r="E64" s="351">
        <v>3558295</v>
      </c>
    </row>
    <row r="65" spans="1:5" ht="30.75" customHeight="1">
      <c r="A65" s="349">
        <v>61</v>
      </c>
      <c r="B65" s="350" t="s">
        <v>910</v>
      </c>
      <c r="C65" s="501">
        <v>2326361</v>
      </c>
      <c r="D65" s="351">
        <v>0</v>
      </c>
      <c r="E65" s="351">
        <v>420000</v>
      </c>
    </row>
    <row r="66" spans="1:5" ht="30.75" customHeight="1">
      <c r="A66" s="352">
        <v>62</v>
      </c>
      <c r="B66" s="353" t="s">
        <v>911</v>
      </c>
      <c r="C66" s="502">
        <v>17724738</v>
      </c>
      <c r="D66" s="354">
        <v>0</v>
      </c>
      <c r="E66" s="354">
        <f>SUM(E61:E65)</f>
        <v>11790398</v>
      </c>
    </row>
    <row r="67" spans="1:5" ht="30.75" customHeight="1">
      <c r="A67" s="349">
        <v>63</v>
      </c>
      <c r="B67" s="350" t="s">
        <v>912</v>
      </c>
      <c r="C67" s="501">
        <v>456584</v>
      </c>
      <c r="D67" s="351">
        <v>0</v>
      </c>
      <c r="E67" s="351">
        <v>0</v>
      </c>
    </row>
    <row r="68" spans="1:5" ht="30.75" customHeight="1">
      <c r="A68" s="349">
        <v>64</v>
      </c>
      <c r="B68" s="350" t="s">
        <v>913</v>
      </c>
      <c r="C68" s="501">
        <v>6308402</v>
      </c>
      <c r="D68" s="351">
        <v>0</v>
      </c>
      <c r="E68" s="351">
        <v>6350992</v>
      </c>
    </row>
    <row r="69" spans="1:5" ht="30.75" customHeight="1">
      <c r="A69" s="349">
        <v>65</v>
      </c>
      <c r="B69" s="350" t="s">
        <v>914</v>
      </c>
      <c r="C69" s="501">
        <v>6308402</v>
      </c>
      <c r="D69" s="351">
        <v>0</v>
      </c>
      <c r="E69" s="351">
        <v>6350992</v>
      </c>
    </row>
    <row r="70" spans="1:5" ht="30.75" customHeight="1">
      <c r="A70" s="352">
        <v>66</v>
      </c>
      <c r="B70" s="353" t="s">
        <v>915</v>
      </c>
      <c r="C70" s="502">
        <v>6764986</v>
      </c>
      <c r="D70" s="354">
        <v>0</v>
      </c>
      <c r="E70" s="354">
        <f>SUM(E69)</f>
        <v>6350992</v>
      </c>
    </row>
    <row r="71" spans="1:5" ht="30.75" customHeight="1">
      <c r="A71" s="349">
        <v>67</v>
      </c>
      <c r="B71" s="350" t="s">
        <v>916</v>
      </c>
      <c r="C71" s="501">
        <v>10788918</v>
      </c>
      <c r="D71" s="351">
        <v>0</v>
      </c>
      <c r="E71" s="351">
        <v>10828573</v>
      </c>
    </row>
    <row r="72" spans="1:5" ht="30.75" customHeight="1">
      <c r="A72" s="349">
        <v>68</v>
      </c>
      <c r="B72" s="350" t="s">
        <v>917</v>
      </c>
      <c r="C72" s="501">
        <v>5985831</v>
      </c>
      <c r="D72" s="351">
        <v>0</v>
      </c>
      <c r="E72" s="351">
        <v>5985831</v>
      </c>
    </row>
    <row r="73" spans="1:5" ht="30.75" customHeight="1">
      <c r="A73" s="349">
        <v>69</v>
      </c>
      <c r="B73" s="350" t="s">
        <v>918</v>
      </c>
      <c r="C73" s="501">
        <v>51321</v>
      </c>
      <c r="D73" s="351">
        <v>0</v>
      </c>
      <c r="E73" s="351">
        <v>35586</v>
      </c>
    </row>
    <row r="74" spans="1:5" ht="30.75" customHeight="1">
      <c r="A74" s="352">
        <v>70</v>
      </c>
      <c r="B74" s="353" t="s">
        <v>919</v>
      </c>
      <c r="C74" s="502">
        <v>16826070</v>
      </c>
      <c r="D74" s="354">
        <v>0</v>
      </c>
      <c r="E74" s="354">
        <f>SUM(E71:E73)</f>
        <v>16849990</v>
      </c>
    </row>
    <row r="75" spans="1:5" ht="30.75" customHeight="1">
      <c r="A75" s="352">
        <v>71</v>
      </c>
      <c r="B75" s="353" t="s">
        <v>920</v>
      </c>
      <c r="C75" s="502">
        <v>41315794</v>
      </c>
      <c r="D75" s="354">
        <v>0</v>
      </c>
      <c r="E75" s="354">
        <f>SUM(E66+E70+E74)</f>
        <v>34991380</v>
      </c>
    </row>
    <row r="76" spans="1:5" ht="30.75" customHeight="1">
      <c r="A76" s="349">
        <v>72</v>
      </c>
      <c r="B76" s="350" t="s">
        <v>921</v>
      </c>
      <c r="C76" s="501">
        <v>7622683</v>
      </c>
      <c r="D76" s="351">
        <v>0</v>
      </c>
      <c r="E76" s="351">
        <v>7622683</v>
      </c>
    </row>
    <row r="77" spans="1:5" ht="30.75" customHeight="1">
      <c r="A77" s="499">
        <v>73</v>
      </c>
      <c r="B77" s="500" t="s">
        <v>1226</v>
      </c>
      <c r="C77" s="501">
        <v>0</v>
      </c>
      <c r="D77" s="501">
        <v>0</v>
      </c>
      <c r="E77" s="501">
        <v>6412160</v>
      </c>
    </row>
    <row r="78" spans="1:5" ht="30.75" customHeight="1">
      <c r="A78" s="349">
        <v>74</v>
      </c>
      <c r="B78" s="350" t="s">
        <v>922</v>
      </c>
      <c r="C78" s="501">
        <v>93220055</v>
      </c>
      <c r="D78" s="351">
        <v>0</v>
      </c>
      <c r="E78" s="351">
        <v>93220055</v>
      </c>
    </row>
    <row r="79" spans="1:5" ht="30.75" customHeight="1">
      <c r="A79" s="352">
        <v>75</v>
      </c>
      <c r="B79" s="353" t="s">
        <v>923</v>
      </c>
      <c r="C79" s="502">
        <v>100842738</v>
      </c>
      <c r="D79" s="354">
        <v>0</v>
      </c>
      <c r="E79" s="354">
        <f>SUM(E76:E78)</f>
        <v>107254898</v>
      </c>
    </row>
    <row r="80" spans="1:5" ht="30.75" customHeight="1">
      <c r="A80" s="352">
        <v>76</v>
      </c>
      <c r="B80" s="353" t="s">
        <v>924</v>
      </c>
      <c r="C80" s="502">
        <v>2208541746</v>
      </c>
      <c r="D80" s="354">
        <v>0</v>
      </c>
      <c r="E80" s="354">
        <f>SUM(E60+E75+E79)</f>
        <v>2152968419</v>
      </c>
    </row>
  </sheetData>
  <mergeCells count="2">
    <mergeCell ref="A2:E2"/>
    <mergeCell ref="A1:E1"/>
  </mergeCells>
  <pageMargins left="0.7" right="0.7" top="0.75" bottom="0.75" header="0.3" footer="0.3"/>
  <pageSetup paperSize="9" scale="31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sqref="A1:F5"/>
    </sheetView>
  </sheetViews>
  <sheetFormatPr defaultRowHeight="15"/>
  <cols>
    <col min="1" max="1" width="5.7109375" customWidth="1"/>
    <col min="2" max="2" width="56.7109375" customWidth="1"/>
    <col min="3" max="4" width="17" customWidth="1"/>
    <col min="5" max="5" width="16.7109375" customWidth="1"/>
    <col min="6" max="6" width="20" customWidth="1"/>
  </cols>
  <sheetData>
    <row r="1" spans="1:6">
      <c r="A1" s="573"/>
      <c r="B1" s="573"/>
      <c r="C1" s="573"/>
      <c r="D1" s="570" t="s">
        <v>1268</v>
      </c>
      <c r="E1" s="573"/>
      <c r="F1" s="573"/>
    </row>
    <row r="2" spans="1:6" ht="15" customHeight="1">
      <c r="A2" s="693" t="s">
        <v>1227</v>
      </c>
      <c r="B2" s="693"/>
      <c r="C2" s="693"/>
      <c r="D2" s="693"/>
      <c r="E2" s="693"/>
      <c r="F2" s="693"/>
    </row>
    <row r="3" spans="1:6">
      <c r="A3" s="586"/>
      <c r="B3" s="586" t="s">
        <v>819</v>
      </c>
      <c r="C3" s="586" t="s">
        <v>848</v>
      </c>
      <c r="D3" s="586" t="s">
        <v>848</v>
      </c>
      <c r="E3" s="586" t="s">
        <v>850</v>
      </c>
      <c r="F3" s="586" t="s">
        <v>850</v>
      </c>
    </row>
    <row r="4" spans="1:6">
      <c r="A4" s="586">
        <v>1</v>
      </c>
      <c r="B4" s="586">
        <v>2</v>
      </c>
      <c r="C4" s="586">
        <v>3</v>
      </c>
      <c r="D4" s="586">
        <v>4</v>
      </c>
      <c r="E4" s="586">
        <v>5</v>
      </c>
      <c r="F4" s="586">
        <v>6</v>
      </c>
    </row>
    <row r="5" spans="1:6">
      <c r="A5" s="586"/>
      <c r="B5" s="586"/>
      <c r="C5" s="586" t="s">
        <v>805</v>
      </c>
      <c r="D5" s="586" t="s">
        <v>951</v>
      </c>
      <c r="E5" s="586" t="s">
        <v>805</v>
      </c>
      <c r="F5" s="586" t="s">
        <v>951</v>
      </c>
    </row>
    <row r="6" spans="1:6" ht="20.100000000000001" customHeight="1">
      <c r="A6" s="355">
        <v>1</v>
      </c>
      <c r="B6" s="356" t="s">
        <v>925</v>
      </c>
      <c r="C6" s="501">
        <v>45896941</v>
      </c>
      <c r="D6" s="501">
        <v>0</v>
      </c>
      <c r="E6" s="357">
        <v>104789716</v>
      </c>
      <c r="F6" s="501">
        <v>0</v>
      </c>
    </row>
    <row r="7" spans="1:6" ht="27" customHeight="1">
      <c r="A7" s="355">
        <v>2</v>
      </c>
      <c r="B7" s="356" t="s">
        <v>926</v>
      </c>
      <c r="C7" s="501">
        <v>15160405</v>
      </c>
      <c r="D7" s="501">
        <v>19460664</v>
      </c>
      <c r="E7" s="357">
        <v>11550293</v>
      </c>
      <c r="F7" s="501">
        <v>20954263</v>
      </c>
    </row>
    <row r="8" spans="1:6" ht="25.5" customHeight="1">
      <c r="A8" s="355">
        <v>3</v>
      </c>
      <c r="B8" s="356" t="s">
        <v>927</v>
      </c>
      <c r="C8" s="501">
        <v>2182287</v>
      </c>
      <c r="D8" s="501">
        <v>0</v>
      </c>
      <c r="E8" s="357">
        <v>6255089</v>
      </c>
      <c r="F8" s="501">
        <v>0</v>
      </c>
    </row>
    <row r="9" spans="1:6" ht="27" customHeight="1">
      <c r="A9" s="358">
        <v>4</v>
      </c>
      <c r="B9" s="359" t="s">
        <v>928</v>
      </c>
      <c r="C9" s="502">
        <v>63239633</v>
      </c>
      <c r="D9" s="502">
        <f>SUM(D6:D8)</f>
        <v>19460664</v>
      </c>
      <c r="E9" s="360">
        <v>122595098</v>
      </c>
      <c r="F9" s="502">
        <f>SUM(F6:F8)</f>
        <v>20954263</v>
      </c>
    </row>
    <row r="10" spans="1:6" ht="27" customHeight="1">
      <c r="A10" s="355">
        <v>5</v>
      </c>
      <c r="B10" s="356" t="s">
        <v>929</v>
      </c>
      <c r="C10" s="501">
        <v>185738006</v>
      </c>
      <c r="D10" s="501">
        <v>77234161</v>
      </c>
      <c r="E10" s="357">
        <v>187260813</v>
      </c>
      <c r="F10" s="501">
        <v>71585966</v>
      </c>
    </row>
    <row r="11" spans="1:6" ht="25.5" customHeight="1">
      <c r="A11" s="355">
        <v>6</v>
      </c>
      <c r="B11" s="356" t="s">
        <v>930</v>
      </c>
      <c r="C11" s="501">
        <v>170076394</v>
      </c>
      <c r="D11" s="501">
        <v>0</v>
      </c>
      <c r="E11" s="357">
        <v>61128026</v>
      </c>
      <c r="F11" s="501">
        <v>1302366</v>
      </c>
    </row>
    <row r="12" spans="1:6" ht="30" customHeight="1">
      <c r="A12" s="355">
        <v>7</v>
      </c>
      <c r="B12" s="356" t="s">
        <v>931</v>
      </c>
      <c r="C12" s="501">
        <v>16128998</v>
      </c>
      <c r="D12" s="501">
        <v>61833</v>
      </c>
      <c r="E12" s="357">
        <v>22464378</v>
      </c>
      <c r="F12" s="501">
        <v>1523610</v>
      </c>
    </row>
    <row r="13" spans="1:6" ht="20.100000000000001" customHeight="1">
      <c r="A13" s="358">
        <v>8</v>
      </c>
      <c r="B13" s="362" t="s">
        <v>932</v>
      </c>
      <c r="C13" s="502">
        <v>371943398</v>
      </c>
      <c r="D13" s="502">
        <f>SUM(D10:D12)</f>
        <v>77295994</v>
      </c>
      <c r="E13" s="360">
        <f>SUM(E10:E12)</f>
        <v>270853217</v>
      </c>
      <c r="F13" s="502">
        <f>SUM(F10:F12)</f>
        <v>74411942</v>
      </c>
    </row>
    <row r="14" spans="1:6" ht="20.100000000000001" customHeight="1">
      <c r="A14" s="355">
        <v>9</v>
      </c>
      <c r="B14" s="356" t="s">
        <v>933</v>
      </c>
      <c r="C14" s="501">
        <v>13071694</v>
      </c>
      <c r="D14" s="501">
        <v>29200230</v>
      </c>
      <c r="E14" s="357">
        <v>16778627</v>
      </c>
      <c r="F14" s="501">
        <v>29945836</v>
      </c>
    </row>
    <row r="15" spans="1:6" ht="20.100000000000001" customHeight="1">
      <c r="A15" s="355">
        <v>10</v>
      </c>
      <c r="B15" s="356" t="s">
        <v>934</v>
      </c>
      <c r="C15" s="501">
        <v>40207019</v>
      </c>
      <c r="D15" s="501">
        <v>7271780</v>
      </c>
      <c r="E15" s="357">
        <v>44080658</v>
      </c>
      <c r="F15" s="501">
        <v>4850276</v>
      </c>
    </row>
    <row r="16" spans="1:6" ht="20.100000000000001" customHeight="1">
      <c r="A16" s="355">
        <v>11</v>
      </c>
      <c r="B16" s="356" t="s">
        <v>935</v>
      </c>
      <c r="C16" s="501">
        <v>455198</v>
      </c>
      <c r="D16" s="501">
        <v>0</v>
      </c>
      <c r="E16" s="357">
        <v>1403291</v>
      </c>
      <c r="F16" s="501">
        <v>180738</v>
      </c>
    </row>
    <row r="17" spans="1:6" ht="20.100000000000001" customHeight="1">
      <c r="A17" s="358">
        <v>12</v>
      </c>
      <c r="B17" s="362" t="s">
        <v>936</v>
      </c>
      <c r="C17" s="502">
        <v>53733911</v>
      </c>
      <c r="D17" s="502">
        <f>SUM(D14:D16)</f>
        <v>36472010</v>
      </c>
      <c r="E17" s="360">
        <f>SUM(E14:E16)</f>
        <v>62262576</v>
      </c>
      <c r="F17" s="502">
        <f>SUM(F14:F16)</f>
        <v>34976850</v>
      </c>
    </row>
    <row r="18" spans="1:6" ht="20.100000000000001" customHeight="1">
      <c r="A18" s="355">
        <v>13</v>
      </c>
      <c r="B18" s="356" t="s">
        <v>937</v>
      </c>
      <c r="C18" s="501">
        <v>44781478</v>
      </c>
      <c r="D18" s="501">
        <v>35174147</v>
      </c>
      <c r="E18" s="357">
        <v>49513745</v>
      </c>
      <c r="F18" s="501">
        <v>44011693</v>
      </c>
    </row>
    <row r="19" spans="1:6" ht="20.100000000000001" customHeight="1">
      <c r="A19" s="355">
        <v>14</v>
      </c>
      <c r="B19" s="356" t="s">
        <v>938</v>
      </c>
      <c r="C19" s="501">
        <v>18876569</v>
      </c>
      <c r="D19" s="501">
        <v>10953069</v>
      </c>
      <c r="E19" s="357">
        <v>19447840</v>
      </c>
      <c r="F19" s="501">
        <v>3735557</v>
      </c>
    </row>
    <row r="20" spans="1:6" ht="20.100000000000001" customHeight="1">
      <c r="A20" s="355">
        <v>15</v>
      </c>
      <c r="B20" s="356" t="s">
        <v>939</v>
      </c>
      <c r="C20" s="501">
        <v>14175995</v>
      </c>
      <c r="D20" s="501">
        <v>10113723</v>
      </c>
      <c r="E20" s="357">
        <v>13513160</v>
      </c>
      <c r="F20" s="501">
        <v>9639644</v>
      </c>
    </row>
    <row r="21" spans="1:6" ht="20.100000000000001" customHeight="1">
      <c r="A21" s="358">
        <v>16</v>
      </c>
      <c r="B21" s="362" t="s">
        <v>940</v>
      </c>
      <c r="C21" s="502">
        <v>77834042</v>
      </c>
      <c r="D21" s="502">
        <f>SUM(D18:D20)</f>
        <v>56240939</v>
      </c>
      <c r="E21" s="360">
        <f>SUM(E18:E20)</f>
        <v>82474745</v>
      </c>
      <c r="F21" s="502">
        <f>SUM(F18:F20)</f>
        <v>57386894</v>
      </c>
    </row>
    <row r="22" spans="1:6" ht="20.100000000000001" customHeight="1">
      <c r="A22" s="358">
        <v>17</v>
      </c>
      <c r="B22" s="359" t="s">
        <v>941</v>
      </c>
      <c r="C22" s="502">
        <v>58068368</v>
      </c>
      <c r="D22" s="502">
        <v>40020</v>
      </c>
      <c r="E22" s="360">
        <v>129649069</v>
      </c>
      <c r="F22" s="502">
        <v>35768</v>
      </c>
    </row>
    <row r="23" spans="1:6" ht="20.100000000000001" customHeight="1">
      <c r="A23" s="358">
        <v>18</v>
      </c>
      <c r="B23" s="359" t="s">
        <v>942</v>
      </c>
      <c r="C23" s="502">
        <v>203094973</v>
      </c>
      <c r="D23" s="502">
        <v>1527330</v>
      </c>
      <c r="E23" s="360">
        <v>174723100</v>
      </c>
      <c r="F23" s="502">
        <v>609167</v>
      </c>
    </row>
    <row r="24" spans="1:6" ht="25.5" customHeight="1">
      <c r="A24" s="358">
        <v>19</v>
      </c>
      <c r="B24" s="359" t="s">
        <v>943</v>
      </c>
      <c r="C24" s="502">
        <v>42451737</v>
      </c>
      <c r="D24" s="502">
        <v>2476359</v>
      </c>
      <c r="E24" s="360">
        <f>SUM(E9+E13-E17-E21-E22-E23)</f>
        <v>-55661175</v>
      </c>
      <c r="F24" s="502">
        <v>2357526</v>
      </c>
    </row>
    <row r="25" spans="1:6" ht="25.5" customHeight="1">
      <c r="A25" s="355">
        <v>20</v>
      </c>
      <c r="B25" s="356" t="s">
        <v>944</v>
      </c>
      <c r="C25" s="501">
        <v>0</v>
      </c>
      <c r="D25" s="501">
        <v>0</v>
      </c>
      <c r="E25" s="357">
        <v>0</v>
      </c>
      <c r="F25" s="501">
        <v>0</v>
      </c>
    </row>
    <row r="26" spans="1:6" ht="25.5" customHeight="1">
      <c r="A26" s="499">
        <v>21</v>
      </c>
      <c r="B26" s="500" t="s">
        <v>1229</v>
      </c>
      <c r="C26" s="501">
        <v>0</v>
      </c>
      <c r="D26" s="501">
        <v>0</v>
      </c>
      <c r="E26" s="501">
        <v>102</v>
      </c>
      <c r="F26" s="501">
        <v>0</v>
      </c>
    </row>
    <row r="27" spans="1:6" ht="22.5" customHeight="1">
      <c r="A27" s="355">
        <v>22</v>
      </c>
      <c r="B27" s="361" t="s">
        <v>945</v>
      </c>
      <c r="C27" s="501">
        <v>0</v>
      </c>
      <c r="D27" s="501">
        <v>0</v>
      </c>
      <c r="E27" s="357">
        <v>0</v>
      </c>
      <c r="F27" s="502">
        <f>SUM(F25:F26)</f>
        <v>0</v>
      </c>
    </row>
    <row r="28" spans="1:6" ht="22.5" customHeight="1">
      <c r="A28" s="358">
        <v>23</v>
      </c>
      <c r="B28" s="362" t="s">
        <v>946</v>
      </c>
      <c r="C28" s="502">
        <v>0</v>
      </c>
      <c r="D28" s="502">
        <f>SUM(D25:D27)</f>
        <v>0</v>
      </c>
      <c r="E28" s="360">
        <f>SUM(E25:E27)</f>
        <v>102</v>
      </c>
      <c r="F28" s="501">
        <v>0</v>
      </c>
    </row>
    <row r="29" spans="1:6" ht="20.100000000000001" customHeight="1">
      <c r="A29" s="355">
        <v>24</v>
      </c>
      <c r="B29" s="356" t="s">
        <v>947</v>
      </c>
      <c r="C29" s="501">
        <v>0</v>
      </c>
      <c r="D29" s="501">
        <v>0</v>
      </c>
      <c r="E29" s="357">
        <v>0</v>
      </c>
      <c r="F29" s="502">
        <v>0</v>
      </c>
    </row>
    <row r="30" spans="1:6" ht="20.100000000000001" customHeight="1">
      <c r="A30" s="358">
        <v>25</v>
      </c>
      <c r="B30" s="362" t="s">
        <v>948</v>
      </c>
      <c r="C30" s="502">
        <v>0</v>
      </c>
      <c r="D30" s="502">
        <v>0</v>
      </c>
      <c r="E30" s="360">
        <v>0</v>
      </c>
      <c r="F30" s="502">
        <v>0</v>
      </c>
    </row>
    <row r="31" spans="1:6" ht="20.100000000000001" customHeight="1">
      <c r="A31" s="358">
        <v>26</v>
      </c>
      <c r="B31" s="359" t="s">
        <v>949</v>
      </c>
      <c r="C31" s="502">
        <v>0</v>
      </c>
      <c r="D31" s="502">
        <v>104</v>
      </c>
      <c r="E31" s="360">
        <v>102</v>
      </c>
      <c r="F31" s="502">
        <v>0</v>
      </c>
    </row>
    <row r="32" spans="1:6" ht="20.100000000000001" customHeight="1">
      <c r="A32" s="358">
        <v>27</v>
      </c>
      <c r="B32" s="359" t="s">
        <v>950</v>
      </c>
      <c r="C32" s="502">
        <v>42451737</v>
      </c>
      <c r="D32" s="502">
        <v>3666579</v>
      </c>
      <c r="E32" s="360">
        <f>SUM(E24+E31)</f>
        <v>-55661073</v>
      </c>
      <c r="F32" s="363">
        <v>2357526</v>
      </c>
    </row>
  </sheetData>
  <mergeCells count="1">
    <mergeCell ref="A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4"/>
    </sheetView>
  </sheetViews>
  <sheetFormatPr defaultRowHeight="15"/>
  <cols>
    <col min="2" max="2" width="57.28515625" customWidth="1"/>
    <col min="3" max="4" width="59.7109375" customWidth="1"/>
  </cols>
  <sheetData>
    <row r="1" spans="1:4">
      <c r="A1" s="573"/>
      <c r="B1" s="573"/>
      <c r="C1" s="573"/>
      <c r="D1" s="570" t="s">
        <v>1224</v>
      </c>
    </row>
    <row r="2" spans="1:4" ht="15" customHeight="1">
      <c r="A2" s="600" t="s">
        <v>1230</v>
      </c>
      <c r="B2" s="600"/>
      <c r="C2" s="600"/>
      <c r="D2" s="600"/>
    </row>
    <row r="3" spans="1:4">
      <c r="A3" s="586"/>
      <c r="B3" s="587" t="s">
        <v>819</v>
      </c>
      <c r="C3" s="587" t="s">
        <v>805</v>
      </c>
      <c r="D3" s="587" t="s">
        <v>951</v>
      </c>
    </row>
    <row r="4" spans="1:4">
      <c r="A4" s="586">
        <v>1</v>
      </c>
      <c r="B4" s="586">
        <v>2</v>
      </c>
      <c r="C4" s="586">
        <v>3</v>
      </c>
      <c r="D4" s="586">
        <v>4</v>
      </c>
    </row>
    <row r="5" spans="1:4" ht="20.100000000000001" customHeight="1">
      <c r="A5" s="370">
        <v>1</v>
      </c>
      <c r="B5" s="371" t="s">
        <v>958</v>
      </c>
      <c r="C5" s="372">
        <v>336013958</v>
      </c>
      <c r="D5" s="377">
        <v>28272997</v>
      </c>
    </row>
    <row r="6" spans="1:4" ht="20.100000000000001" customHeight="1">
      <c r="A6" s="370">
        <v>2</v>
      </c>
      <c r="B6" s="371" t="s">
        <v>959</v>
      </c>
      <c r="C6" s="372">
        <v>350803505</v>
      </c>
      <c r="D6" s="377">
        <v>92481739</v>
      </c>
    </row>
    <row r="7" spans="1:4" ht="20.100000000000001" customHeight="1">
      <c r="A7" s="373">
        <v>3</v>
      </c>
      <c r="B7" s="374" t="s">
        <v>960</v>
      </c>
      <c r="C7" s="375">
        <f>SUM(C5-C6)</f>
        <v>-14789547</v>
      </c>
      <c r="D7" s="521">
        <v>-64208742</v>
      </c>
    </row>
    <row r="8" spans="1:4" ht="20.100000000000001" customHeight="1">
      <c r="A8" s="370">
        <v>4</v>
      </c>
      <c r="B8" s="371" t="s">
        <v>961</v>
      </c>
      <c r="C8" s="372">
        <v>101257158</v>
      </c>
      <c r="D8" s="377">
        <v>71743716</v>
      </c>
    </row>
    <row r="9" spans="1:4" ht="20.100000000000001" customHeight="1">
      <c r="A9" s="370">
        <v>5</v>
      </c>
      <c r="B9" s="371" t="s">
        <v>962</v>
      </c>
      <c r="C9" s="372">
        <v>77894368</v>
      </c>
      <c r="D9" s="521">
        <v>0</v>
      </c>
    </row>
    <row r="10" spans="1:4" ht="20.100000000000001" customHeight="1">
      <c r="A10" s="373">
        <v>6</v>
      </c>
      <c r="B10" s="374" t="s">
        <v>963</v>
      </c>
      <c r="C10" s="375">
        <f>SUM(C8-C9)</f>
        <v>23362790</v>
      </c>
      <c r="D10" s="521">
        <v>71743716</v>
      </c>
    </row>
    <row r="11" spans="1:4" ht="20.100000000000001" customHeight="1">
      <c r="A11" s="373">
        <v>7</v>
      </c>
      <c r="B11" s="374" t="s">
        <v>964</v>
      </c>
      <c r="C11" s="375">
        <f>SUM(C7+C10)</f>
        <v>8573243</v>
      </c>
      <c r="D11" s="521">
        <v>7534974</v>
      </c>
    </row>
    <row r="12" spans="1:4" ht="20.100000000000001" customHeight="1">
      <c r="A12" s="373">
        <v>8</v>
      </c>
      <c r="B12" s="374" t="s">
        <v>965</v>
      </c>
      <c r="C12" s="375">
        <f>C11</f>
        <v>8573243</v>
      </c>
      <c r="D12" s="521">
        <v>7534974</v>
      </c>
    </row>
    <row r="13" spans="1:4" ht="20.100000000000001" customHeight="1">
      <c r="A13" s="373">
        <v>9</v>
      </c>
      <c r="B13" s="374" t="s">
        <v>966</v>
      </c>
      <c r="C13" s="375">
        <f>C12</f>
        <v>8573243</v>
      </c>
      <c r="D13" s="521">
        <v>7534974</v>
      </c>
    </row>
  </sheetData>
  <mergeCells count="1">
    <mergeCell ref="A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4"/>
    </sheetView>
  </sheetViews>
  <sheetFormatPr defaultRowHeight="15"/>
  <cols>
    <col min="2" max="2" width="38.5703125" customWidth="1"/>
    <col min="3" max="3" width="27.42578125" customWidth="1"/>
    <col min="4" max="4" width="26.85546875" customWidth="1"/>
    <col min="5" max="5" width="30.5703125" customWidth="1"/>
    <col min="6" max="6" width="32.7109375" customWidth="1"/>
  </cols>
  <sheetData>
    <row r="1" spans="1:6">
      <c r="A1" s="649" t="s">
        <v>1228</v>
      </c>
      <c r="B1" s="649"/>
      <c r="C1" s="649"/>
      <c r="D1" s="649"/>
      <c r="E1" s="649"/>
      <c r="F1" s="649"/>
    </row>
    <row r="2" spans="1:6">
      <c r="A2" s="693" t="s">
        <v>1232</v>
      </c>
      <c r="B2" s="694"/>
      <c r="C2" s="694"/>
      <c r="D2" s="694"/>
      <c r="E2" s="694"/>
      <c r="F2" s="694"/>
    </row>
    <row r="3" spans="1:6" ht="75">
      <c r="A3" s="586"/>
      <c r="B3" s="586" t="s">
        <v>819</v>
      </c>
      <c r="C3" s="586" t="s">
        <v>953</v>
      </c>
      <c r="D3" s="586" t="s">
        <v>954</v>
      </c>
      <c r="E3" s="586" t="s">
        <v>955</v>
      </c>
      <c r="F3" s="568" t="s">
        <v>1233</v>
      </c>
    </row>
    <row r="4" spans="1:6">
      <c r="A4" s="586">
        <v>1</v>
      </c>
      <c r="B4" s="586">
        <v>2</v>
      </c>
      <c r="C4" s="586">
        <v>3</v>
      </c>
      <c r="D4" s="586">
        <v>4</v>
      </c>
      <c r="E4" s="586">
        <v>5</v>
      </c>
      <c r="F4" s="586">
        <v>6</v>
      </c>
    </row>
    <row r="5" spans="1:6" ht="38.25" customHeight="1">
      <c r="A5" s="364">
        <v>1</v>
      </c>
      <c r="B5" s="244" t="s">
        <v>1238</v>
      </c>
      <c r="C5" s="245">
        <v>70412850</v>
      </c>
      <c r="D5" s="245">
        <v>70412850</v>
      </c>
      <c r="E5" s="501">
        <v>0</v>
      </c>
      <c r="F5" s="245">
        <v>0</v>
      </c>
    </row>
    <row r="6" spans="1:6" ht="24.95" customHeight="1">
      <c r="A6" s="534">
        <v>2</v>
      </c>
      <c r="B6" s="244" t="s">
        <v>1234</v>
      </c>
      <c r="C6" s="245">
        <v>0</v>
      </c>
      <c r="D6" s="245">
        <v>0</v>
      </c>
      <c r="E6" s="502">
        <v>0</v>
      </c>
      <c r="F6" s="245">
        <v>0</v>
      </c>
    </row>
    <row r="7" spans="1:6" ht="24.95" customHeight="1">
      <c r="A7" s="364">
        <v>3</v>
      </c>
      <c r="B7" s="244" t="s">
        <v>1235</v>
      </c>
      <c r="C7" s="245">
        <v>51123768</v>
      </c>
      <c r="D7" s="245">
        <v>49493408</v>
      </c>
      <c r="E7" s="501">
        <v>0</v>
      </c>
      <c r="F7" s="245">
        <v>1161227</v>
      </c>
    </row>
    <row r="8" spans="1:6" ht="24.95" customHeight="1">
      <c r="A8" s="534">
        <v>4</v>
      </c>
      <c r="B8" s="244" t="s">
        <v>1236</v>
      </c>
      <c r="C8" s="245">
        <v>27235943</v>
      </c>
      <c r="D8" s="245">
        <v>27235943</v>
      </c>
      <c r="E8" s="502">
        <v>0</v>
      </c>
      <c r="F8" s="245">
        <v>0</v>
      </c>
    </row>
    <row r="9" spans="1:6" ht="24.95" customHeight="1">
      <c r="A9" s="538">
        <v>5</v>
      </c>
      <c r="B9" s="539" t="s">
        <v>1237</v>
      </c>
      <c r="C9" s="540">
        <v>590520</v>
      </c>
      <c r="D9" s="540">
        <v>590520</v>
      </c>
      <c r="E9" s="541">
        <v>0</v>
      </c>
      <c r="F9" s="540">
        <v>0</v>
      </c>
    </row>
    <row r="10" spans="1:6" ht="24.95" customHeight="1">
      <c r="A10" s="535">
        <v>6</v>
      </c>
      <c r="B10" s="247" t="s">
        <v>1239</v>
      </c>
      <c r="C10" s="251">
        <v>149363081</v>
      </c>
      <c r="D10" s="251">
        <v>147732721</v>
      </c>
      <c r="E10" s="536">
        <v>0</v>
      </c>
      <c r="F10" s="251">
        <v>1161227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sqref="A1:H5"/>
    </sheetView>
  </sheetViews>
  <sheetFormatPr defaultRowHeight="15"/>
  <cols>
    <col min="1" max="1" width="8.140625" style="235" customWidth="1"/>
    <col min="2" max="2" width="41" style="235" customWidth="1"/>
    <col min="3" max="5" width="32.85546875" style="235" customWidth="1"/>
    <col min="6" max="6" width="32.85546875" style="235" hidden="1" customWidth="1"/>
    <col min="7" max="8" width="32.85546875" style="235" customWidth="1"/>
  </cols>
  <sheetData>
    <row r="1" spans="1:8">
      <c r="A1" s="583"/>
      <c r="B1" s="583"/>
      <c r="C1" s="583"/>
      <c r="D1" s="583"/>
      <c r="E1" s="583"/>
      <c r="F1" s="583"/>
      <c r="G1" s="570" t="s">
        <v>1231</v>
      </c>
      <c r="H1" s="583"/>
    </row>
    <row r="2" spans="1:8">
      <c r="A2" s="697" t="s">
        <v>1188</v>
      </c>
      <c r="B2" s="697"/>
      <c r="C2" s="697"/>
      <c r="D2" s="697"/>
      <c r="E2" s="697"/>
      <c r="F2" s="697"/>
      <c r="G2" s="697"/>
      <c r="H2" s="697"/>
    </row>
    <row r="3" spans="1:8">
      <c r="A3" s="695"/>
      <c r="B3" s="696"/>
      <c r="C3" s="696"/>
      <c r="D3" s="696"/>
      <c r="E3" s="696"/>
      <c r="F3" s="696"/>
      <c r="G3" s="696"/>
      <c r="H3" s="696"/>
    </row>
    <row r="4" spans="1:8" ht="48.75" customHeight="1">
      <c r="A4" s="588"/>
      <c r="B4" s="588" t="s">
        <v>819</v>
      </c>
      <c r="C4" s="588" t="s">
        <v>967</v>
      </c>
      <c r="D4" s="588" t="s">
        <v>968</v>
      </c>
      <c r="E4" s="588" t="s">
        <v>969</v>
      </c>
      <c r="F4" s="588" t="s">
        <v>970</v>
      </c>
      <c r="G4" s="588" t="s">
        <v>971</v>
      </c>
      <c r="H4" s="588" t="s">
        <v>952</v>
      </c>
    </row>
    <row r="5" spans="1:8" ht="15" customHeight="1">
      <c r="A5" s="588">
        <v>1</v>
      </c>
      <c r="B5" s="588">
        <v>2</v>
      </c>
      <c r="C5" s="588">
        <v>3</v>
      </c>
      <c r="D5" s="588">
        <v>4</v>
      </c>
      <c r="E5" s="588">
        <v>5</v>
      </c>
      <c r="F5" s="588">
        <v>6</v>
      </c>
      <c r="G5" s="588">
        <v>7</v>
      </c>
      <c r="H5" s="588">
        <v>9</v>
      </c>
    </row>
    <row r="6" spans="1:8" ht="25.5">
      <c r="A6" s="368">
        <v>1</v>
      </c>
      <c r="B6" s="369" t="s">
        <v>972</v>
      </c>
      <c r="C6" s="251">
        <v>13171619</v>
      </c>
      <c r="D6" s="251">
        <v>2394972189</v>
      </c>
      <c r="E6" s="251">
        <v>107837395</v>
      </c>
      <c r="F6" s="376">
        <v>0</v>
      </c>
      <c r="G6" s="251">
        <v>52966713</v>
      </c>
      <c r="H6" s="251">
        <v>2568947916</v>
      </c>
    </row>
    <row r="7" spans="1:8" ht="15" customHeight="1">
      <c r="A7" s="252">
        <v>2</v>
      </c>
      <c r="B7" s="378" t="s">
        <v>973</v>
      </c>
      <c r="C7" s="245">
        <v>0</v>
      </c>
      <c r="D7" s="245">
        <v>0</v>
      </c>
      <c r="E7" s="245">
        <v>0</v>
      </c>
      <c r="F7" s="253">
        <v>0</v>
      </c>
      <c r="G7" s="245">
        <v>6430475</v>
      </c>
      <c r="H7" s="245">
        <v>6430475</v>
      </c>
    </row>
    <row r="8" spans="1:8">
      <c r="A8" s="252">
        <v>3</v>
      </c>
      <c r="B8" s="378" t="s">
        <v>974</v>
      </c>
      <c r="C8" s="245">
        <v>0</v>
      </c>
      <c r="D8" s="245">
        <v>0</v>
      </c>
      <c r="E8" s="245">
        <v>0</v>
      </c>
      <c r="F8" s="253">
        <v>0</v>
      </c>
      <c r="G8" s="245">
        <v>89421139</v>
      </c>
      <c r="H8" s="245">
        <v>89421139</v>
      </c>
    </row>
    <row r="9" spans="1:8">
      <c r="A9" s="252">
        <v>4</v>
      </c>
      <c r="B9" s="378" t="s">
        <v>975</v>
      </c>
      <c r="C9" s="245">
        <v>0</v>
      </c>
      <c r="D9" s="245">
        <v>88720278</v>
      </c>
      <c r="E9" s="245">
        <v>17729590</v>
      </c>
      <c r="F9" s="253">
        <v>0</v>
      </c>
      <c r="G9" s="245">
        <v>0</v>
      </c>
      <c r="H9" s="245">
        <v>106449868</v>
      </c>
    </row>
    <row r="10" spans="1:8">
      <c r="A10" s="368">
        <v>5</v>
      </c>
      <c r="B10" s="369" t="s">
        <v>980</v>
      </c>
      <c r="C10" s="251">
        <v>0</v>
      </c>
      <c r="D10" s="251">
        <v>88720278</v>
      </c>
      <c r="E10" s="251">
        <v>17729590</v>
      </c>
      <c r="F10" s="376">
        <v>0</v>
      </c>
      <c r="G10" s="251">
        <v>95851614</v>
      </c>
      <c r="H10" s="251">
        <v>202301482</v>
      </c>
    </row>
    <row r="11" spans="1:8">
      <c r="A11" s="368"/>
      <c r="B11" s="236" t="s">
        <v>1245</v>
      </c>
      <c r="C11" s="245">
        <v>0</v>
      </c>
      <c r="D11" s="245">
        <v>4000000</v>
      </c>
      <c r="E11" s="245">
        <v>0</v>
      </c>
      <c r="F11" s="376"/>
      <c r="G11" s="245">
        <v>0</v>
      </c>
      <c r="H11" s="245">
        <v>4000000</v>
      </c>
    </row>
    <row r="12" spans="1:8" ht="24.95" customHeight="1">
      <c r="A12" s="252">
        <v>6</v>
      </c>
      <c r="B12" s="378" t="s">
        <v>976</v>
      </c>
      <c r="C12" s="245">
        <v>0</v>
      </c>
      <c r="D12" s="245">
        <v>0</v>
      </c>
      <c r="E12" s="245">
        <v>0</v>
      </c>
      <c r="F12" s="253">
        <v>0</v>
      </c>
      <c r="G12" s="245">
        <v>102529868</v>
      </c>
      <c r="H12" s="245">
        <v>102529868</v>
      </c>
    </row>
    <row r="13" spans="1:8" ht="24.95" customHeight="1">
      <c r="A13" s="368">
        <v>7</v>
      </c>
      <c r="B13" s="369" t="s">
        <v>981</v>
      </c>
      <c r="C13" s="251">
        <v>0</v>
      </c>
      <c r="D13" s="251">
        <v>4000000</v>
      </c>
      <c r="E13" s="251">
        <v>0</v>
      </c>
      <c r="F13" s="376">
        <v>0</v>
      </c>
      <c r="G13" s="251">
        <v>102529868</v>
      </c>
      <c r="H13" s="251">
        <v>106529868</v>
      </c>
    </row>
    <row r="14" spans="1:8" ht="24.95" customHeight="1">
      <c r="A14" s="368">
        <v>8</v>
      </c>
      <c r="B14" s="369" t="s">
        <v>982</v>
      </c>
      <c r="C14" s="251">
        <v>13171619</v>
      </c>
      <c r="D14" s="251">
        <v>2479692467</v>
      </c>
      <c r="E14" s="251">
        <v>125566985</v>
      </c>
      <c r="F14" s="376">
        <v>0</v>
      </c>
      <c r="G14" s="251">
        <v>46288459</v>
      </c>
      <c r="H14" s="251">
        <v>2664719530</v>
      </c>
    </row>
    <row r="15" spans="1:8" ht="24.95" customHeight="1">
      <c r="A15" s="368">
        <v>9</v>
      </c>
      <c r="B15" s="369" t="s">
        <v>977</v>
      </c>
      <c r="C15" s="251">
        <v>12559700</v>
      </c>
      <c r="D15" s="251">
        <v>470018887</v>
      </c>
      <c r="E15" s="251">
        <v>84460910</v>
      </c>
      <c r="F15" s="376">
        <v>0</v>
      </c>
      <c r="G15" s="251">
        <v>0</v>
      </c>
      <c r="H15" s="251">
        <v>567039497</v>
      </c>
    </row>
    <row r="16" spans="1:8" ht="24.95" customHeight="1">
      <c r="A16" s="252">
        <v>10</v>
      </c>
      <c r="B16" s="378" t="s">
        <v>978</v>
      </c>
      <c r="C16" s="245">
        <v>611919</v>
      </c>
      <c r="D16" s="245">
        <v>110521033</v>
      </c>
      <c r="E16" s="245">
        <v>18436117</v>
      </c>
      <c r="F16" s="253">
        <v>0</v>
      </c>
      <c r="G16" s="245">
        <v>0</v>
      </c>
      <c r="H16" s="245">
        <v>129569069</v>
      </c>
    </row>
    <row r="17" spans="1:8" ht="24.95" customHeight="1">
      <c r="A17" s="368">
        <v>11</v>
      </c>
      <c r="B17" s="369" t="s">
        <v>983</v>
      </c>
      <c r="C17" s="251">
        <v>13171619</v>
      </c>
      <c r="D17" s="251">
        <v>580539920</v>
      </c>
      <c r="E17" s="251">
        <v>102897027</v>
      </c>
      <c r="F17" s="376">
        <v>0</v>
      </c>
      <c r="G17" s="251">
        <v>0</v>
      </c>
      <c r="H17" s="251">
        <v>696608566</v>
      </c>
    </row>
    <row r="18" spans="1:8" ht="24.95" customHeight="1">
      <c r="A18" s="368">
        <v>12</v>
      </c>
      <c r="B18" s="369" t="s">
        <v>984</v>
      </c>
      <c r="C18" s="251">
        <v>13171619</v>
      </c>
      <c r="D18" s="251">
        <v>580539920</v>
      </c>
      <c r="E18" s="251">
        <v>102897027</v>
      </c>
      <c r="F18" s="376">
        <v>0</v>
      </c>
      <c r="G18" s="251">
        <v>0</v>
      </c>
      <c r="H18" s="251">
        <v>696608566</v>
      </c>
    </row>
    <row r="19" spans="1:8" ht="24.95" customHeight="1">
      <c r="A19" s="368">
        <v>13</v>
      </c>
      <c r="B19" s="369" t="s">
        <v>985</v>
      </c>
      <c r="C19" s="251">
        <v>0</v>
      </c>
      <c r="D19" s="251">
        <v>1899152547</v>
      </c>
      <c r="E19" s="251">
        <v>22669958</v>
      </c>
      <c r="F19" s="376">
        <v>0</v>
      </c>
      <c r="G19" s="251">
        <v>46288459</v>
      </c>
      <c r="H19" s="251">
        <v>1968110964</v>
      </c>
    </row>
    <row r="20" spans="1:8" ht="24.95" customHeight="1">
      <c r="A20" s="252">
        <v>14</v>
      </c>
      <c r="B20" s="378" t="s">
        <v>979</v>
      </c>
      <c r="C20" s="245">
        <v>10692427</v>
      </c>
      <c r="D20" s="245">
        <v>609350</v>
      </c>
      <c r="E20" s="245">
        <v>53044759</v>
      </c>
      <c r="F20" s="253">
        <v>0</v>
      </c>
      <c r="G20" s="245">
        <v>0</v>
      </c>
      <c r="H20" s="245">
        <v>64346536</v>
      </c>
    </row>
    <row r="21" spans="1:8" ht="24.95" customHeight="1">
      <c r="C21" s="544"/>
      <c r="E21"/>
    </row>
    <row r="22" spans="1:8" ht="24.95" customHeight="1"/>
    <row r="23" spans="1:8" ht="24.95" customHeight="1"/>
    <row r="24" spans="1:8" ht="24.95" customHeight="1"/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  <row r="32" spans="1: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</sheetData>
  <mergeCells count="2">
    <mergeCell ref="A3:H3"/>
    <mergeCell ref="A2:H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sqref="A1:L2"/>
    </sheetView>
  </sheetViews>
  <sheetFormatPr defaultRowHeight="15"/>
  <cols>
    <col min="1" max="1" width="33" customWidth="1"/>
    <col min="2" max="2" width="23.140625" customWidth="1"/>
    <col min="3" max="3" width="17.5703125" customWidth="1"/>
    <col min="4" max="5" width="17.28515625" customWidth="1"/>
    <col min="6" max="6" width="14" customWidth="1"/>
    <col min="7" max="7" width="16" customWidth="1"/>
    <col min="8" max="8" width="14.28515625" customWidth="1"/>
    <col min="9" max="9" width="11.7109375" customWidth="1"/>
    <col min="10" max="10" width="13" customWidth="1"/>
    <col min="11" max="11" width="13.7109375" customWidth="1"/>
    <col min="12" max="12" width="20.5703125" customWidth="1"/>
    <col min="13" max="13" width="15.7109375" customWidth="1"/>
  </cols>
  <sheetData>
    <row r="1" spans="1:13" ht="24" customHeight="1">
      <c r="A1" s="698" t="s">
        <v>1267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545"/>
    </row>
    <row r="2" spans="1:13" ht="42.75" customHeight="1">
      <c r="A2" s="699" t="s">
        <v>1252</v>
      </c>
      <c r="B2" s="699"/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551"/>
    </row>
    <row r="3" spans="1:13" ht="15.75">
      <c r="A3" s="552" t="s">
        <v>1189</v>
      </c>
      <c r="B3" s="553">
        <v>0</v>
      </c>
      <c r="C3" s="553">
        <v>0</v>
      </c>
      <c r="D3" s="553">
        <v>0</v>
      </c>
      <c r="E3" s="553">
        <v>0</v>
      </c>
      <c r="F3" s="553">
        <v>0</v>
      </c>
      <c r="G3" s="553">
        <v>2415</v>
      </c>
      <c r="H3" s="553">
        <v>0</v>
      </c>
      <c r="I3" s="553">
        <v>0</v>
      </c>
      <c r="J3" s="553">
        <v>0</v>
      </c>
      <c r="K3" s="553">
        <v>0</v>
      </c>
      <c r="L3" s="554">
        <f>SUM(B3:K3)</f>
        <v>2415</v>
      </c>
      <c r="M3" s="546"/>
    </row>
    <row r="4" spans="1:13" ht="15.75">
      <c r="A4" s="555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</row>
    <row r="5" spans="1:13" ht="34.5" customHeight="1">
      <c r="A5" s="552" t="s">
        <v>1253</v>
      </c>
      <c r="B5" s="553">
        <v>1591284</v>
      </c>
      <c r="C5" s="553">
        <v>-900</v>
      </c>
      <c r="D5" s="553">
        <v>0</v>
      </c>
      <c r="E5" s="553">
        <v>13649880</v>
      </c>
      <c r="F5" s="553">
        <v>0</v>
      </c>
      <c r="G5" s="553">
        <v>441835</v>
      </c>
      <c r="H5" s="553">
        <v>1200779</v>
      </c>
      <c r="I5" s="553">
        <v>-3</v>
      </c>
      <c r="J5" s="553">
        <v>4000</v>
      </c>
      <c r="K5" s="553">
        <v>98947</v>
      </c>
      <c r="L5" s="554">
        <f>SUM(B5:K5)</f>
        <v>16985822</v>
      </c>
    </row>
    <row r="6" spans="1:13" ht="29.25" customHeight="1">
      <c r="A6" s="552" t="s">
        <v>1254</v>
      </c>
      <c r="B6" s="553">
        <v>4849514</v>
      </c>
      <c r="C6" s="553">
        <v>900</v>
      </c>
      <c r="D6" s="553">
        <v>101270</v>
      </c>
      <c r="E6" s="553">
        <v>35735965</v>
      </c>
      <c r="F6" s="553">
        <v>0</v>
      </c>
      <c r="G6" s="553">
        <v>18251262</v>
      </c>
      <c r="H6" s="553">
        <v>98634</v>
      </c>
      <c r="I6" s="553">
        <v>3</v>
      </c>
      <c r="J6" s="553">
        <v>0</v>
      </c>
      <c r="K6" s="553">
        <v>16432</v>
      </c>
      <c r="L6" s="554">
        <f>SUM(B6:K6)</f>
        <v>59053980</v>
      </c>
    </row>
    <row r="7" spans="1:13" ht="24.95" customHeight="1">
      <c r="A7" s="552" t="s">
        <v>1255</v>
      </c>
      <c r="B7" s="553">
        <v>2000</v>
      </c>
      <c r="C7" s="553">
        <v>0</v>
      </c>
      <c r="D7" s="553">
        <v>0</v>
      </c>
      <c r="E7" s="553">
        <v>291826</v>
      </c>
      <c r="F7" s="553">
        <v>0</v>
      </c>
      <c r="G7" s="553">
        <v>220193</v>
      </c>
      <c r="H7" s="553">
        <v>49290</v>
      </c>
      <c r="I7" s="553">
        <v>0</v>
      </c>
      <c r="J7" s="553">
        <v>0</v>
      </c>
      <c r="K7" s="553">
        <v>0</v>
      </c>
      <c r="L7" s="554">
        <f>SUM(B7:K7)</f>
        <v>563309</v>
      </c>
    </row>
    <row r="8" spans="1:13" ht="33.75" customHeight="1">
      <c r="A8" s="552" t="s">
        <v>1256</v>
      </c>
      <c r="B8" s="554">
        <f>SUM(B5:B7)</f>
        <v>6442798</v>
      </c>
      <c r="C8" s="554">
        <f t="shared" ref="C8:L8" si="0">SUM(C5:C7)</f>
        <v>0</v>
      </c>
      <c r="D8" s="554">
        <f t="shared" si="0"/>
        <v>101270</v>
      </c>
      <c r="E8" s="554">
        <f t="shared" si="0"/>
        <v>49677671</v>
      </c>
      <c r="F8" s="554">
        <f t="shared" si="0"/>
        <v>0</v>
      </c>
      <c r="G8" s="554">
        <f t="shared" si="0"/>
        <v>18913290</v>
      </c>
      <c r="H8" s="554">
        <f t="shared" si="0"/>
        <v>1348703</v>
      </c>
      <c r="I8" s="554">
        <f t="shared" si="0"/>
        <v>0</v>
      </c>
      <c r="J8" s="554">
        <f t="shared" si="0"/>
        <v>4000</v>
      </c>
      <c r="K8" s="554">
        <f t="shared" si="0"/>
        <v>115379</v>
      </c>
      <c r="L8" s="554">
        <f t="shared" si="0"/>
        <v>76603111</v>
      </c>
    </row>
    <row r="9" spans="1:13" ht="24.95" customHeight="1">
      <c r="A9" s="55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9"/>
    </row>
    <row r="10" spans="1:13" ht="33" customHeight="1">
      <c r="A10" s="552" t="s">
        <v>1257</v>
      </c>
      <c r="B10" s="553">
        <v>4576076</v>
      </c>
      <c r="C10" s="553">
        <v>0</v>
      </c>
      <c r="D10" s="553">
        <v>97170</v>
      </c>
      <c r="E10" s="553">
        <v>35960536</v>
      </c>
      <c r="F10" s="553">
        <v>0</v>
      </c>
      <c r="G10" s="553">
        <v>7158442</v>
      </c>
      <c r="H10" s="553">
        <v>119798</v>
      </c>
      <c r="I10" s="553">
        <v>0</v>
      </c>
      <c r="J10" s="553">
        <v>0</v>
      </c>
      <c r="K10" s="553">
        <v>0</v>
      </c>
      <c r="L10" s="554">
        <f t="shared" ref="L10:L20" si="1">SUM(B10:K10)</f>
        <v>47912022</v>
      </c>
    </row>
    <row r="11" spans="1:13" ht="24.95" customHeight="1">
      <c r="A11" s="552" t="s">
        <v>1190</v>
      </c>
      <c r="B11" s="553">
        <v>0</v>
      </c>
      <c r="C11" s="553">
        <v>0</v>
      </c>
      <c r="D11" s="553">
        <v>0</v>
      </c>
      <c r="E11" s="553">
        <v>0</v>
      </c>
      <c r="F11" s="553">
        <v>0</v>
      </c>
      <c r="G11" s="553">
        <v>0</v>
      </c>
      <c r="H11" s="553">
        <v>0</v>
      </c>
      <c r="I11" s="553">
        <v>0</v>
      </c>
      <c r="J11" s="553">
        <v>0</v>
      </c>
      <c r="K11" s="553">
        <v>0</v>
      </c>
      <c r="L11" s="554">
        <f t="shared" si="1"/>
        <v>0</v>
      </c>
    </row>
    <row r="12" spans="1:13" ht="31.5" customHeight="1">
      <c r="A12" s="552" t="s">
        <v>1258</v>
      </c>
      <c r="B12" s="553">
        <v>2000</v>
      </c>
      <c r="C12" s="553">
        <v>0</v>
      </c>
      <c r="D12" s="553">
        <v>0</v>
      </c>
      <c r="E12" s="553">
        <v>510913</v>
      </c>
      <c r="F12" s="553">
        <v>0</v>
      </c>
      <c r="G12" s="553">
        <v>68885</v>
      </c>
      <c r="H12" s="553">
        <v>0</v>
      </c>
      <c r="I12" s="553">
        <v>0</v>
      </c>
      <c r="J12" s="553">
        <v>0</v>
      </c>
      <c r="K12" s="553">
        <v>0</v>
      </c>
      <c r="L12" s="554">
        <f t="shared" si="1"/>
        <v>581798</v>
      </c>
    </row>
    <row r="13" spans="1:13" ht="31.5" customHeight="1">
      <c r="A13" s="552" t="s">
        <v>1259</v>
      </c>
      <c r="B13" s="553">
        <v>0</v>
      </c>
      <c r="C13" s="553">
        <v>0</v>
      </c>
      <c r="D13" s="553">
        <v>0</v>
      </c>
      <c r="E13" s="553">
        <v>70313</v>
      </c>
      <c r="F13" s="553">
        <v>0</v>
      </c>
      <c r="G13" s="553">
        <v>151308</v>
      </c>
      <c r="H13" s="553">
        <v>49300</v>
      </c>
      <c r="I13" s="553">
        <v>0</v>
      </c>
      <c r="J13" s="553">
        <v>0</v>
      </c>
      <c r="K13" s="553">
        <v>0</v>
      </c>
      <c r="L13" s="554">
        <f t="shared" si="1"/>
        <v>270921</v>
      </c>
    </row>
    <row r="14" spans="1:13" ht="24.95" customHeight="1">
      <c r="A14" s="552" t="s">
        <v>1191</v>
      </c>
      <c r="B14" s="553">
        <v>49754</v>
      </c>
      <c r="C14" s="553">
        <v>0</v>
      </c>
      <c r="D14" s="553">
        <v>0</v>
      </c>
      <c r="E14" s="553">
        <v>4237732</v>
      </c>
      <c r="F14" s="553">
        <v>0</v>
      </c>
      <c r="G14" s="553">
        <v>368794</v>
      </c>
      <c r="H14" s="553">
        <v>24710</v>
      </c>
      <c r="I14" s="553">
        <v>0</v>
      </c>
      <c r="J14" s="553">
        <v>0</v>
      </c>
      <c r="K14" s="553">
        <v>0</v>
      </c>
      <c r="L14" s="554">
        <f t="shared" si="1"/>
        <v>4680990</v>
      </c>
    </row>
    <row r="15" spans="1:13" ht="24.95" customHeight="1">
      <c r="A15" s="552" t="s">
        <v>1260</v>
      </c>
      <c r="B15" s="553">
        <v>45538</v>
      </c>
      <c r="C15" s="553">
        <v>0</v>
      </c>
      <c r="D15" s="553">
        <v>0</v>
      </c>
      <c r="E15" s="553">
        <v>2873376</v>
      </c>
      <c r="F15" s="553">
        <v>0</v>
      </c>
      <c r="G15" s="553">
        <v>114157</v>
      </c>
      <c r="H15" s="553">
        <v>107356</v>
      </c>
      <c r="I15" s="553">
        <v>0</v>
      </c>
      <c r="J15" s="553">
        <v>0</v>
      </c>
      <c r="K15" s="553">
        <v>11286</v>
      </c>
      <c r="L15" s="554">
        <f t="shared" si="1"/>
        <v>3151713</v>
      </c>
    </row>
    <row r="16" spans="1:13" ht="34.5" customHeight="1">
      <c r="A16" s="552" t="s">
        <v>1261</v>
      </c>
      <c r="B16" s="554">
        <f>B10+B11+B12+B13-B15-B14</f>
        <v>4482784</v>
      </c>
      <c r="C16" s="554">
        <f t="shared" ref="C16:K16" si="2">C10+C11+C12+C13-C15-C14</f>
        <v>0</v>
      </c>
      <c r="D16" s="554">
        <f t="shared" si="2"/>
        <v>97170</v>
      </c>
      <c r="E16" s="554">
        <f t="shared" si="2"/>
        <v>29430654</v>
      </c>
      <c r="F16" s="554">
        <f t="shared" si="2"/>
        <v>0</v>
      </c>
      <c r="G16" s="554">
        <f>G10+G11+G12+G13-G15-G14</f>
        <v>6895684</v>
      </c>
      <c r="H16" s="554">
        <f t="shared" si="2"/>
        <v>37032</v>
      </c>
      <c r="I16" s="554">
        <f t="shared" si="2"/>
        <v>0</v>
      </c>
      <c r="J16" s="554">
        <f t="shared" si="2"/>
        <v>0</v>
      </c>
      <c r="K16" s="554">
        <f t="shared" si="2"/>
        <v>-11286</v>
      </c>
      <c r="L16" s="554">
        <f t="shared" si="1"/>
        <v>40932038</v>
      </c>
    </row>
    <row r="17" spans="1:12" ht="24.95" customHeight="1">
      <c r="A17" s="560"/>
      <c r="B17" s="561"/>
      <c r="C17" s="561"/>
      <c r="D17" s="561"/>
      <c r="E17" s="561"/>
      <c r="F17" s="561"/>
      <c r="G17" s="561"/>
      <c r="H17" s="561"/>
      <c r="I17" s="561"/>
      <c r="J17" s="561"/>
      <c r="K17" s="561"/>
      <c r="L17" s="561"/>
    </row>
    <row r="18" spans="1:12" ht="24.95" customHeight="1">
      <c r="A18" s="552" t="s">
        <v>1262</v>
      </c>
      <c r="B18" s="553">
        <v>0</v>
      </c>
      <c r="C18" s="553">
        <v>0</v>
      </c>
      <c r="D18" s="553">
        <v>4100</v>
      </c>
      <c r="E18" s="553">
        <v>15829603</v>
      </c>
      <c r="F18" s="553">
        <v>0</v>
      </c>
      <c r="G18" s="553">
        <v>4881</v>
      </c>
      <c r="H18" s="553">
        <v>0</v>
      </c>
      <c r="I18" s="553">
        <v>0</v>
      </c>
      <c r="J18" s="553">
        <v>0</v>
      </c>
      <c r="K18" s="553">
        <v>0</v>
      </c>
      <c r="L18" s="554">
        <f t="shared" si="1"/>
        <v>15838584</v>
      </c>
    </row>
    <row r="19" spans="1:12" ht="24.95" customHeight="1">
      <c r="A19" s="562"/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</row>
    <row r="20" spans="1:12" ht="33" customHeight="1">
      <c r="A20" s="552" t="s">
        <v>1263</v>
      </c>
      <c r="B20" s="564">
        <f>B3+B8-B16-B18</f>
        <v>1960014</v>
      </c>
      <c r="C20" s="564">
        <f>C3+C8-C16-C18</f>
        <v>0</v>
      </c>
      <c r="D20" s="564">
        <f>D3+D8-D16-D18</f>
        <v>0</v>
      </c>
      <c r="E20" s="564">
        <f>E3+E8-E16-E18</f>
        <v>4417414</v>
      </c>
      <c r="F20" s="564">
        <f>F3+F8-F16-F18</f>
        <v>0</v>
      </c>
      <c r="G20" s="564">
        <f>G3+G8-G16-G18-G21</f>
        <v>1277481</v>
      </c>
      <c r="H20" s="564">
        <f>H3+H8-H16-H18</f>
        <v>1311671</v>
      </c>
      <c r="I20" s="564">
        <f>I3+I8-I16-I18</f>
        <v>0</v>
      </c>
      <c r="J20" s="564">
        <f>J3+J8-J16-J18</f>
        <v>4000</v>
      </c>
      <c r="K20" s="564">
        <f>K3+K8-K16-K18</f>
        <v>126665</v>
      </c>
      <c r="L20" s="554">
        <f t="shared" si="1"/>
        <v>9097245</v>
      </c>
    </row>
    <row r="21" spans="1:12" ht="24.95" customHeight="1">
      <c r="A21" s="548" t="s">
        <v>1192</v>
      </c>
      <c r="B21" s="549"/>
      <c r="C21" s="549"/>
      <c r="D21" s="549"/>
      <c r="E21" s="549"/>
      <c r="F21" s="549"/>
      <c r="G21" s="547">
        <v>10737659</v>
      </c>
      <c r="H21" s="549"/>
      <c r="I21" s="549"/>
      <c r="J21" s="549"/>
      <c r="K21" s="549"/>
      <c r="L21" s="550"/>
    </row>
    <row r="22" spans="1:12" ht="24.95" customHeight="1"/>
    <row r="23" spans="1:12" ht="24.95" customHeight="1"/>
    <row r="24" spans="1:12" ht="24.95" customHeight="1"/>
  </sheetData>
  <mergeCells count="2">
    <mergeCell ref="A1:L1"/>
    <mergeCell ref="A2:L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G3"/>
    </sheetView>
  </sheetViews>
  <sheetFormatPr defaultRowHeight="15"/>
  <cols>
    <col min="1" max="1" width="64.42578125" customWidth="1"/>
    <col min="3" max="3" width="29.140625" customWidth="1"/>
    <col min="4" max="4" width="25.85546875" customWidth="1"/>
    <col min="5" max="5" width="17.85546875" customWidth="1"/>
    <col min="6" max="6" width="17" customWidth="1"/>
    <col min="7" max="7" width="29.42578125" customWidth="1"/>
  </cols>
  <sheetData>
    <row r="1" spans="1:7" ht="15.75" customHeight="1">
      <c r="A1" s="649" t="s">
        <v>1246</v>
      </c>
      <c r="B1" s="649"/>
      <c r="C1" s="649"/>
      <c r="D1" s="649"/>
      <c r="E1" s="649"/>
      <c r="F1" s="649"/>
      <c r="G1" s="649"/>
    </row>
    <row r="2" spans="1:7" ht="15.75">
      <c r="A2" s="700" t="s">
        <v>1194</v>
      </c>
      <c r="B2" s="700"/>
      <c r="C2" s="700"/>
      <c r="D2" s="700"/>
      <c r="E2" s="700"/>
      <c r="F2" s="700"/>
      <c r="G2" s="700"/>
    </row>
    <row r="3" spans="1:7" ht="15.75">
      <c r="A3" s="589"/>
      <c r="B3" s="589"/>
      <c r="C3" s="589"/>
      <c r="D3" s="589"/>
      <c r="E3" s="589"/>
      <c r="F3" s="589"/>
      <c r="G3" s="590"/>
    </row>
    <row r="4" spans="1:7" ht="15.75" thickBot="1">
      <c r="A4" s="379"/>
      <c r="B4" s="380"/>
      <c r="C4" s="379"/>
      <c r="D4" s="379"/>
      <c r="E4" s="379"/>
      <c r="F4" s="379"/>
      <c r="G4" s="381" t="s">
        <v>986</v>
      </c>
    </row>
    <row r="5" spans="1:7" ht="15.75" thickBot="1">
      <c r="A5" s="704" t="s">
        <v>819</v>
      </c>
      <c r="B5" s="706" t="s">
        <v>987</v>
      </c>
      <c r="C5" s="701" t="s">
        <v>988</v>
      </c>
      <c r="D5" s="702"/>
      <c r="E5" s="702"/>
      <c r="F5" s="703"/>
      <c r="G5" s="704" t="s">
        <v>956</v>
      </c>
    </row>
    <row r="6" spans="1:7" ht="15.75" thickBot="1">
      <c r="A6" s="705"/>
      <c r="B6" s="707"/>
      <c r="C6" s="382">
        <v>2018</v>
      </c>
      <c r="D6" s="382">
        <v>2019</v>
      </c>
      <c r="E6" s="382">
        <v>2020</v>
      </c>
      <c r="F6" s="382">
        <v>2021</v>
      </c>
      <c r="G6" s="705"/>
    </row>
    <row r="7" spans="1:7" ht="15.75" thickBot="1">
      <c r="A7" s="405">
        <v>1</v>
      </c>
      <c r="B7" s="406">
        <v>2</v>
      </c>
      <c r="C7" s="407">
        <v>3</v>
      </c>
      <c r="D7" s="408">
        <v>4</v>
      </c>
      <c r="E7" s="409">
        <v>5</v>
      </c>
      <c r="F7" s="410">
        <v>6</v>
      </c>
      <c r="G7" s="406">
        <v>7</v>
      </c>
    </row>
    <row r="8" spans="1:7" ht="24.95" customHeight="1">
      <c r="A8" s="411" t="s">
        <v>989</v>
      </c>
      <c r="B8" s="412" t="s">
        <v>296</v>
      </c>
      <c r="C8" s="383">
        <v>48221742</v>
      </c>
      <c r="D8" s="384">
        <f>C8*1.02</f>
        <v>49186176.840000004</v>
      </c>
      <c r="E8" s="384">
        <f t="shared" ref="E8:F8" si="0">D8*1.02</f>
        <v>50169900.376800008</v>
      </c>
      <c r="F8" s="384">
        <f t="shared" si="0"/>
        <v>51173298.38433601</v>
      </c>
      <c r="G8" s="387">
        <f>SUM(C8:F8)</f>
        <v>198751117.60113603</v>
      </c>
    </row>
    <row r="9" spans="1:7" ht="27.75" customHeight="1">
      <c r="A9" s="413" t="s">
        <v>990</v>
      </c>
      <c r="B9" s="414" t="s">
        <v>298</v>
      </c>
      <c r="C9" s="383">
        <v>20350461</v>
      </c>
      <c r="D9" s="384">
        <f>C9*1.02</f>
        <v>20757470.219999999</v>
      </c>
      <c r="E9" s="384">
        <f t="shared" ref="E9:F9" si="1">D9*1.02</f>
        <v>21172619.624399997</v>
      </c>
      <c r="F9" s="384">
        <f t="shared" si="1"/>
        <v>21596072.016887996</v>
      </c>
      <c r="G9" s="388">
        <f>SUM(C9:F9)</f>
        <v>83876622.861287996</v>
      </c>
    </row>
    <row r="10" spans="1:7" ht="27.75" customHeight="1">
      <c r="A10" s="413" t="s">
        <v>1264</v>
      </c>
      <c r="B10" s="414" t="s">
        <v>301</v>
      </c>
      <c r="C10" s="383">
        <v>4000000</v>
      </c>
      <c r="D10" s="384">
        <v>0</v>
      </c>
      <c r="E10" s="385">
        <v>0</v>
      </c>
      <c r="F10" s="386">
        <v>0</v>
      </c>
      <c r="G10" s="388">
        <f>SUM(C10:F10)</f>
        <v>4000000</v>
      </c>
    </row>
    <row r="11" spans="1:7" ht="24.95" customHeight="1">
      <c r="A11" s="413" t="s">
        <v>991</v>
      </c>
      <c r="B11" s="414" t="s">
        <v>304</v>
      </c>
      <c r="C11" s="383">
        <v>0</v>
      </c>
      <c r="D11" s="384">
        <v>0</v>
      </c>
      <c r="E11" s="385">
        <v>0</v>
      </c>
      <c r="F11" s="386">
        <v>0</v>
      </c>
      <c r="G11" s="388">
        <v>0</v>
      </c>
    </row>
    <row r="12" spans="1:7" ht="24.95" customHeight="1" thickBot="1">
      <c r="A12" s="413" t="s">
        <v>992</v>
      </c>
      <c r="B12" s="414" t="s">
        <v>307</v>
      </c>
      <c r="C12" s="383">
        <v>0</v>
      </c>
      <c r="D12" s="384">
        <v>0</v>
      </c>
      <c r="E12" s="385">
        <v>0</v>
      </c>
      <c r="F12" s="386">
        <v>0</v>
      </c>
      <c r="G12" s="388">
        <v>0</v>
      </c>
    </row>
    <row r="13" spans="1:7" ht="24.95" customHeight="1" thickBot="1">
      <c r="A13" s="415" t="s">
        <v>993</v>
      </c>
      <c r="B13" s="416" t="s">
        <v>310</v>
      </c>
      <c r="C13" s="389">
        <f>SUM(C8:C12)</f>
        <v>72572203</v>
      </c>
      <c r="D13" s="390">
        <f>SUM(D8:D12)</f>
        <v>69943647.060000002</v>
      </c>
      <c r="E13" s="391">
        <f>SUM(E8:E12)</f>
        <v>71342520.001200005</v>
      </c>
      <c r="F13" s="392">
        <f>SUM(F8:F12)</f>
        <v>72769370.401224002</v>
      </c>
      <c r="G13" s="393">
        <f>SUM(G8:G12)</f>
        <v>286627740.46242404</v>
      </c>
    </row>
    <row r="14" spans="1:7" ht="24.95" customHeight="1" thickBot="1">
      <c r="A14" s="415" t="s">
        <v>994</v>
      </c>
      <c r="B14" s="416" t="s">
        <v>312</v>
      </c>
      <c r="C14" s="389">
        <f>C13/2</f>
        <v>36286101.5</v>
      </c>
      <c r="D14" s="389">
        <f t="shared" ref="D14:G14" si="2">D13/2</f>
        <v>34971823.530000001</v>
      </c>
      <c r="E14" s="389">
        <f t="shared" si="2"/>
        <v>35671260.000600003</v>
      </c>
      <c r="F14" s="389">
        <f t="shared" si="2"/>
        <v>36384685.200612001</v>
      </c>
      <c r="G14" s="389">
        <f t="shared" si="2"/>
        <v>143313870.23121202</v>
      </c>
    </row>
    <row r="15" spans="1:7" ht="28.5" customHeight="1" thickBot="1">
      <c r="A15" s="415" t="s">
        <v>995</v>
      </c>
      <c r="B15" s="416" t="s">
        <v>315</v>
      </c>
      <c r="C15" s="389">
        <v>0</v>
      </c>
      <c r="D15" s="390">
        <v>0</v>
      </c>
      <c r="E15" s="391">
        <v>0</v>
      </c>
      <c r="F15" s="392">
        <v>0</v>
      </c>
      <c r="G15" s="393">
        <v>0</v>
      </c>
    </row>
    <row r="16" spans="1:7" ht="24.95" customHeight="1">
      <c r="A16" s="411" t="s">
        <v>996</v>
      </c>
      <c r="B16" s="412" t="s">
        <v>317</v>
      </c>
      <c r="C16" s="383"/>
      <c r="D16" s="384"/>
      <c r="E16" s="385"/>
      <c r="F16" s="386"/>
      <c r="G16" s="387">
        <v>0</v>
      </c>
    </row>
    <row r="17" spans="1:7" ht="24.95" customHeight="1">
      <c r="A17" s="413" t="s">
        <v>997</v>
      </c>
      <c r="B17" s="414" t="s">
        <v>320</v>
      </c>
      <c r="C17" s="394"/>
      <c r="D17" s="395"/>
      <c r="E17" s="396"/>
      <c r="F17" s="397"/>
      <c r="G17" s="388">
        <v>0</v>
      </c>
    </row>
    <row r="18" spans="1:7" ht="24.95" customHeight="1">
      <c r="A18" s="413" t="s">
        <v>998</v>
      </c>
      <c r="B18" s="412" t="s">
        <v>323</v>
      </c>
      <c r="C18" s="394"/>
      <c r="D18" s="395"/>
      <c r="E18" s="396"/>
      <c r="F18" s="397"/>
      <c r="G18" s="388">
        <v>0</v>
      </c>
    </row>
    <row r="19" spans="1:7" ht="24.95" customHeight="1">
      <c r="A19" s="413" t="s">
        <v>999</v>
      </c>
      <c r="B19" s="414" t="s">
        <v>326</v>
      </c>
      <c r="C19" s="394"/>
      <c r="D19" s="395"/>
      <c r="E19" s="396"/>
      <c r="F19" s="397"/>
      <c r="G19" s="388">
        <v>0</v>
      </c>
    </row>
    <row r="20" spans="1:7" ht="24.95" customHeight="1">
      <c r="A20" s="413" t="s">
        <v>1000</v>
      </c>
      <c r="B20" s="412" t="s">
        <v>329</v>
      </c>
      <c r="C20" s="394"/>
      <c r="D20" s="395"/>
      <c r="E20" s="396"/>
      <c r="F20" s="397"/>
      <c r="G20" s="388">
        <v>0</v>
      </c>
    </row>
    <row r="21" spans="1:7" ht="24.95" customHeight="1">
      <c r="A21" s="413" t="s">
        <v>1001</v>
      </c>
      <c r="B21" s="414" t="s">
        <v>332</v>
      </c>
      <c r="C21" s="394"/>
      <c r="D21" s="395"/>
      <c r="E21" s="396"/>
      <c r="F21" s="397"/>
      <c r="G21" s="388">
        <v>0</v>
      </c>
    </row>
    <row r="22" spans="1:7" ht="24.95" customHeight="1" thickBot="1">
      <c r="A22" s="417" t="s">
        <v>1002</v>
      </c>
      <c r="B22" s="412" t="s">
        <v>334</v>
      </c>
      <c r="C22" s="398"/>
      <c r="D22" s="399"/>
      <c r="E22" s="400"/>
      <c r="F22" s="401"/>
      <c r="G22" s="402">
        <v>0</v>
      </c>
    </row>
    <row r="23" spans="1:7" ht="33" customHeight="1" thickBot="1">
      <c r="A23" s="415" t="s">
        <v>1003</v>
      </c>
      <c r="B23" s="416" t="s">
        <v>337</v>
      </c>
      <c r="C23" s="389">
        <v>0</v>
      </c>
      <c r="D23" s="390">
        <v>0</v>
      </c>
      <c r="E23" s="391">
        <v>0</v>
      </c>
      <c r="F23" s="392">
        <v>0</v>
      </c>
      <c r="G23" s="393">
        <v>0</v>
      </c>
    </row>
    <row r="24" spans="1:7" ht="24.95" customHeight="1">
      <c r="A24" s="411" t="s">
        <v>996</v>
      </c>
      <c r="B24" s="412" t="s">
        <v>340</v>
      </c>
      <c r="C24" s="383"/>
      <c r="D24" s="384"/>
      <c r="E24" s="385"/>
      <c r="F24" s="386"/>
      <c r="G24" s="387">
        <v>0</v>
      </c>
    </row>
    <row r="25" spans="1:7" ht="24.95" customHeight="1">
      <c r="A25" s="413" t="s">
        <v>997</v>
      </c>
      <c r="B25" s="414" t="s">
        <v>343</v>
      </c>
      <c r="C25" s="394"/>
      <c r="D25" s="395"/>
      <c r="E25" s="396"/>
      <c r="F25" s="397"/>
      <c r="G25" s="388">
        <v>0</v>
      </c>
    </row>
    <row r="26" spans="1:7" ht="24.95" customHeight="1">
      <c r="A26" s="413" t="s">
        <v>998</v>
      </c>
      <c r="B26" s="414" t="s">
        <v>346</v>
      </c>
      <c r="C26" s="394"/>
      <c r="D26" s="395"/>
      <c r="E26" s="396"/>
      <c r="F26" s="397"/>
      <c r="G26" s="388">
        <v>0</v>
      </c>
    </row>
    <row r="27" spans="1:7" ht="24.95" customHeight="1">
      <c r="A27" s="413" t="s">
        <v>999</v>
      </c>
      <c r="B27" s="414" t="s">
        <v>349</v>
      </c>
      <c r="C27" s="394"/>
      <c r="D27" s="395"/>
      <c r="E27" s="396"/>
      <c r="F27" s="397"/>
      <c r="G27" s="388">
        <v>0</v>
      </c>
    </row>
    <row r="28" spans="1:7" ht="24.95" customHeight="1">
      <c r="A28" s="413" t="s">
        <v>1000</v>
      </c>
      <c r="B28" s="414" t="s">
        <v>352</v>
      </c>
      <c r="C28" s="394"/>
      <c r="D28" s="395"/>
      <c r="E28" s="396"/>
      <c r="F28" s="397"/>
      <c r="G28" s="388">
        <v>0</v>
      </c>
    </row>
    <row r="29" spans="1:7" ht="24.95" customHeight="1">
      <c r="A29" s="413" t="s">
        <v>1001</v>
      </c>
      <c r="B29" s="414" t="s">
        <v>355</v>
      </c>
      <c r="C29" s="394"/>
      <c r="D29" s="395"/>
      <c r="E29" s="396"/>
      <c r="F29" s="397"/>
      <c r="G29" s="388">
        <v>0</v>
      </c>
    </row>
    <row r="30" spans="1:7" ht="24.95" customHeight="1" thickBot="1">
      <c r="A30" s="417" t="s">
        <v>1002</v>
      </c>
      <c r="B30" s="414" t="s">
        <v>358</v>
      </c>
      <c r="C30" s="398"/>
      <c r="D30" s="399"/>
      <c r="E30" s="400"/>
      <c r="F30" s="401"/>
      <c r="G30" s="402">
        <v>0</v>
      </c>
    </row>
    <row r="31" spans="1:7" ht="24.95" customHeight="1" thickBot="1">
      <c r="A31" s="415" t="s">
        <v>1004</v>
      </c>
      <c r="B31" s="416" t="s">
        <v>361</v>
      </c>
      <c r="C31" s="389">
        <v>0</v>
      </c>
      <c r="D31" s="390">
        <v>0</v>
      </c>
      <c r="E31" s="391">
        <v>0</v>
      </c>
      <c r="F31" s="392">
        <v>0</v>
      </c>
      <c r="G31" s="393">
        <v>0</v>
      </c>
    </row>
    <row r="32" spans="1:7" ht="24.95" customHeight="1" thickBot="1">
      <c r="A32" s="418" t="s">
        <v>1005</v>
      </c>
      <c r="B32" s="419" t="s">
        <v>364</v>
      </c>
      <c r="C32" s="403">
        <f>C14</f>
        <v>36286101.5</v>
      </c>
      <c r="D32" s="403">
        <f t="shared" ref="D32:F32" si="3">D14</f>
        <v>34971823.530000001</v>
      </c>
      <c r="E32" s="403">
        <f t="shared" si="3"/>
        <v>35671260.000600003</v>
      </c>
      <c r="F32" s="403">
        <f t="shared" si="3"/>
        <v>36384685.200612001</v>
      </c>
      <c r="G32" s="404">
        <f>SUM(C32:F32)</f>
        <v>143313870.23121202</v>
      </c>
    </row>
    <row r="33" spans="3:3">
      <c r="C33" s="565"/>
    </row>
  </sheetData>
  <mergeCells count="6">
    <mergeCell ref="A1:G1"/>
    <mergeCell ref="A2:G2"/>
    <mergeCell ref="C5:F5"/>
    <mergeCell ref="G5:G6"/>
    <mergeCell ref="A5:A6"/>
    <mergeCell ref="B5:B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sqref="A1:K4"/>
    </sheetView>
  </sheetViews>
  <sheetFormatPr defaultRowHeight="15"/>
  <cols>
    <col min="3" max="3" width="18.5703125" customWidth="1"/>
    <col min="11" max="11" width="23.28515625" customWidth="1"/>
  </cols>
  <sheetData>
    <row r="1" spans="1:11" ht="15.75" thickBot="1">
      <c r="A1" s="710" t="s">
        <v>1266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</row>
    <row r="2" spans="1:11" ht="17.25" thickTop="1" thickBot="1">
      <c r="A2" s="711" t="s">
        <v>1006</v>
      </c>
      <c r="B2" s="712"/>
      <c r="C2" s="712"/>
      <c r="D2" s="712"/>
      <c r="E2" s="712"/>
      <c r="F2" s="712"/>
      <c r="G2" s="712"/>
      <c r="H2" s="712"/>
      <c r="I2" s="712"/>
      <c r="J2" s="712"/>
      <c r="K2" s="713"/>
    </row>
    <row r="3" spans="1:11" ht="15.75">
      <c r="A3" s="714" t="s">
        <v>1007</v>
      </c>
      <c r="B3" s="715"/>
      <c r="C3" s="715"/>
      <c r="D3" s="715"/>
      <c r="E3" s="715"/>
      <c r="F3" s="715"/>
      <c r="G3" s="715"/>
      <c r="H3" s="715"/>
      <c r="I3" s="715"/>
      <c r="J3" s="715"/>
      <c r="K3" s="716"/>
    </row>
    <row r="4" spans="1:11" ht="16.5" thickBot="1">
      <c r="A4" s="717" t="s">
        <v>1008</v>
      </c>
      <c r="B4" s="718"/>
      <c r="C4" s="718"/>
      <c r="D4" s="718"/>
      <c r="E4" s="718"/>
      <c r="F4" s="718"/>
      <c r="G4" s="718"/>
      <c r="H4" s="718"/>
      <c r="I4" s="718"/>
      <c r="J4" s="718"/>
      <c r="K4" s="719"/>
    </row>
    <row r="5" spans="1:11" ht="17.25" thickTop="1" thickBot="1">
      <c r="A5" s="420"/>
      <c r="B5" s="421"/>
      <c r="C5" s="421"/>
      <c r="D5" s="421"/>
      <c r="E5" s="421"/>
      <c r="F5" s="421"/>
      <c r="G5" s="720"/>
      <c r="H5" s="720"/>
      <c r="I5" s="421"/>
      <c r="J5" s="422"/>
      <c r="K5" s="423"/>
    </row>
    <row r="6" spans="1:11" ht="17.25" thickTop="1" thickBot="1">
      <c r="A6" s="708" t="s">
        <v>1009</v>
      </c>
      <c r="B6" s="709"/>
      <c r="C6" s="709"/>
      <c r="D6" s="424"/>
      <c r="E6" s="425"/>
      <c r="F6" s="424"/>
      <c r="G6" s="425"/>
      <c r="H6" s="424"/>
      <c r="I6" s="426"/>
      <c r="J6" s="427"/>
      <c r="K6" s="428" t="s">
        <v>1212</v>
      </c>
    </row>
    <row r="7" spans="1:11" ht="15.75">
      <c r="A7" s="726" t="s">
        <v>1010</v>
      </c>
      <c r="B7" s="727"/>
      <c r="C7" s="727"/>
      <c r="D7" s="727"/>
      <c r="E7" s="727"/>
      <c r="F7" s="727"/>
      <c r="G7" s="727"/>
      <c r="H7" s="727"/>
      <c r="I7" s="727"/>
      <c r="J7" s="728"/>
      <c r="K7" s="429">
        <v>48221742</v>
      </c>
    </row>
    <row r="8" spans="1:11" ht="30" customHeight="1">
      <c r="A8" s="729" t="s">
        <v>1011</v>
      </c>
      <c r="B8" s="730"/>
      <c r="C8" s="730"/>
      <c r="D8" s="730"/>
      <c r="E8" s="730"/>
      <c r="F8" s="730"/>
      <c r="G8" s="730"/>
      <c r="H8" s="730"/>
      <c r="I8" s="730"/>
      <c r="J8" s="731"/>
      <c r="K8" s="430">
        <v>24350461</v>
      </c>
    </row>
    <row r="9" spans="1:11" ht="15.75">
      <c r="A9" s="721" t="s">
        <v>1012</v>
      </c>
      <c r="B9" s="722"/>
      <c r="C9" s="722"/>
      <c r="D9" s="722"/>
      <c r="E9" s="722"/>
      <c r="F9" s="722"/>
      <c r="G9" s="722"/>
      <c r="H9" s="722"/>
      <c r="I9" s="722"/>
      <c r="J9" s="723"/>
      <c r="K9" s="430">
        <v>0</v>
      </c>
    </row>
    <row r="10" spans="1:11" ht="30.75" customHeight="1">
      <c r="A10" s="729" t="s">
        <v>1013</v>
      </c>
      <c r="B10" s="730"/>
      <c r="C10" s="730"/>
      <c r="D10" s="730"/>
      <c r="E10" s="730"/>
      <c r="F10" s="730"/>
      <c r="G10" s="730"/>
      <c r="H10" s="730"/>
      <c r="I10" s="730"/>
      <c r="J10" s="730"/>
      <c r="K10" s="430">
        <v>0</v>
      </c>
    </row>
    <row r="11" spans="1:11" ht="15.75">
      <c r="A11" s="721" t="s">
        <v>1014</v>
      </c>
      <c r="B11" s="722"/>
      <c r="C11" s="722"/>
      <c r="D11" s="722"/>
      <c r="E11" s="722"/>
      <c r="F11" s="722"/>
      <c r="G11" s="722"/>
      <c r="H11" s="722"/>
      <c r="I11" s="722"/>
      <c r="J11" s="723"/>
      <c r="K11" s="431">
        <v>0</v>
      </c>
    </row>
    <row r="12" spans="1:11" ht="15.75">
      <c r="A12" s="721" t="s">
        <v>1015</v>
      </c>
      <c r="B12" s="722"/>
      <c r="C12" s="722"/>
      <c r="D12" s="722"/>
      <c r="E12" s="722"/>
      <c r="F12" s="722"/>
      <c r="G12" s="722"/>
      <c r="H12" s="722"/>
      <c r="I12" s="722"/>
      <c r="J12" s="723"/>
      <c r="K12" s="431">
        <v>0</v>
      </c>
    </row>
    <row r="13" spans="1:11" ht="16.5" thickBot="1">
      <c r="A13" s="721" t="s">
        <v>812</v>
      </c>
      <c r="B13" s="722"/>
      <c r="C13" s="722"/>
      <c r="D13" s="722"/>
      <c r="E13" s="722"/>
      <c r="F13" s="722"/>
      <c r="G13" s="722"/>
      <c r="H13" s="722"/>
      <c r="I13" s="722"/>
      <c r="J13" s="723"/>
      <c r="K13" s="432">
        <f>SUM(K7:K12)</f>
        <v>72572203</v>
      </c>
    </row>
    <row r="14" spans="1:11" ht="17.25" thickTop="1" thickBot="1">
      <c r="A14" s="724" t="s">
        <v>1016</v>
      </c>
      <c r="B14" s="725"/>
      <c r="C14" s="725"/>
      <c r="D14" s="725"/>
      <c r="E14" s="433"/>
      <c r="F14" s="433"/>
      <c r="G14" s="433"/>
      <c r="H14" s="433"/>
      <c r="I14" s="433"/>
      <c r="J14" s="433"/>
      <c r="K14" s="434">
        <f>K13/2</f>
        <v>36286101.5</v>
      </c>
    </row>
  </sheetData>
  <mergeCells count="14">
    <mergeCell ref="A13:J13"/>
    <mergeCell ref="A14:D14"/>
    <mergeCell ref="A7:J7"/>
    <mergeCell ref="A8:J8"/>
    <mergeCell ref="A9:J9"/>
    <mergeCell ref="A10:J10"/>
    <mergeCell ref="A11:J11"/>
    <mergeCell ref="A12:J12"/>
    <mergeCell ref="A6:C6"/>
    <mergeCell ref="A1:K1"/>
    <mergeCell ref="A2:K2"/>
    <mergeCell ref="A3:K3"/>
    <mergeCell ref="A4:K4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4"/>
  <sheetViews>
    <sheetView topLeftCell="A2" zoomScale="75" zoomScaleNormal="75" workbookViewId="0">
      <selection activeCell="A2" sqref="A2:XFD2"/>
    </sheetView>
  </sheetViews>
  <sheetFormatPr defaultRowHeight="15"/>
  <cols>
    <col min="1" max="1" width="9.140625" customWidth="1"/>
    <col min="2" max="2" width="64.42578125" customWidth="1"/>
    <col min="3" max="3" width="25" customWidth="1"/>
    <col min="4" max="4" width="23.28515625" customWidth="1"/>
    <col min="5" max="6" width="9.140625" hidden="1" customWidth="1"/>
    <col min="7" max="7" width="24.7109375" customWidth="1"/>
    <col min="8" max="8" width="18.5703125" customWidth="1"/>
    <col min="9" max="9" width="15" customWidth="1"/>
    <col min="10" max="10" width="13.42578125" customWidth="1"/>
  </cols>
  <sheetData>
    <row r="1" spans="1:10">
      <c r="A1" s="569"/>
      <c r="B1" s="570"/>
      <c r="C1" s="571"/>
      <c r="D1" s="571"/>
      <c r="E1" s="571"/>
      <c r="F1" s="571"/>
      <c r="G1" s="570" t="s">
        <v>1209</v>
      </c>
      <c r="H1" s="572"/>
      <c r="I1" s="573"/>
      <c r="J1" s="573"/>
    </row>
    <row r="2" spans="1:10" ht="13.5" customHeight="1">
      <c r="A2" s="574"/>
      <c r="B2" s="575"/>
      <c r="C2" s="576"/>
      <c r="D2" s="577"/>
      <c r="E2" s="577"/>
      <c r="F2" s="576" t="s">
        <v>0</v>
      </c>
      <c r="G2" s="578"/>
      <c r="H2" s="572"/>
      <c r="I2" s="573"/>
      <c r="J2" s="573"/>
    </row>
    <row r="3" spans="1:10" ht="15" customHeight="1">
      <c r="A3" s="607" t="s">
        <v>1215</v>
      </c>
      <c r="B3" s="607"/>
      <c r="C3" s="607"/>
      <c r="D3" s="607"/>
      <c r="E3" s="607"/>
      <c r="F3" s="607"/>
      <c r="G3" s="607"/>
      <c r="H3" s="607"/>
      <c r="I3" s="607"/>
      <c r="J3" s="607"/>
    </row>
    <row r="4" spans="1:10" ht="14.25" customHeight="1">
      <c r="A4" s="602"/>
      <c r="B4" s="602"/>
      <c r="C4" s="602"/>
      <c r="D4" s="602"/>
      <c r="E4" s="602"/>
      <c r="F4" s="602"/>
      <c r="G4" s="578"/>
      <c r="H4" s="578"/>
      <c r="I4" s="573"/>
      <c r="J4" s="573"/>
    </row>
    <row r="5" spans="1:10" ht="15" hidden="1" customHeight="1">
      <c r="A5" s="574"/>
      <c r="B5" s="579"/>
      <c r="C5" s="576"/>
      <c r="D5" s="577"/>
      <c r="E5" s="577"/>
      <c r="F5" s="577"/>
      <c r="G5" s="578"/>
      <c r="H5" s="578"/>
      <c r="I5" s="573"/>
      <c r="J5" s="573"/>
    </row>
    <row r="6" spans="1:10" ht="13.5" customHeight="1">
      <c r="A6" s="603" t="s">
        <v>2</v>
      </c>
      <c r="B6" s="603"/>
      <c r="C6" s="603"/>
      <c r="D6" s="603"/>
      <c r="E6" s="603"/>
      <c r="F6" s="603"/>
      <c r="G6" s="578"/>
      <c r="H6" s="578"/>
      <c r="I6" s="573"/>
      <c r="J6" s="573"/>
    </row>
    <row r="7" spans="1:10" ht="15" hidden="1" customHeight="1">
      <c r="A7" s="580"/>
      <c r="B7" s="581"/>
      <c r="C7" s="581"/>
      <c r="D7" s="577"/>
      <c r="E7" s="577"/>
      <c r="F7" s="577"/>
      <c r="G7" s="578"/>
      <c r="H7" s="578"/>
      <c r="I7" s="573"/>
      <c r="J7" s="573"/>
    </row>
    <row r="8" spans="1:10">
      <c r="A8" s="582"/>
      <c r="B8" s="582"/>
      <c r="C8" s="604" t="s">
        <v>1177</v>
      </c>
      <c r="D8" s="605"/>
      <c r="E8" s="605"/>
      <c r="F8" s="605"/>
      <c r="G8" s="606"/>
      <c r="H8" s="604" t="s">
        <v>1177</v>
      </c>
      <c r="I8" s="605"/>
      <c r="J8" s="606"/>
    </row>
    <row r="9" spans="1:10" ht="15" customHeight="1">
      <c r="A9" s="609" t="s">
        <v>4</v>
      </c>
      <c r="B9" s="611" t="s">
        <v>5</v>
      </c>
      <c r="C9" s="624" t="s">
        <v>1049</v>
      </c>
      <c r="D9" s="637" t="s">
        <v>1050</v>
      </c>
      <c r="E9" s="474"/>
      <c r="F9" s="474"/>
      <c r="G9" s="624" t="s">
        <v>778</v>
      </c>
      <c r="H9" s="608" t="s">
        <v>8</v>
      </c>
      <c r="I9" s="608" t="s">
        <v>9</v>
      </c>
      <c r="J9" s="608" t="s">
        <v>1171</v>
      </c>
    </row>
    <row r="10" spans="1:10" ht="15.75" thickBot="1">
      <c r="A10" s="610"/>
      <c r="B10" s="612"/>
      <c r="C10" s="625"/>
      <c r="D10" s="638"/>
      <c r="E10" s="474"/>
      <c r="F10" s="474"/>
      <c r="G10" s="625"/>
      <c r="H10" s="639"/>
      <c r="I10" s="608"/>
      <c r="J10" s="608"/>
    </row>
    <row r="11" spans="1:10" ht="24.75" customHeight="1">
      <c r="A11" s="499">
        <v>1</v>
      </c>
      <c r="B11" s="500" t="s">
        <v>1121</v>
      </c>
      <c r="C11" s="501">
        <v>71453850</v>
      </c>
      <c r="D11" s="501">
        <v>71578412</v>
      </c>
      <c r="E11" s="501">
        <v>67756259</v>
      </c>
      <c r="F11" s="501">
        <v>0</v>
      </c>
      <c r="G11" s="477">
        <v>71578412</v>
      </c>
      <c r="H11" s="512">
        <v>71578412</v>
      </c>
      <c r="I11" s="250"/>
      <c r="J11" s="250"/>
    </row>
    <row r="12" spans="1:10" ht="24.95" customHeight="1">
      <c r="A12" s="475">
        <v>2</v>
      </c>
      <c r="B12" s="476" t="s">
        <v>1122</v>
      </c>
      <c r="C12" s="477">
        <v>51287168</v>
      </c>
      <c r="D12" s="477">
        <v>51182635</v>
      </c>
      <c r="E12" s="477">
        <v>56874492</v>
      </c>
      <c r="F12" s="477">
        <v>0</v>
      </c>
      <c r="G12" s="477">
        <v>51182635</v>
      </c>
      <c r="H12" s="501">
        <v>51182635</v>
      </c>
      <c r="I12" s="250"/>
      <c r="J12" s="250"/>
    </row>
    <row r="13" spans="1:10" ht="24.95" customHeight="1">
      <c r="A13" s="475">
        <v>3</v>
      </c>
      <c r="B13" s="476" t="s">
        <v>1123</v>
      </c>
      <c r="C13" s="477">
        <v>49376142</v>
      </c>
      <c r="D13" s="477">
        <v>49640613</v>
      </c>
      <c r="E13" s="477">
        <v>49304635</v>
      </c>
      <c r="F13" s="477">
        <v>0</v>
      </c>
      <c r="G13" s="477">
        <v>49640613</v>
      </c>
      <c r="H13" s="501">
        <v>49640613</v>
      </c>
      <c r="I13" s="250"/>
      <c r="J13" s="250"/>
    </row>
    <row r="14" spans="1:10" ht="24.95" customHeight="1">
      <c r="A14" s="475">
        <v>4</v>
      </c>
      <c r="B14" s="476" t="s">
        <v>1124</v>
      </c>
      <c r="C14" s="477">
        <v>3446080</v>
      </c>
      <c r="D14" s="477">
        <v>3749647</v>
      </c>
      <c r="E14" s="477">
        <v>3582049</v>
      </c>
      <c r="F14" s="477">
        <v>0</v>
      </c>
      <c r="G14" s="477">
        <v>3749647</v>
      </c>
      <c r="H14" s="501">
        <v>3749647</v>
      </c>
      <c r="I14" s="250"/>
      <c r="J14" s="250"/>
    </row>
    <row r="15" spans="1:10" ht="24.95" customHeight="1">
      <c r="A15" s="475">
        <v>5</v>
      </c>
      <c r="B15" s="476" t="s">
        <v>1125</v>
      </c>
      <c r="C15" s="477">
        <v>0</v>
      </c>
      <c r="D15" s="477">
        <v>11109506</v>
      </c>
      <c r="E15" s="477">
        <v>8220571</v>
      </c>
      <c r="F15" s="477">
        <v>0</v>
      </c>
      <c r="G15" s="477">
        <v>11109506</v>
      </c>
      <c r="H15" s="501">
        <v>11109506</v>
      </c>
      <c r="I15" s="250"/>
      <c r="J15" s="250"/>
    </row>
    <row r="16" spans="1:10" ht="24.95" customHeight="1">
      <c r="A16" s="475">
        <v>6</v>
      </c>
      <c r="B16" s="503" t="s">
        <v>1181</v>
      </c>
      <c r="C16" s="477">
        <f>SUM(C11:C15)</f>
        <v>175563240</v>
      </c>
      <c r="D16" s="477">
        <f>SUM(D11:D15)</f>
        <v>187260813</v>
      </c>
      <c r="E16" s="477">
        <v>185738006</v>
      </c>
      <c r="F16" s="477">
        <v>0</v>
      </c>
      <c r="G16" s="477">
        <f>SUM(G11:G15)</f>
        <v>187260813</v>
      </c>
      <c r="H16" s="501">
        <f>SUM(H11:H15)</f>
        <v>187260813</v>
      </c>
      <c r="I16" s="250"/>
      <c r="J16" s="250"/>
    </row>
    <row r="17" spans="1:10" ht="24.95" customHeight="1">
      <c r="A17" s="475">
        <v>7</v>
      </c>
      <c r="B17" s="480" t="s">
        <v>1126</v>
      </c>
      <c r="C17" s="477">
        <v>46475385</v>
      </c>
      <c r="D17" s="477">
        <v>61196878</v>
      </c>
      <c r="E17" s="477">
        <v>169268977</v>
      </c>
      <c r="F17" s="477">
        <v>0</v>
      </c>
      <c r="G17" s="477">
        <v>61196878</v>
      </c>
      <c r="H17" s="501">
        <v>61196878</v>
      </c>
      <c r="I17" s="250"/>
      <c r="J17" s="250"/>
    </row>
    <row r="18" spans="1:10" ht="24.95" customHeight="1">
      <c r="A18" s="475">
        <v>8</v>
      </c>
      <c r="B18" s="476" t="s">
        <v>1127</v>
      </c>
      <c r="C18" s="477">
        <v>0</v>
      </c>
      <c r="D18" s="477">
        <v>0</v>
      </c>
      <c r="E18" s="477">
        <v>0</v>
      </c>
      <c r="F18" s="477">
        <v>0</v>
      </c>
      <c r="G18" s="477">
        <v>3043107</v>
      </c>
      <c r="H18" s="501">
        <v>3043107</v>
      </c>
      <c r="I18" s="250"/>
      <c r="J18" s="250"/>
    </row>
    <row r="19" spans="1:10" ht="24.95" customHeight="1">
      <c r="A19" s="475">
        <v>9</v>
      </c>
      <c r="B19" s="476" t="s">
        <v>1128</v>
      </c>
      <c r="C19" s="477">
        <v>0</v>
      </c>
      <c r="D19" s="477">
        <v>0</v>
      </c>
      <c r="E19" s="477">
        <v>0</v>
      </c>
      <c r="F19" s="477">
        <v>0</v>
      </c>
      <c r="G19" s="477">
        <v>489434</v>
      </c>
      <c r="H19" s="501">
        <v>489434</v>
      </c>
      <c r="I19" s="250"/>
      <c r="J19" s="250"/>
    </row>
    <row r="20" spans="1:10" ht="24.95" customHeight="1">
      <c r="A20" s="475">
        <v>10</v>
      </c>
      <c r="B20" s="476" t="s">
        <v>1129</v>
      </c>
      <c r="C20" s="477">
        <v>0</v>
      </c>
      <c r="D20" s="477">
        <v>0</v>
      </c>
      <c r="E20" s="477">
        <v>0</v>
      </c>
      <c r="F20" s="477">
        <v>0</v>
      </c>
      <c r="G20" s="477">
        <v>931449</v>
      </c>
      <c r="H20" s="501">
        <v>931449</v>
      </c>
      <c r="I20" s="250"/>
      <c r="J20" s="250"/>
    </row>
    <row r="21" spans="1:10" ht="24.95" customHeight="1">
      <c r="A21" s="475">
        <v>11</v>
      </c>
      <c r="B21" s="476" t="s">
        <v>1130</v>
      </c>
      <c r="C21" s="477">
        <v>0</v>
      </c>
      <c r="D21" s="477">
        <v>0</v>
      </c>
      <c r="E21" s="477">
        <v>0</v>
      </c>
      <c r="F21" s="477">
        <v>0</v>
      </c>
      <c r="G21" s="477">
        <v>11037800</v>
      </c>
      <c r="H21" s="501">
        <v>11037800</v>
      </c>
      <c r="I21" s="250"/>
      <c r="J21" s="250"/>
    </row>
    <row r="22" spans="1:10" ht="24.95" customHeight="1">
      <c r="A22" s="475">
        <v>12</v>
      </c>
      <c r="B22" s="476" t="s">
        <v>1131</v>
      </c>
      <c r="C22" s="477">
        <v>0</v>
      </c>
      <c r="D22" s="477">
        <v>0</v>
      </c>
      <c r="E22" s="477">
        <v>0</v>
      </c>
      <c r="F22" s="477">
        <v>0</v>
      </c>
      <c r="G22" s="477">
        <v>45607250</v>
      </c>
      <c r="H22" s="501">
        <v>45607250</v>
      </c>
      <c r="I22" s="250"/>
      <c r="J22" s="250"/>
    </row>
    <row r="23" spans="1:10" ht="24.95" customHeight="1">
      <c r="A23" s="475">
        <v>13</v>
      </c>
      <c r="B23" s="476" t="s">
        <v>1132</v>
      </c>
      <c r="C23" s="477">
        <v>0</v>
      </c>
      <c r="D23" s="477">
        <v>0</v>
      </c>
      <c r="E23" s="477">
        <v>0</v>
      </c>
      <c r="F23" s="477">
        <v>0</v>
      </c>
      <c r="G23" s="477">
        <v>87838</v>
      </c>
      <c r="H23" s="501">
        <v>87838</v>
      </c>
      <c r="I23" s="250"/>
      <c r="J23" s="250"/>
    </row>
    <row r="24" spans="1:10" ht="24.95" customHeight="1">
      <c r="A24" s="478">
        <v>14</v>
      </c>
      <c r="B24" s="481" t="s">
        <v>1133</v>
      </c>
      <c r="C24" s="479">
        <f>SUM(C16+C17)</f>
        <v>222038625</v>
      </c>
      <c r="D24" s="502">
        <f>SUM(D16+D17)</f>
        <v>248457691</v>
      </c>
      <c r="E24" s="479">
        <v>355006983</v>
      </c>
      <c r="F24" s="479">
        <v>0</v>
      </c>
      <c r="G24" s="502">
        <f t="shared" ref="G24:H24" si="0">SUM(G16+G17)</f>
        <v>248457691</v>
      </c>
      <c r="H24" s="502">
        <f t="shared" si="0"/>
        <v>248457691</v>
      </c>
      <c r="I24" s="250"/>
      <c r="J24" s="250"/>
    </row>
    <row r="25" spans="1:10" ht="24.95" customHeight="1">
      <c r="A25" s="534">
        <v>15</v>
      </c>
      <c r="B25" s="503" t="s">
        <v>1199</v>
      </c>
      <c r="C25" s="533">
        <v>0</v>
      </c>
      <c r="D25" s="533">
        <v>14984064</v>
      </c>
      <c r="E25" s="533"/>
      <c r="F25" s="533"/>
      <c r="G25" s="533">
        <v>14984064</v>
      </c>
      <c r="H25" s="533">
        <v>14984064</v>
      </c>
      <c r="I25" s="250"/>
      <c r="J25" s="250"/>
    </row>
    <row r="26" spans="1:10" ht="24.95" customHeight="1">
      <c r="A26" s="535">
        <v>16</v>
      </c>
      <c r="B26" s="498" t="s">
        <v>1200</v>
      </c>
      <c r="C26" s="536">
        <v>0</v>
      </c>
      <c r="D26" s="536">
        <v>14984064</v>
      </c>
      <c r="E26" s="536"/>
      <c r="F26" s="536"/>
      <c r="G26" s="536">
        <v>14984064</v>
      </c>
      <c r="H26" s="536">
        <v>14984064</v>
      </c>
      <c r="I26" s="250"/>
      <c r="J26" s="250"/>
    </row>
    <row r="27" spans="1:10" ht="24.95" customHeight="1">
      <c r="A27" s="475">
        <v>17</v>
      </c>
      <c r="B27" s="480" t="s">
        <v>1134</v>
      </c>
      <c r="C27" s="477">
        <v>2951000</v>
      </c>
      <c r="D27" s="477">
        <v>4562076</v>
      </c>
      <c r="E27" s="477">
        <v>4621638</v>
      </c>
      <c r="F27" s="477">
        <v>0</v>
      </c>
      <c r="G27" s="477">
        <v>4562076</v>
      </c>
      <c r="H27" s="501">
        <v>4562076</v>
      </c>
      <c r="I27" s="250"/>
      <c r="J27" s="250"/>
    </row>
    <row r="28" spans="1:10" ht="24.95" customHeight="1">
      <c r="A28" s="475">
        <v>18</v>
      </c>
      <c r="B28" s="476" t="s">
        <v>1135</v>
      </c>
      <c r="C28" s="477">
        <v>0</v>
      </c>
      <c r="D28" s="477">
        <v>0</v>
      </c>
      <c r="E28" s="477">
        <v>0</v>
      </c>
      <c r="F28" s="477">
        <v>0</v>
      </c>
      <c r="G28" s="477">
        <v>0</v>
      </c>
      <c r="H28" s="501">
        <v>0</v>
      </c>
      <c r="I28" s="250"/>
      <c r="J28" s="250"/>
    </row>
    <row r="29" spans="1:10" ht="24.95" customHeight="1">
      <c r="A29" s="475">
        <v>19</v>
      </c>
      <c r="B29" s="476" t="s">
        <v>1136</v>
      </c>
      <c r="C29" s="477">
        <v>0</v>
      </c>
      <c r="D29" s="477">
        <v>0</v>
      </c>
      <c r="E29" s="477">
        <v>0</v>
      </c>
      <c r="F29" s="477">
        <v>0</v>
      </c>
      <c r="G29" s="477">
        <v>4562076</v>
      </c>
      <c r="H29" s="501">
        <v>4562076</v>
      </c>
      <c r="I29" s="250"/>
      <c r="J29" s="250"/>
    </row>
    <row r="30" spans="1:10" ht="24.95" customHeight="1">
      <c r="A30" s="475">
        <v>20</v>
      </c>
      <c r="B30" s="480" t="s">
        <v>1137</v>
      </c>
      <c r="C30" s="477">
        <v>27450000</v>
      </c>
      <c r="D30" s="477">
        <v>36309056</v>
      </c>
      <c r="E30" s="477">
        <v>35003645</v>
      </c>
      <c r="F30" s="477">
        <v>0</v>
      </c>
      <c r="G30" s="477">
        <v>36309056</v>
      </c>
      <c r="H30" s="501">
        <v>36309056</v>
      </c>
      <c r="I30" s="250"/>
      <c r="J30" s="250"/>
    </row>
    <row r="31" spans="1:10" ht="24.95" customHeight="1">
      <c r="A31" s="475">
        <v>21</v>
      </c>
      <c r="B31" s="476" t="s">
        <v>1138</v>
      </c>
      <c r="C31" s="477">
        <v>0</v>
      </c>
      <c r="D31" s="477">
        <v>0</v>
      </c>
      <c r="E31" s="477">
        <v>0</v>
      </c>
      <c r="F31" s="477">
        <v>0</v>
      </c>
      <c r="G31" s="477">
        <v>36309056</v>
      </c>
      <c r="H31" s="501">
        <v>36309056</v>
      </c>
      <c r="I31" s="250"/>
      <c r="J31" s="250"/>
    </row>
    <row r="32" spans="1:10" ht="24.95" customHeight="1">
      <c r="A32" s="475">
        <v>22</v>
      </c>
      <c r="B32" s="503" t="s">
        <v>1178</v>
      </c>
      <c r="C32" s="477">
        <v>4575000</v>
      </c>
      <c r="D32" s="477">
        <v>7158442</v>
      </c>
      <c r="E32" s="477">
        <v>7623091</v>
      </c>
      <c r="F32" s="477">
        <v>0</v>
      </c>
      <c r="G32" s="477">
        <v>7158442</v>
      </c>
      <c r="H32" s="501">
        <v>7158442</v>
      </c>
      <c r="I32" s="250"/>
      <c r="J32" s="250"/>
    </row>
    <row r="33" spans="1:10" ht="24.95" customHeight="1">
      <c r="A33" s="475">
        <v>23</v>
      </c>
      <c r="B33" s="476" t="s">
        <v>1139</v>
      </c>
      <c r="C33" s="477">
        <v>0</v>
      </c>
      <c r="D33" s="477">
        <v>0</v>
      </c>
      <c r="E33" s="477">
        <v>0</v>
      </c>
      <c r="F33" s="477">
        <v>0</v>
      </c>
      <c r="G33" s="477">
        <v>7158442</v>
      </c>
      <c r="H33" s="501">
        <v>7158442</v>
      </c>
      <c r="I33" s="250"/>
      <c r="J33" s="250"/>
    </row>
    <row r="34" spans="1:10" ht="24.95" customHeight="1">
      <c r="A34" s="475">
        <v>24</v>
      </c>
      <c r="B34" s="503" t="s">
        <v>1179</v>
      </c>
      <c r="C34" s="477">
        <v>30000</v>
      </c>
      <c r="D34" s="477">
        <v>97170</v>
      </c>
      <c r="E34" s="477">
        <v>2315368</v>
      </c>
      <c r="F34" s="477">
        <v>0</v>
      </c>
      <c r="G34" s="477">
        <v>97170</v>
      </c>
      <c r="H34" s="501">
        <v>97170</v>
      </c>
      <c r="I34" s="250"/>
      <c r="J34" s="250"/>
    </row>
    <row r="35" spans="1:10" ht="24.95" customHeight="1">
      <c r="A35" s="475">
        <v>25</v>
      </c>
      <c r="B35" s="476" t="s">
        <v>1140</v>
      </c>
      <c r="C35" s="477">
        <v>0</v>
      </c>
      <c r="D35" s="477">
        <v>0</v>
      </c>
      <c r="E35" s="477">
        <v>0</v>
      </c>
      <c r="F35" s="477">
        <v>0</v>
      </c>
      <c r="G35" s="477">
        <v>97170</v>
      </c>
      <c r="H35" s="501">
        <v>97170</v>
      </c>
      <c r="I35" s="250"/>
      <c r="J35" s="250"/>
    </row>
    <row r="36" spans="1:10" ht="24.95" customHeight="1">
      <c r="A36" s="475">
        <v>26</v>
      </c>
      <c r="B36" s="480" t="s">
        <v>1141</v>
      </c>
      <c r="C36" s="477">
        <f>SUM(C30:C35)</f>
        <v>32055000</v>
      </c>
      <c r="D36" s="477">
        <f>SUM(D30:D35)</f>
        <v>43564668</v>
      </c>
      <c r="E36" s="477">
        <v>44942104</v>
      </c>
      <c r="F36" s="477">
        <v>0</v>
      </c>
      <c r="G36" s="477">
        <f>SUM(G30+G32+G34)</f>
        <v>43564668</v>
      </c>
      <c r="H36" s="501">
        <f>SUM(H30+H32+H34)</f>
        <v>43564668</v>
      </c>
      <c r="I36" s="250"/>
      <c r="J36" s="250"/>
    </row>
    <row r="37" spans="1:10" ht="24.95" customHeight="1">
      <c r="A37" s="475">
        <v>27</v>
      </c>
      <c r="B37" s="503" t="s">
        <v>1180</v>
      </c>
      <c r="C37" s="477">
        <v>100000</v>
      </c>
      <c r="D37" s="477">
        <v>100000</v>
      </c>
      <c r="E37" s="477">
        <v>5150423</v>
      </c>
      <c r="F37" s="477">
        <v>0</v>
      </c>
      <c r="G37" s="477">
        <v>94998</v>
      </c>
      <c r="H37" s="501">
        <v>94998</v>
      </c>
      <c r="I37" s="250"/>
      <c r="J37" s="250"/>
    </row>
    <row r="38" spans="1:10" ht="24.95" customHeight="1">
      <c r="A38" s="478">
        <v>28</v>
      </c>
      <c r="B38" s="481" t="s">
        <v>1142</v>
      </c>
      <c r="C38" s="479">
        <f>SUM(C27+C30+C32+C34+C37)</f>
        <v>35106000</v>
      </c>
      <c r="D38" s="502">
        <f t="shared" ref="D38:H38" si="1">SUM(D27+D30+D32+D34+D37)</f>
        <v>48226744</v>
      </c>
      <c r="E38" s="502">
        <f t="shared" si="1"/>
        <v>54714165</v>
      </c>
      <c r="F38" s="502">
        <f t="shared" si="1"/>
        <v>0</v>
      </c>
      <c r="G38" s="502">
        <f t="shared" si="1"/>
        <v>48221742</v>
      </c>
      <c r="H38" s="502">
        <f t="shared" si="1"/>
        <v>48221742</v>
      </c>
      <c r="I38" s="250"/>
      <c r="J38" s="250"/>
    </row>
    <row r="39" spans="1:10" ht="24.95" customHeight="1">
      <c r="A39" s="475">
        <v>29</v>
      </c>
      <c r="B39" s="476" t="s">
        <v>1143</v>
      </c>
      <c r="C39" s="477">
        <v>0</v>
      </c>
      <c r="D39" s="477">
        <v>2340794</v>
      </c>
      <c r="E39" s="477">
        <v>5402676</v>
      </c>
      <c r="F39" s="477">
        <v>0</v>
      </c>
      <c r="G39" s="477">
        <v>2340794</v>
      </c>
      <c r="H39" s="501">
        <v>2340794</v>
      </c>
      <c r="I39" s="250"/>
      <c r="J39" s="250"/>
    </row>
    <row r="40" spans="1:10" ht="24.95" customHeight="1">
      <c r="A40" s="475">
        <v>30</v>
      </c>
      <c r="B40" s="480" t="s">
        <v>1144</v>
      </c>
      <c r="C40" s="477">
        <v>2447832</v>
      </c>
      <c r="D40" s="477">
        <v>4449779</v>
      </c>
      <c r="E40" s="477">
        <v>13350811</v>
      </c>
      <c r="F40" s="477">
        <v>0</v>
      </c>
      <c r="G40" s="477">
        <v>4449779</v>
      </c>
      <c r="H40" s="501">
        <v>4449779</v>
      </c>
      <c r="I40" s="250"/>
      <c r="J40" s="250"/>
    </row>
    <row r="41" spans="1:10" ht="24.95" customHeight="1">
      <c r="A41" s="475">
        <v>31</v>
      </c>
      <c r="B41" s="476" t="s">
        <v>1145</v>
      </c>
      <c r="C41" s="477">
        <v>0</v>
      </c>
      <c r="D41" s="477">
        <v>0</v>
      </c>
      <c r="E41" s="477">
        <v>0</v>
      </c>
      <c r="F41" s="477">
        <v>0</v>
      </c>
      <c r="G41" s="477">
        <v>89094</v>
      </c>
      <c r="H41" s="501">
        <v>89094</v>
      </c>
      <c r="I41" s="250"/>
      <c r="J41" s="250"/>
    </row>
    <row r="42" spans="1:10" ht="24.95" customHeight="1">
      <c r="A42" s="475">
        <v>32</v>
      </c>
      <c r="B42" s="480" t="s">
        <v>1146</v>
      </c>
      <c r="C42" s="477">
        <v>216000</v>
      </c>
      <c r="D42" s="477">
        <v>2585712</v>
      </c>
      <c r="E42" s="477">
        <v>2251054</v>
      </c>
      <c r="F42" s="477">
        <v>0</v>
      </c>
      <c r="G42" s="477">
        <v>2585712</v>
      </c>
      <c r="H42" s="501">
        <v>2585712</v>
      </c>
      <c r="I42" s="250"/>
      <c r="J42" s="250"/>
    </row>
    <row r="43" spans="1:10" ht="24.95" customHeight="1">
      <c r="A43" s="475">
        <v>33</v>
      </c>
      <c r="B43" s="476" t="s">
        <v>1147</v>
      </c>
      <c r="C43" s="477">
        <v>0</v>
      </c>
      <c r="D43" s="477">
        <v>0</v>
      </c>
      <c r="E43" s="477">
        <v>0</v>
      </c>
      <c r="F43" s="477">
        <v>0</v>
      </c>
      <c r="G43" s="477">
        <v>2455090</v>
      </c>
      <c r="H43" s="501">
        <v>2455090</v>
      </c>
      <c r="I43" s="250"/>
      <c r="J43" s="250"/>
    </row>
    <row r="44" spans="1:10" ht="24.95" customHeight="1">
      <c r="A44" s="475">
        <v>34</v>
      </c>
      <c r="B44" s="480" t="s">
        <v>1148</v>
      </c>
      <c r="C44" s="477">
        <v>5379068</v>
      </c>
      <c r="D44" s="477">
        <v>5220518</v>
      </c>
      <c r="E44" s="477">
        <v>11890447</v>
      </c>
      <c r="F44" s="477">
        <v>0</v>
      </c>
      <c r="G44" s="477">
        <v>5220518</v>
      </c>
      <c r="H44" s="501">
        <v>5220518</v>
      </c>
      <c r="I44" s="250"/>
      <c r="J44" s="250"/>
    </row>
    <row r="45" spans="1:10" ht="24.95" customHeight="1">
      <c r="A45" s="475">
        <v>35</v>
      </c>
      <c r="B45" s="476" t="s">
        <v>1149</v>
      </c>
      <c r="C45" s="477">
        <v>1940614</v>
      </c>
      <c r="D45" s="477">
        <v>2565034</v>
      </c>
      <c r="E45" s="477">
        <v>5694630</v>
      </c>
      <c r="F45" s="477">
        <v>0</v>
      </c>
      <c r="G45" s="477">
        <v>2565034</v>
      </c>
      <c r="H45" s="501">
        <v>2565034</v>
      </c>
      <c r="I45" s="250"/>
      <c r="J45" s="250"/>
    </row>
    <row r="46" spans="1:10" ht="24.95" customHeight="1">
      <c r="A46" s="475">
        <v>36</v>
      </c>
      <c r="B46" s="480" t="s">
        <v>1150</v>
      </c>
      <c r="C46" s="477">
        <v>0</v>
      </c>
      <c r="D46" s="477">
        <v>102</v>
      </c>
      <c r="E46" s="477">
        <v>0</v>
      </c>
      <c r="F46" s="477">
        <v>0</v>
      </c>
      <c r="G46" s="477">
        <v>102</v>
      </c>
      <c r="H46" s="501">
        <v>102</v>
      </c>
      <c r="I46" s="250"/>
      <c r="J46" s="250"/>
    </row>
    <row r="47" spans="1:10" ht="24.95" customHeight="1">
      <c r="A47" s="475">
        <v>37</v>
      </c>
      <c r="B47" s="480" t="s">
        <v>1151</v>
      </c>
      <c r="C47" s="477">
        <v>0</v>
      </c>
      <c r="D47" s="477">
        <f>SUM(D46)</f>
        <v>102</v>
      </c>
      <c r="E47" s="477">
        <v>0</v>
      </c>
      <c r="F47" s="477">
        <v>0</v>
      </c>
      <c r="G47" s="477">
        <f>SUM(G46)</f>
        <v>102</v>
      </c>
      <c r="H47" s="501">
        <f>SUM(H46)</f>
        <v>102</v>
      </c>
      <c r="I47" s="250"/>
      <c r="J47" s="250"/>
    </row>
    <row r="48" spans="1:10" ht="24.95" customHeight="1">
      <c r="A48" s="475">
        <v>38</v>
      </c>
      <c r="B48" s="476" t="s">
        <v>1152</v>
      </c>
      <c r="C48" s="477">
        <v>0</v>
      </c>
      <c r="D48" s="477">
        <v>36961</v>
      </c>
      <c r="E48" s="477">
        <v>21037</v>
      </c>
      <c r="F48" s="477">
        <v>0</v>
      </c>
      <c r="G48" s="477">
        <v>36961</v>
      </c>
      <c r="H48" s="501">
        <v>36961</v>
      </c>
      <c r="I48" s="250"/>
      <c r="J48" s="250"/>
    </row>
    <row r="49" spans="1:10" ht="24.95" customHeight="1">
      <c r="A49" s="475">
        <v>39</v>
      </c>
      <c r="B49" s="480" t="s">
        <v>1153</v>
      </c>
      <c r="C49" s="477">
        <v>0</v>
      </c>
      <c r="D49" s="477">
        <v>3151561</v>
      </c>
      <c r="E49" s="477">
        <v>12366594</v>
      </c>
      <c r="F49" s="477">
        <v>0</v>
      </c>
      <c r="G49" s="477">
        <v>3151561</v>
      </c>
      <c r="H49" s="501">
        <v>3151561</v>
      </c>
      <c r="I49" s="250"/>
      <c r="J49" s="250"/>
    </row>
    <row r="50" spans="1:10" ht="24.95" customHeight="1">
      <c r="A50" s="475">
        <v>40</v>
      </c>
      <c r="B50" s="476" t="s">
        <v>1154</v>
      </c>
      <c r="C50" s="477">
        <v>0</v>
      </c>
      <c r="D50" s="477">
        <v>0</v>
      </c>
      <c r="E50" s="477">
        <v>0</v>
      </c>
      <c r="F50" s="477">
        <v>0</v>
      </c>
      <c r="G50" s="477">
        <v>115414</v>
      </c>
      <c r="H50" s="501">
        <v>115414</v>
      </c>
      <c r="I50" s="250"/>
      <c r="J50" s="250"/>
    </row>
    <row r="51" spans="1:10" ht="24.95" customHeight="1">
      <c r="A51" s="478">
        <v>41</v>
      </c>
      <c r="B51" s="481" t="s">
        <v>1155</v>
      </c>
      <c r="C51" s="479">
        <f>SUM(C40+C42+C44+C45)</f>
        <v>9983514</v>
      </c>
      <c r="D51" s="502">
        <f>SUM(D39+D40+D42+D44+D45+D46+D48+D49)</f>
        <v>20350461</v>
      </c>
      <c r="E51" s="479">
        <v>50977249</v>
      </c>
      <c r="F51" s="479">
        <v>0</v>
      </c>
      <c r="G51" s="502">
        <f>SUM(G39+G40+G42+G44+G45+G46+G48+G49)</f>
        <v>20350461</v>
      </c>
      <c r="H51" s="502">
        <f>SUM(H39+H40+H42+H44+H45+H46+H48+H49)</f>
        <v>20350461</v>
      </c>
      <c r="I51" s="250"/>
      <c r="J51" s="250"/>
    </row>
    <row r="52" spans="1:10" ht="24.95" customHeight="1">
      <c r="A52" s="534">
        <v>42</v>
      </c>
      <c r="B52" s="503" t="s">
        <v>1201</v>
      </c>
      <c r="C52" s="502"/>
      <c r="D52" s="533">
        <v>4000000</v>
      </c>
      <c r="E52" s="502"/>
      <c r="F52" s="502"/>
      <c r="G52" s="533">
        <v>4000000</v>
      </c>
      <c r="H52" s="533">
        <v>4000000</v>
      </c>
      <c r="I52" s="250"/>
      <c r="J52" s="250"/>
    </row>
    <row r="53" spans="1:10" ht="24.95" customHeight="1">
      <c r="A53" s="534">
        <v>43</v>
      </c>
      <c r="B53" s="503" t="s">
        <v>1202</v>
      </c>
      <c r="C53" s="502"/>
      <c r="D53" s="502"/>
      <c r="E53" s="502"/>
      <c r="F53" s="502"/>
      <c r="G53" s="533">
        <v>4000000</v>
      </c>
      <c r="H53" s="533">
        <v>4000000</v>
      </c>
      <c r="I53" s="250"/>
      <c r="J53" s="250"/>
    </row>
    <row r="54" spans="1:10" ht="24.95" customHeight="1">
      <c r="A54" s="478"/>
      <c r="B54" s="481" t="s">
        <v>1156</v>
      </c>
      <c r="C54" s="479">
        <v>0</v>
      </c>
      <c r="D54" s="479">
        <v>0</v>
      </c>
      <c r="E54" s="479">
        <v>110236</v>
      </c>
      <c r="F54" s="479">
        <v>0</v>
      </c>
      <c r="G54" s="479">
        <f>SUM(G53)</f>
        <v>4000000</v>
      </c>
      <c r="H54" s="502">
        <f>SUM(H53)</f>
        <v>4000000</v>
      </c>
      <c r="I54" s="250"/>
      <c r="J54" s="250"/>
    </row>
    <row r="55" spans="1:10" ht="24.95" customHeight="1">
      <c r="A55" s="475">
        <v>44</v>
      </c>
      <c r="B55" s="476" t="s">
        <v>1157</v>
      </c>
      <c r="C55" s="477">
        <v>0</v>
      </c>
      <c r="D55" s="477">
        <v>0</v>
      </c>
      <c r="E55" s="477">
        <v>500137</v>
      </c>
      <c r="F55" s="477">
        <v>0</v>
      </c>
      <c r="G55" s="477">
        <v>0</v>
      </c>
      <c r="H55" s="501">
        <v>0</v>
      </c>
      <c r="I55" s="250"/>
      <c r="J55" s="250"/>
    </row>
    <row r="56" spans="1:10" ht="24.95" customHeight="1">
      <c r="A56" s="475">
        <v>45</v>
      </c>
      <c r="B56" s="480" t="s">
        <v>1158</v>
      </c>
      <c r="C56" s="477">
        <v>0</v>
      </c>
      <c r="D56" s="477">
        <v>0</v>
      </c>
      <c r="E56" s="477">
        <v>534643</v>
      </c>
      <c r="F56" s="477">
        <v>0</v>
      </c>
      <c r="G56" s="477">
        <v>0</v>
      </c>
      <c r="H56" s="501">
        <v>0</v>
      </c>
      <c r="I56" s="250"/>
      <c r="J56" s="250"/>
    </row>
    <row r="57" spans="1:10" ht="24.95" customHeight="1">
      <c r="A57" s="475">
        <v>46</v>
      </c>
      <c r="B57" s="476" t="s">
        <v>1159</v>
      </c>
      <c r="C57" s="477">
        <v>0</v>
      </c>
      <c r="D57" s="477">
        <v>0</v>
      </c>
      <c r="E57" s="477">
        <v>0</v>
      </c>
      <c r="F57" s="477">
        <v>0</v>
      </c>
      <c r="G57" s="477">
        <v>0</v>
      </c>
      <c r="H57" s="501">
        <v>0</v>
      </c>
      <c r="I57" s="250"/>
      <c r="J57" s="250"/>
    </row>
    <row r="58" spans="1:10" ht="24.95" customHeight="1">
      <c r="A58" s="475">
        <v>47</v>
      </c>
      <c r="B58" s="476" t="s">
        <v>1160</v>
      </c>
      <c r="C58" s="477">
        <v>0</v>
      </c>
      <c r="D58" s="477">
        <v>0</v>
      </c>
      <c r="E58" s="477">
        <v>0</v>
      </c>
      <c r="F58" s="477">
        <v>0</v>
      </c>
      <c r="G58" s="477">
        <v>0</v>
      </c>
      <c r="H58" s="501">
        <v>0</v>
      </c>
      <c r="I58" s="250"/>
      <c r="J58" s="250"/>
    </row>
    <row r="59" spans="1:10" ht="24.95" customHeight="1">
      <c r="A59" s="478">
        <v>48</v>
      </c>
      <c r="B59" s="481" t="s">
        <v>1161</v>
      </c>
      <c r="C59" s="479">
        <v>0</v>
      </c>
      <c r="D59" s="479">
        <v>0</v>
      </c>
      <c r="E59" s="479">
        <v>1034780</v>
      </c>
      <c r="F59" s="479">
        <v>0</v>
      </c>
      <c r="G59" s="479">
        <v>0</v>
      </c>
      <c r="H59" s="502">
        <v>0</v>
      </c>
      <c r="I59" s="250"/>
      <c r="J59" s="250"/>
    </row>
    <row r="60" spans="1:10" ht="24.95" customHeight="1">
      <c r="A60" s="475">
        <v>49</v>
      </c>
      <c r="B60" s="476" t="s">
        <v>1162</v>
      </c>
      <c r="C60" s="477">
        <v>0</v>
      </c>
      <c r="D60" s="477">
        <v>0</v>
      </c>
      <c r="E60" s="477">
        <v>18548756</v>
      </c>
      <c r="F60" s="477">
        <v>0</v>
      </c>
      <c r="G60" s="477">
        <v>0</v>
      </c>
      <c r="H60" s="501">
        <v>0</v>
      </c>
      <c r="I60" s="250"/>
      <c r="J60" s="250"/>
    </row>
    <row r="61" spans="1:10" ht="24.95" customHeight="1">
      <c r="A61" s="475">
        <v>50</v>
      </c>
      <c r="B61" s="480" t="s">
        <v>1163</v>
      </c>
      <c r="C61" s="477">
        <v>0</v>
      </c>
      <c r="D61" s="477">
        <v>0</v>
      </c>
      <c r="E61" s="477">
        <v>9250408</v>
      </c>
      <c r="F61" s="477">
        <v>0</v>
      </c>
      <c r="G61" s="477">
        <v>0</v>
      </c>
      <c r="H61" s="501">
        <v>0</v>
      </c>
      <c r="I61" s="250"/>
      <c r="J61" s="250"/>
    </row>
    <row r="62" spans="1:10" ht="24.95" customHeight="1">
      <c r="A62" s="478">
        <v>51</v>
      </c>
      <c r="B62" s="481" t="s">
        <v>1164</v>
      </c>
      <c r="C62" s="479">
        <v>0</v>
      </c>
      <c r="D62" s="479">
        <v>0</v>
      </c>
      <c r="E62" s="479">
        <v>27799164</v>
      </c>
      <c r="F62" s="479">
        <v>0</v>
      </c>
      <c r="G62" s="479">
        <v>0</v>
      </c>
      <c r="H62" s="502">
        <v>0</v>
      </c>
      <c r="I62" s="250"/>
      <c r="J62" s="250"/>
    </row>
    <row r="63" spans="1:10" ht="24" customHeight="1">
      <c r="A63" s="478">
        <v>52</v>
      </c>
      <c r="B63" s="481" t="s">
        <v>1165</v>
      </c>
      <c r="C63" s="479">
        <f>SUM(C24+C26+C38+C51+C54+C62)</f>
        <v>267128139</v>
      </c>
      <c r="D63" s="502">
        <f>SUM(D24+D26+D38+D51+D52+D54+D62)</f>
        <v>336018960</v>
      </c>
      <c r="E63" s="479">
        <v>489642577</v>
      </c>
      <c r="F63" s="479">
        <v>0</v>
      </c>
      <c r="G63" s="502">
        <f>SUM(G24+G26+G38+G51+G54+G62)</f>
        <v>336013958</v>
      </c>
      <c r="H63" s="502">
        <f>SUM(H24+H26+H38+H51+H54+H62)</f>
        <v>336013958</v>
      </c>
      <c r="I63" s="250"/>
      <c r="J63" s="250"/>
    </row>
    <row r="64" spans="1:10" ht="24.95" customHeight="1">
      <c r="A64" s="482">
        <v>53</v>
      </c>
      <c r="B64" s="483" t="s">
        <v>1166</v>
      </c>
      <c r="C64" s="484">
        <v>121571146</v>
      </c>
      <c r="D64" s="484">
        <v>94906166</v>
      </c>
      <c r="E64" s="484">
        <v>18180905</v>
      </c>
      <c r="F64" s="484">
        <v>0</v>
      </c>
      <c r="G64" s="484">
        <v>94906166</v>
      </c>
      <c r="H64" s="501">
        <v>94906166</v>
      </c>
      <c r="I64" s="250"/>
      <c r="J64" s="250"/>
    </row>
    <row r="65" spans="1:10" ht="24.95" customHeight="1">
      <c r="A65" s="482">
        <v>54</v>
      </c>
      <c r="B65" s="485" t="s">
        <v>1167</v>
      </c>
      <c r="C65" s="484">
        <f>SUM(C64)</f>
        <v>121571146</v>
      </c>
      <c r="D65" s="484">
        <f>SUM(D64)</f>
        <v>94906166</v>
      </c>
      <c r="E65" s="484">
        <v>18180905</v>
      </c>
      <c r="F65" s="484">
        <v>0</v>
      </c>
      <c r="G65" s="484">
        <f>SUM(G64)</f>
        <v>94906166</v>
      </c>
      <c r="H65" s="501">
        <f>SUM(H64)</f>
        <v>94906166</v>
      </c>
      <c r="I65" s="250"/>
      <c r="J65" s="250"/>
    </row>
    <row r="66" spans="1:10" ht="24.95" customHeight="1">
      <c r="A66" s="482">
        <v>55</v>
      </c>
      <c r="B66" s="483" t="s">
        <v>1168</v>
      </c>
      <c r="C66" s="484">
        <v>0</v>
      </c>
      <c r="D66" s="484">
        <v>6350992</v>
      </c>
      <c r="E66" s="484">
        <v>6308402</v>
      </c>
      <c r="F66" s="484">
        <v>0</v>
      </c>
      <c r="G66" s="484">
        <v>6350992</v>
      </c>
      <c r="H66" s="501">
        <v>6350992</v>
      </c>
      <c r="I66" s="250"/>
      <c r="J66" s="250"/>
    </row>
    <row r="67" spans="1:10" ht="24.95" customHeight="1">
      <c r="A67" s="482">
        <v>56</v>
      </c>
      <c r="B67" s="485" t="s">
        <v>1169</v>
      </c>
      <c r="C67" s="484">
        <f>SUM(C65+C66)</f>
        <v>121571146</v>
      </c>
      <c r="D67" s="501">
        <f>SUM(D65+D66)</f>
        <v>101257158</v>
      </c>
      <c r="E67" s="484">
        <v>24489307</v>
      </c>
      <c r="F67" s="484">
        <v>0</v>
      </c>
      <c r="G67" s="501">
        <f>SUM(G65+G66)</f>
        <v>101257158</v>
      </c>
      <c r="H67" s="501">
        <f>SUM(H65+H66)</f>
        <v>101257158</v>
      </c>
      <c r="I67" s="250"/>
      <c r="J67" s="250"/>
    </row>
    <row r="68" spans="1:10" ht="24.95" customHeight="1">
      <c r="A68" s="468">
        <v>57</v>
      </c>
      <c r="B68" s="469" t="s">
        <v>1170</v>
      </c>
      <c r="C68" s="470">
        <f>C67</f>
        <v>121571146</v>
      </c>
      <c r="D68" s="470">
        <f>D67</f>
        <v>101257158</v>
      </c>
      <c r="E68" s="470">
        <v>24489307</v>
      </c>
      <c r="F68" s="470">
        <v>0</v>
      </c>
      <c r="G68" s="470">
        <f>G67</f>
        <v>101257158</v>
      </c>
      <c r="H68" s="470">
        <f>H67</f>
        <v>101257158</v>
      </c>
      <c r="I68" s="250"/>
      <c r="J68" s="250"/>
    </row>
    <row r="69" spans="1:10" ht="29.25">
      <c r="A69" s="471">
        <v>58</v>
      </c>
      <c r="B69" s="472" t="s">
        <v>183</v>
      </c>
      <c r="C69" s="367">
        <f>C68+C63</f>
        <v>388699285</v>
      </c>
      <c r="D69" s="367">
        <f>D68+D63</f>
        <v>437276118</v>
      </c>
      <c r="E69" s="473"/>
      <c r="F69" s="473"/>
      <c r="G69" s="367">
        <f>G68+G63</f>
        <v>437271116</v>
      </c>
      <c r="H69" s="367">
        <f>H68+H63</f>
        <v>437271116</v>
      </c>
      <c r="I69" s="250"/>
      <c r="J69" s="250"/>
    </row>
    <row r="70" spans="1:10">
      <c r="A70" s="505"/>
      <c r="B70" s="506"/>
      <c r="C70" s="507"/>
      <c r="D70" s="507"/>
      <c r="E70" s="508"/>
      <c r="F70" s="508"/>
      <c r="G70" s="507"/>
    </row>
    <row r="71" spans="1:10">
      <c r="A71" s="632" t="s">
        <v>184</v>
      </c>
      <c r="B71" s="633"/>
      <c r="C71" s="633"/>
      <c r="D71" s="633"/>
      <c r="E71" s="633"/>
      <c r="F71" s="633"/>
      <c r="G71" s="633"/>
      <c r="H71" s="633"/>
      <c r="I71" s="633"/>
      <c r="J71" s="633"/>
    </row>
    <row r="72" spans="1:10">
      <c r="A72" s="505"/>
      <c r="B72" s="506"/>
      <c r="C72" s="507"/>
      <c r="D72" s="507"/>
      <c r="E72" s="508"/>
      <c r="F72" s="508"/>
      <c r="G72" s="507"/>
    </row>
    <row r="73" spans="1:10" ht="15.75" thickBot="1">
      <c r="A73" s="505"/>
      <c r="B73" s="506"/>
      <c r="C73" s="507"/>
      <c r="D73" s="507"/>
      <c r="E73" s="508"/>
      <c r="F73" s="508"/>
      <c r="G73" s="507"/>
    </row>
    <row r="74" spans="1:10" ht="15.75" customHeight="1" thickBot="1">
      <c r="A74" s="617" t="s">
        <v>4</v>
      </c>
      <c r="B74" s="619" t="s">
        <v>185</v>
      </c>
      <c r="C74" s="621" t="s">
        <v>1177</v>
      </c>
      <c r="D74" s="622"/>
      <c r="E74" s="622"/>
      <c r="F74" s="622"/>
      <c r="G74" s="623"/>
      <c r="H74" s="634" t="s">
        <v>1177</v>
      </c>
      <c r="I74" s="635"/>
      <c r="J74" s="636"/>
    </row>
    <row r="75" spans="1:10" ht="15" customHeight="1" thickBot="1">
      <c r="A75" s="618"/>
      <c r="B75" s="620"/>
      <c r="C75" s="624" t="s">
        <v>1049</v>
      </c>
      <c r="D75" s="624" t="s">
        <v>1050</v>
      </c>
      <c r="E75" s="474"/>
      <c r="F75" s="474"/>
      <c r="G75" s="626" t="s">
        <v>778</v>
      </c>
      <c r="H75" s="627" t="s">
        <v>8</v>
      </c>
      <c r="I75" s="627" t="s">
        <v>9</v>
      </c>
      <c r="J75" s="630" t="s">
        <v>1171</v>
      </c>
    </row>
    <row r="76" spans="1:10" ht="15.75" thickBot="1">
      <c r="A76" s="474"/>
      <c r="B76" s="513"/>
      <c r="C76" s="625"/>
      <c r="D76" s="625"/>
      <c r="E76" s="474"/>
      <c r="F76" s="474"/>
      <c r="G76" s="620"/>
      <c r="H76" s="628"/>
      <c r="I76" s="629"/>
      <c r="J76" s="631"/>
    </row>
    <row r="77" spans="1:10" ht="24.95" customHeight="1">
      <c r="A77" s="492">
        <v>1</v>
      </c>
      <c r="B77" s="493" t="s">
        <v>1051</v>
      </c>
      <c r="C77" s="494">
        <v>44670000</v>
      </c>
      <c r="D77" s="494">
        <v>43168665</v>
      </c>
      <c r="E77" s="494">
        <v>150000</v>
      </c>
      <c r="F77" s="494">
        <v>44781478</v>
      </c>
      <c r="G77" s="494">
        <v>43168665</v>
      </c>
      <c r="H77" s="509">
        <v>43168665</v>
      </c>
      <c r="I77" s="250"/>
      <c r="J77" s="250"/>
    </row>
    <row r="78" spans="1:10" ht="24.95" customHeight="1">
      <c r="A78" s="499">
        <v>2</v>
      </c>
      <c r="B78" s="503" t="s">
        <v>1203</v>
      </c>
      <c r="C78" s="501">
        <v>0</v>
      </c>
      <c r="D78" s="501">
        <v>133000</v>
      </c>
      <c r="E78" s="501"/>
      <c r="F78" s="501"/>
      <c r="G78" s="501">
        <v>133000</v>
      </c>
      <c r="H78" s="509">
        <v>133000</v>
      </c>
      <c r="I78" s="250"/>
      <c r="J78" s="250"/>
    </row>
    <row r="79" spans="1:10" ht="24.95" customHeight="1">
      <c r="A79" s="499">
        <v>3</v>
      </c>
      <c r="B79" s="503" t="s">
        <v>1204</v>
      </c>
      <c r="C79" s="501">
        <v>0</v>
      </c>
      <c r="D79" s="501">
        <v>916825</v>
      </c>
      <c r="E79" s="501"/>
      <c r="F79" s="501"/>
      <c r="G79" s="501">
        <v>916825</v>
      </c>
      <c r="H79" s="509">
        <v>916825</v>
      </c>
      <c r="I79" s="250"/>
      <c r="J79" s="250"/>
    </row>
    <row r="80" spans="1:10" ht="24.95" customHeight="1">
      <c r="A80" s="492">
        <v>4</v>
      </c>
      <c r="B80" s="493" t="s">
        <v>1052</v>
      </c>
      <c r="C80" s="494">
        <v>0</v>
      </c>
      <c r="D80" s="494">
        <v>312868</v>
      </c>
      <c r="E80" s="494">
        <v>0</v>
      </c>
      <c r="F80" s="494">
        <v>392609</v>
      </c>
      <c r="G80" s="494">
        <v>312868</v>
      </c>
      <c r="H80" s="509">
        <v>312868</v>
      </c>
      <c r="I80" s="250"/>
      <c r="J80" s="250"/>
    </row>
    <row r="81" spans="1:10" ht="24.95" customHeight="1">
      <c r="A81" s="492">
        <v>5</v>
      </c>
      <c r="B81" s="493" t="s">
        <v>1053</v>
      </c>
      <c r="C81" s="494">
        <v>1824096</v>
      </c>
      <c r="D81" s="494">
        <v>52630</v>
      </c>
      <c r="E81" s="494">
        <v>0</v>
      </c>
      <c r="F81" s="494">
        <v>170900</v>
      </c>
      <c r="G81" s="494">
        <v>52630</v>
      </c>
      <c r="H81" s="509">
        <v>52630</v>
      </c>
      <c r="I81" s="250"/>
      <c r="J81" s="250"/>
    </row>
    <row r="82" spans="1:10" ht="24.95" customHeight="1">
      <c r="A82" s="492">
        <v>6</v>
      </c>
      <c r="B82" s="497" t="s">
        <v>1054</v>
      </c>
      <c r="C82" s="494">
        <v>0</v>
      </c>
      <c r="D82" s="494">
        <v>828717</v>
      </c>
      <c r="E82" s="494">
        <v>0</v>
      </c>
      <c r="F82" s="494">
        <v>1387488</v>
      </c>
      <c r="G82" s="494">
        <v>828717</v>
      </c>
      <c r="H82" s="509">
        <v>828717</v>
      </c>
      <c r="I82" s="250"/>
      <c r="J82" s="250"/>
    </row>
    <row r="83" spans="1:10" ht="24.95" customHeight="1">
      <c r="A83" s="492">
        <v>7</v>
      </c>
      <c r="B83" s="497" t="s">
        <v>1055</v>
      </c>
      <c r="C83" s="494">
        <f>SUM(C77:C82)</f>
        <v>46494096</v>
      </c>
      <c r="D83" s="494">
        <f>SUM(D77:D82)</f>
        <v>45412705</v>
      </c>
      <c r="E83" s="494">
        <v>150000</v>
      </c>
      <c r="F83" s="494">
        <v>46732475</v>
      </c>
      <c r="G83" s="494">
        <f>SUM(G77:G82)</f>
        <v>45412705</v>
      </c>
      <c r="H83" s="509">
        <f>SUM(H77:H82)</f>
        <v>45412705</v>
      </c>
      <c r="I83" s="250"/>
      <c r="J83" s="250"/>
    </row>
    <row r="84" spans="1:10" ht="24.95" customHeight="1">
      <c r="A84" s="492">
        <v>8</v>
      </c>
      <c r="B84" s="493" t="s">
        <v>1056</v>
      </c>
      <c r="C84" s="494">
        <v>12645600</v>
      </c>
      <c r="D84" s="494">
        <v>14132603</v>
      </c>
      <c r="E84" s="494">
        <v>0</v>
      </c>
      <c r="F84" s="494">
        <v>14055285</v>
      </c>
      <c r="G84" s="494">
        <v>14132603</v>
      </c>
      <c r="H84" s="509">
        <v>14132603</v>
      </c>
      <c r="I84" s="250"/>
      <c r="J84" s="250"/>
    </row>
    <row r="85" spans="1:10" ht="24.95" customHeight="1">
      <c r="A85" s="492">
        <v>9</v>
      </c>
      <c r="B85" s="493" t="s">
        <v>1057</v>
      </c>
      <c r="C85" s="494">
        <v>2540400</v>
      </c>
      <c r="D85" s="494">
        <v>3928851</v>
      </c>
      <c r="E85" s="494">
        <v>0</v>
      </c>
      <c r="F85" s="494">
        <v>2870287</v>
      </c>
      <c r="G85" s="494">
        <v>3928851</v>
      </c>
      <c r="H85" s="509">
        <v>3928851</v>
      </c>
      <c r="I85" s="250"/>
      <c r="J85" s="250"/>
    </row>
    <row r="86" spans="1:10" ht="24.95" customHeight="1">
      <c r="A86" s="492">
        <v>10</v>
      </c>
      <c r="B86" s="493" t="s">
        <v>1058</v>
      </c>
      <c r="C86" s="494">
        <v>0</v>
      </c>
      <c r="D86" s="494">
        <v>192171</v>
      </c>
      <c r="E86" s="494">
        <v>0</v>
      </c>
      <c r="F86" s="494">
        <v>0</v>
      </c>
      <c r="G86" s="494">
        <v>192171</v>
      </c>
      <c r="H86" s="509">
        <v>192171</v>
      </c>
      <c r="I86" s="250"/>
      <c r="J86" s="250"/>
    </row>
    <row r="87" spans="1:10" ht="24.95" customHeight="1">
      <c r="A87" s="492">
        <v>11</v>
      </c>
      <c r="B87" s="497" t="s">
        <v>1059</v>
      </c>
      <c r="C87" s="494">
        <f>SUM(C84:C86)</f>
        <v>15186000</v>
      </c>
      <c r="D87" s="494">
        <f>SUM(D84:D86)</f>
        <v>18253625</v>
      </c>
      <c r="E87" s="494">
        <v>0</v>
      </c>
      <c r="F87" s="494">
        <v>16925572</v>
      </c>
      <c r="G87" s="494">
        <f>SUM(G84:G86)</f>
        <v>18253625</v>
      </c>
      <c r="H87" s="509">
        <f>SUM(H84:H86)</f>
        <v>18253625</v>
      </c>
      <c r="I87" s="250"/>
      <c r="J87" s="250"/>
    </row>
    <row r="88" spans="1:10" ht="24.95" customHeight="1">
      <c r="A88" s="495">
        <v>12</v>
      </c>
      <c r="B88" s="498" t="s">
        <v>1060</v>
      </c>
      <c r="C88" s="496">
        <f>SUM(C83+C87)</f>
        <v>61680096</v>
      </c>
      <c r="D88" s="502">
        <f>SUM(D83+D87)</f>
        <v>63666330</v>
      </c>
      <c r="E88" s="496">
        <v>150000</v>
      </c>
      <c r="F88" s="496">
        <v>63658047</v>
      </c>
      <c r="G88" s="502">
        <f>SUM(G83+G87)</f>
        <v>63666330</v>
      </c>
      <c r="H88" s="502">
        <f>SUM(H83+H87)</f>
        <v>63666330</v>
      </c>
      <c r="I88" s="250"/>
      <c r="J88" s="250"/>
    </row>
    <row r="89" spans="1:10" ht="24.95" customHeight="1">
      <c r="A89" s="495">
        <v>13</v>
      </c>
      <c r="B89" s="498" t="s">
        <v>1061</v>
      </c>
      <c r="C89" s="496">
        <v>12392019</v>
      </c>
      <c r="D89" s="496">
        <v>12396255</v>
      </c>
      <c r="E89" s="496">
        <v>33000</v>
      </c>
      <c r="F89" s="496">
        <v>14175995</v>
      </c>
      <c r="G89" s="496">
        <v>12396255</v>
      </c>
      <c r="H89" s="510">
        <v>12396255</v>
      </c>
      <c r="I89" s="250"/>
      <c r="J89" s="250"/>
    </row>
    <row r="90" spans="1:10" ht="24.95" customHeight="1">
      <c r="A90" s="492">
        <v>14</v>
      </c>
      <c r="B90" s="493" t="s">
        <v>1062</v>
      </c>
      <c r="C90" s="494">
        <v>0</v>
      </c>
      <c r="D90" s="494">
        <v>0</v>
      </c>
      <c r="E90" s="494">
        <v>0</v>
      </c>
      <c r="F90" s="494">
        <v>0</v>
      </c>
      <c r="G90" s="494">
        <v>12178459</v>
      </c>
      <c r="H90" s="509">
        <v>12178459</v>
      </c>
      <c r="I90" s="250"/>
      <c r="J90" s="250"/>
    </row>
    <row r="91" spans="1:10" ht="24.95" customHeight="1">
      <c r="A91" s="492">
        <v>15</v>
      </c>
      <c r="B91" s="493" t="s">
        <v>1063</v>
      </c>
      <c r="C91" s="494">
        <v>0</v>
      </c>
      <c r="D91" s="494">
        <v>0</v>
      </c>
      <c r="E91" s="494">
        <v>0</v>
      </c>
      <c r="F91" s="494">
        <v>0</v>
      </c>
      <c r="G91" s="494">
        <v>148949</v>
      </c>
      <c r="H91" s="509">
        <v>148949</v>
      </c>
      <c r="I91" s="250"/>
      <c r="J91" s="250"/>
    </row>
    <row r="92" spans="1:10" ht="24.95" customHeight="1">
      <c r="A92" s="492">
        <v>16</v>
      </c>
      <c r="B92" s="493" t="s">
        <v>1064</v>
      </c>
      <c r="C92" s="494">
        <v>0</v>
      </c>
      <c r="D92" s="494">
        <v>0</v>
      </c>
      <c r="E92" s="494">
        <v>0</v>
      </c>
      <c r="F92" s="494">
        <v>0</v>
      </c>
      <c r="G92" s="494">
        <v>17486</v>
      </c>
      <c r="H92" s="509">
        <v>17486</v>
      </c>
      <c r="I92" s="250"/>
      <c r="J92" s="250"/>
    </row>
    <row r="93" spans="1:10" ht="24.95" customHeight="1">
      <c r="A93" s="492">
        <v>17</v>
      </c>
      <c r="B93" s="493" t="s">
        <v>1065</v>
      </c>
      <c r="C93" s="494">
        <v>0</v>
      </c>
      <c r="D93" s="494">
        <v>0</v>
      </c>
      <c r="E93" s="494">
        <v>0</v>
      </c>
      <c r="F93" s="494">
        <v>0</v>
      </c>
      <c r="G93" s="494">
        <v>51361</v>
      </c>
      <c r="H93" s="509">
        <v>51361</v>
      </c>
      <c r="I93" s="250"/>
      <c r="J93" s="250"/>
    </row>
    <row r="94" spans="1:10" ht="24.95" customHeight="1">
      <c r="A94" s="492">
        <v>18</v>
      </c>
      <c r="B94" s="493" t="s">
        <v>1066</v>
      </c>
      <c r="C94" s="494">
        <v>100000</v>
      </c>
      <c r="D94" s="494">
        <v>229602</v>
      </c>
      <c r="E94" s="494">
        <v>229602</v>
      </c>
      <c r="F94" s="494">
        <v>320172</v>
      </c>
      <c r="G94" s="494">
        <v>229602</v>
      </c>
      <c r="H94" s="509">
        <v>229602</v>
      </c>
      <c r="I94" s="250"/>
      <c r="J94" s="250"/>
    </row>
    <row r="95" spans="1:10" ht="24.95" customHeight="1">
      <c r="A95" s="492">
        <v>19</v>
      </c>
      <c r="B95" s="493" t="s">
        <v>1067</v>
      </c>
      <c r="C95" s="494">
        <v>13500000</v>
      </c>
      <c r="D95" s="494">
        <v>14978286</v>
      </c>
      <c r="E95" s="494">
        <v>0</v>
      </c>
      <c r="F95" s="494">
        <v>15120383</v>
      </c>
      <c r="G95" s="494">
        <v>14978286</v>
      </c>
      <c r="H95" s="509">
        <v>14978286</v>
      </c>
      <c r="I95" s="250"/>
      <c r="J95" s="250"/>
    </row>
    <row r="96" spans="1:10" ht="24.95" customHeight="1">
      <c r="A96" s="492">
        <v>20</v>
      </c>
      <c r="B96" s="493" t="s">
        <v>1068</v>
      </c>
      <c r="C96" s="494">
        <v>1500000</v>
      </c>
      <c r="D96" s="494">
        <v>165000</v>
      </c>
      <c r="E96" s="494">
        <v>0</v>
      </c>
      <c r="F96" s="494">
        <v>1855100</v>
      </c>
      <c r="G96" s="494">
        <v>165000</v>
      </c>
      <c r="H96" s="509">
        <v>165000</v>
      </c>
      <c r="I96" s="250"/>
      <c r="J96" s="250"/>
    </row>
    <row r="97" spans="1:10" ht="24.95" customHeight="1">
      <c r="A97" s="492">
        <v>21</v>
      </c>
      <c r="B97" s="497" t="s">
        <v>1069</v>
      </c>
      <c r="C97" s="494">
        <f>SUM(C94:C96)</f>
        <v>15100000</v>
      </c>
      <c r="D97" s="494">
        <f>SUM(D94:D96)</f>
        <v>15372888</v>
      </c>
      <c r="E97" s="494">
        <v>229602</v>
      </c>
      <c r="F97" s="494">
        <v>17295655</v>
      </c>
      <c r="G97" s="494">
        <f>SUM(G94:G96)</f>
        <v>15372888</v>
      </c>
      <c r="H97" s="509">
        <f>SUM(H94:H96)</f>
        <v>15372888</v>
      </c>
      <c r="I97" s="250"/>
      <c r="J97" s="250"/>
    </row>
    <row r="98" spans="1:10" ht="24.95" customHeight="1">
      <c r="A98" s="492">
        <v>22</v>
      </c>
      <c r="B98" s="493" t="s">
        <v>1070</v>
      </c>
      <c r="C98" s="494">
        <v>670000</v>
      </c>
      <c r="D98" s="494">
        <v>442377</v>
      </c>
      <c r="E98" s="494">
        <v>0</v>
      </c>
      <c r="F98" s="494">
        <v>666767</v>
      </c>
      <c r="G98" s="494">
        <v>442377</v>
      </c>
      <c r="H98" s="509">
        <v>442377</v>
      </c>
      <c r="I98" s="250"/>
      <c r="J98" s="250"/>
    </row>
    <row r="99" spans="1:10" ht="24.95" customHeight="1">
      <c r="A99" s="492">
        <v>23</v>
      </c>
      <c r="B99" s="493" t="s">
        <v>1071</v>
      </c>
      <c r="C99" s="494">
        <v>990000</v>
      </c>
      <c r="D99" s="494">
        <v>1282201</v>
      </c>
      <c r="E99" s="494">
        <v>0</v>
      </c>
      <c r="F99" s="494">
        <v>1095292</v>
      </c>
      <c r="G99" s="494">
        <v>1282201</v>
      </c>
      <c r="H99" s="509">
        <v>1282201</v>
      </c>
      <c r="I99" s="250"/>
      <c r="J99" s="250"/>
    </row>
    <row r="100" spans="1:10" ht="24.95" customHeight="1">
      <c r="A100" s="492">
        <v>24</v>
      </c>
      <c r="B100" s="497" t="s">
        <v>1072</v>
      </c>
      <c r="C100" s="494">
        <f>SUM(C98:C99)</f>
        <v>1660000</v>
      </c>
      <c r="D100" s="494">
        <f>SUM(D98:D99)</f>
        <v>1724578</v>
      </c>
      <c r="E100" s="494">
        <v>0</v>
      </c>
      <c r="F100" s="494">
        <v>1762059</v>
      </c>
      <c r="G100" s="494">
        <f>SUM(G98:G99)</f>
        <v>1724578</v>
      </c>
      <c r="H100" s="509">
        <f>SUM(H98:H99)</f>
        <v>1724578</v>
      </c>
      <c r="I100" s="250"/>
      <c r="J100" s="250"/>
    </row>
    <row r="101" spans="1:10" ht="24.95" customHeight="1">
      <c r="A101" s="492">
        <v>25</v>
      </c>
      <c r="B101" s="493" t="s">
        <v>1073</v>
      </c>
      <c r="C101" s="494">
        <v>6700000</v>
      </c>
      <c r="D101" s="494">
        <v>6377462</v>
      </c>
      <c r="E101" s="494">
        <v>10772806</v>
      </c>
      <c r="F101" s="494">
        <v>7853227</v>
      </c>
      <c r="G101" s="494">
        <v>6377462</v>
      </c>
      <c r="H101" s="509">
        <v>6377462</v>
      </c>
      <c r="I101" s="250"/>
      <c r="J101" s="250"/>
    </row>
    <row r="102" spans="1:10" ht="24.95" customHeight="1">
      <c r="A102" s="492">
        <v>26</v>
      </c>
      <c r="B102" s="493" t="s">
        <v>1074</v>
      </c>
      <c r="C102" s="494">
        <v>0</v>
      </c>
      <c r="D102" s="494">
        <v>40314</v>
      </c>
      <c r="E102" s="494">
        <v>0</v>
      </c>
      <c r="F102" s="494">
        <v>3850</v>
      </c>
      <c r="G102" s="494">
        <v>40314</v>
      </c>
      <c r="H102" s="509">
        <v>40314</v>
      </c>
      <c r="I102" s="250"/>
      <c r="J102" s="250"/>
    </row>
    <row r="103" spans="1:10" ht="24.95" customHeight="1">
      <c r="A103" s="492">
        <v>27</v>
      </c>
      <c r="B103" s="497" t="s">
        <v>1075</v>
      </c>
      <c r="C103" s="494">
        <v>2300000</v>
      </c>
      <c r="D103" s="494">
        <v>2776326</v>
      </c>
      <c r="E103" s="494">
        <v>0</v>
      </c>
      <c r="F103" s="494">
        <v>2390460</v>
      </c>
      <c r="G103" s="494">
        <v>2776326</v>
      </c>
      <c r="H103" s="509">
        <v>2776326</v>
      </c>
      <c r="I103" s="250"/>
      <c r="J103" s="250"/>
    </row>
    <row r="104" spans="1:10" ht="24.95" customHeight="1">
      <c r="A104" s="492">
        <v>28</v>
      </c>
      <c r="B104" s="493" t="s">
        <v>1076</v>
      </c>
      <c r="C104" s="494">
        <v>4600000</v>
      </c>
      <c r="D104" s="494">
        <v>3315421</v>
      </c>
      <c r="E104" s="494">
        <v>0</v>
      </c>
      <c r="F104" s="494">
        <v>5857740</v>
      </c>
      <c r="G104" s="494">
        <v>3315421</v>
      </c>
      <c r="H104" s="509">
        <v>3315421</v>
      </c>
      <c r="I104" s="250"/>
      <c r="J104" s="250"/>
    </row>
    <row r="105" spans="1:10" ht="24.95" customHeight="1">
      <c r="A105" s="492">
        <v>29</v>
      </c>
      <c r="B105" s="497" t="s">
        <v>1077</v>
      </c>
      <c r="C105" s="494">
        <v>216000</v>
      </c>
      <c r="D105" s="494">
        <v>468025</v>
      </c>
      <c r="E105" s="494">
        <v>0</v>
      </c>
      <c r="F105" s="494">
        <v>455198</v>
      </c>
      <c r="G105" s="494">
        <v>468025</v>
      </c>
      <c r="H105" s="509">
        <v>468025</v>
      </c>
      <c r="I105" s="250"/>
      <c r="J105" s="250"/>
    </row>
    <row r="106" spans="1:10" ht="24.95" customHeight="1">
      <c r="A106" s="492">
        <v>30</v>
      </c>
      <c r="B106" s="493" t="s">
        <v>1078</v>
      </c>
      <c r="C106" s="494">
        <v>0</v>
      </c>
      <c r="D106" s="494">
        <v>0</v>
      </c>
      <c r="E106" s="494">
        <v>0</v>
      </c>
      <c r="F106" s="494">
        <v>0</v>
      </c>
      <c r="G106" s="494">
        <v>355124</v>
      </c>
      <c r="H106" s="509">
        <v>355124</v>
      </c>
      <c r="I106" s="250"/>
      <c r="J106" s="250"/>
    </row>
    <row r="107" spans="1:10" ht="24.95" customHeight="1">
      <c r="A107" s="492">
        <v>31</v>
      </c>
      <c r="B107" s="493" t="s">
        <v>1079</v>
      </c>
      <c r="C107" s="494">
        <v>3400000</v>
      </c>
      <c r="D107" s="494">
        <v>4756612</v>
      </c>
      <c r="E107" s="494">
        <v>0</v>
      </c>
      <c r="F107" s="494">
        <v>6483959</v>
      </c>
      <c r="G107" s="494">
        <v>4756612</v>
      </c>
      <c r="H107" s="509">
        <v>4756612</v>
      </c>
      <c r="I107" s="250"/>
      <c r="J107" s="250"/>
    </row>
    <row r="108" spans="1:10" ht="24.95" customHeight="1">
      <c r="A108" s="492">
        <v>32</v>
      </c>
      <c r="B108" s="493" t="s">
        <v>1080</v>
      </c>
      <c r="C108" s="494">
        <v>15400000</v>
      </c>
      <c r="D108" s="494">
        <v>27800007</v>
      </c>
      <c r="E108" s="494">
        <v>0</v>
      </c>
      <c r="F108" s="494">
        <v>19806310</v>
      </c>
      <c r="G108" s="494">
        <v>27800007</v>
      </c>
      <c r="H108" s="509">
        <v>27800007</v>
      </c>
      <c r="I108" s="250"/>
      <c r="J108" s="250"/>
    </row>
    <row r="109" spans="1:10" ht="24.95" customHeight="1">
      <c r="A109" s="492">
        <v>33</v>
      </c>
      <c r="B109" s="493" t="s">
        <v>1081</v>
      </c>
      <c r="C109" s="494">
        <v>0</v>
      </c>
      <c r="D109" s="494">
        <v>0</v>
      </c>
      <c r="E109" s="494">
        <v>0</v>
      </c>
      <c r="F109" s="494">
        <v>0</v>
      </c>
      <c r="G109" s="494">
        <v>1126770</v>
      </c>
      <c r="H109" s="509">
        <v>1126770</v>
      </c>
      <c r="I109" s="250"/>
      <c r="J109" s="250"/>
    </row>
    <row r="110" spans="1:10" ht="24.95" customHeight="1">
      <c r="A110" s="492">
        <v>34</v>
      </c>
      <c r="B110" s="497" t="s">
        <v>1082</v>
      </c>
      <c r="C110" s="494">
        <f>SUM(C101+C102+C103+C104+C105+C107+C108)</f>
        <v>32616000</v>
      </c>
      <c r="D110" s="501">
        <f>SUM(D101+D102+D103+D104+D105+D107+D108)</f>
        <v>45534167</v>
      </c>
      <c r="E110" s="494">
        <v>10772806</v>
      </c>
      <c r="F110" s="494">
        <v>42850744</v>
      </c>
      <c r="G110" s="501">
        <f>SUM(G101+G102+G103+G104+G105+G107+G108)</f>
        <v>45534167</v>
      </c>
      <c r="H110" s="501">
        <f>SUM(H101+H102+H103+H104+H105+H107+H108)</f>
        <v>45534167</v>
      </c>
      <c r="I110" s="250"/>
      <c r="J110" s="250"/>
    </row>
    <row r="111" spans="1:10" ht="24.95" customHeight="1">
      <c r="A111" s="492">
        <v>35</v>
      </c>
      <c r="B111" s="493" t="s">
        <v>1083</v>
      </c>
      <c r="C111" s="494">
        <v>280000</v>
      </c>
      <c r="D111" s="494">
        <v>92357</v>
      </c>
      <c r="E111" s="494">
        <v>0</v>
      </c>
      <c r="F111" s="494">
        <v>61288</v>
      </c>
      <c r="G111" s="494">
        <v>92357</v>
      </c>
      <c r="H111" s="509">
        <v>92357</v>
      </c>
      <c r="I111" s="250"/>
      <c r="J111" s="250"/>
    </row>
    <row r="112" spans="1:10" ht="24.95" customHeight="1">
      <c r="A112" s="492">
        <v>36</v>
      </c>
      <c r="B112" s="493" t="s">
        <v>1084</v>
      </c>
      <c r="C112" s="494">
        <v>0</v>
      </c>
      <c r="D112" s="494">
        <v>0</v>
      </c>
      <c r="E112" s="494">
        <v>0</v>
      </c>
      <c r="F112" s="494">
        <v>0</v>
      </c>
      <c r="G112" s="494">
        <v>0</v>
      </c>
      <c r="H112" s="509">
        <v>0</v>
      </c>
      <c r="I112" s="250"/>
      <c r="J112" s="250"/>
    </row>
    <row r="113" spans="1:10" ht="24.95" customHeight="1">
      <c r="A113" s="492">
        <v>37</v>
      </c>
      <c r="B113" s="497" t="s">
        <v>1085</v>
      </c>
      <c r="C113" s="494">
        <f>SUM(C111:C112)</f>
        <v>280000</v>
      </c>
      <c r="D113" s="494">
        <f>SUM(D111:D112)</f>
        <v>92357</v>
      </c>
      <c r="E113" s="494">
        <v>0</v>
      </c>
      <c r="F113" s="494">
        <v>61288</v>
      </c>
      <c r="G113" s="494">
        <f>SUM(G111:G112)</f>
        <v>92357</v>
      </c>
      <c r="H113" s="509">
        <f>SUM(H111:H112)</f>
        <v>92357</v>
      </c>
      <c r="I113" s="250"/>
      <c r="J113" s="250"/>
    </row>
    <row r="114" spans="1:10" ht="24.95" customHeight="1">
      <c r="A114" s="492">
        <v>38</v>
      </c>
      <c r="B114" s="493" t="s">
        <v>1086</v>
      </c>
      <c r="C114" s="494">
        <v>13561020</v>
      </c>
      <c r="D114" s="494">
        <v>11682592</v>
      </c>
      <c r="E114" s="494">
        <v>3094748</v>
      </c>
      <c r="F114" s="494">
        <v>12857599</v>
      </c>
      <c r="G114" s="494">
        <v>11682592</v>
      </c>
      <c r="H114" s="509">
        <v>11682592</v>
      </c>
      <c r="I114" s="250"/>
      <c r="J114" s="250"/>
    </row>
    <row r="115" spans="1:10" ht="24.95" customHeight="1">
      <c r="A115" s="492">
        <v>39</v>
      </c>
      <c r="B115" s="493" t="s">
        <v>1087</v>
      </c>
      <c r="C115" s="494">
        <v>0</v>
      </c>
      <c r="D115" s="494">
        <v>3020000</v>
      </c>
      <c r="E115" s="494">
        <v>0</v>
      </c>
      <c r="F115" s="494">
        <v>2120000</v>
      </c>
      <c r="G115" s="494">
        <v>3020000</v>
      </c>
      <c r="H115" s="509">
        <v>3020000</v>
      </c>
      <c r="I115" s="250"/>
      <c r="J115" s="250"/>
    </row>
    <row r="116" spans="1:10" ht="24.95" customHeight="1">
      <c r="A116" s="492">
        <v>40</v>
      </c>
      <c r="B116" s="497" t="s">
        <v>1088</v>
      </c>
      <c r="C116" s="494">
        <v>0</v>
      </c>
      <c r="D116" s="494">
        <v>0</v>
      </c>
      <c r="E116" s="494">
        <v>0</v>
      </c>
      <c r="F116" s="494">
        <v>0</v>
      </c>
      <c r="G116" s="494">
        <v>0</v>
      </c>
      <c r="H116" s="509">
        <v>0</v>
      </c>
      <c r="I116" s="250"/>
      <c r="J116" s="250"/>
    </row>
    <row r="117" spans="1:10" ht="24.95" customHeight="1">
      <c r="A117" s="492">
        <v>41</v>
      </c>
      <c r="B117" s="497" t="s">
        <v>1089</v>
      </c>
      <c r="C117" s="494">
        <v>0</v>
      </c>
      <c r="D117" s="494">
        <v>0</v>
      </c>
      <c r="E117" s="494">
        <v>0</v>
      </c>
      <c r="F117" s="494">
        <v>516</v>
      </c>
      <c r="G117" s="494">
        <v>0</v>
      </c>
      <c r="H117" s="509">
        <v>0</v>
      </c>
      <c r="I117" s="250"/>
      <c r="J117" s="250"/>
    </row>
    <row r="118" spans="1:10" ht="24.95" customHeight="1">
      <c r="A118" s="492">
        <v>42</v>
      </c>
      <c r="B118" s="493" t="s">
        <v>1090</v>
      </c>
      <c r="C118" s="494">
        <v>850000</v>
      </c>
      <c r="D118" s="494">
        <v>1868577</v>
      </c>
      <c r="E118" s="494">
        <v>0</v>
      </c>
      <c r="F118" s="494">
        <v>4053449</v>
      </c>
      <c r="G118" s="494">
        <v>1868577</v>
      </c>
      <c r="H118" s="509">
        <v>1868577</v>
      </c>
      <c r="I118" s="250"/>
      <c r="J118" s="250"/>
    </row>
    <row r="119" spans="1:10" ht="24.95" customHeight="1">
      <c r="A119" s="492">
        <v>43</v>
      </c>
      <c r="B119" s="497" t="s">
        <v>1091</v>
      </c>
      <c r="C119" s="494">
        <f>SUM(C114:C118)</f>
        <v>14411020</v>
      </c>
      <c r="D119" s="494">
        <f>SUM(D114:D118)</f>
        <v>16571169</v>
      </c>
      <c r="E119" s="494">
        <v>3094748</v>
      </c>
      <c r="F119" s="494">
        <v>19031564</v>
      </c>
      <c r="G119" s="494">
        <f>SUM(G114:G118)</f>
        <v>16571169</v>
      </c>
      <c r="H119" s="509">
        <f>SUM(H114:H118)</f>
        <v>16571169</v>
      </c>
      <c r="I119" s="250"/>
      <c r="J119" s="250"/>
    </row>
    <row r="120" spans="1:10" ht="24.95" customHeight="1">
      <c r="A120" s="495">
        <v>44</v>
      </c>
      <c r="B120" s="498" t="s">
        <v>1092</v>
      </c>
      <c r="C120" s="496">
        <f>SUM(C97+C100+C110+C113+C119)</f>
        <v>64067020</v>
      </c>
      <c r="D120" s="502">
        <f>SUM(D97+D100+D110+D113+D119)</f>
        <v>79295159</v>
      </c>
      <c r="E120" s="496">
        <v>14097156</v>
      </c>
      <c r="F120" s="496">
        <v>81001310</v>
      </c>
      <c r="G120" s="502">
        <f>SUM(G97+G100+G110+G113+G119)</f>
        <v>79295159</v>
      </c>
      <c r="H120" s="502">
        <f>SUM(H97+H100+H110+H113+H119)</f>
        <v>79295159</v>
      </c>
      <c r="I120" s="250"/>
      <c r="J120" s="250"/>
    </row>
    <row r="121" spans="1:10" ht="24.95" customHeight="1">
      <c r="A121" s="534">
        <v>45</v>
      </c>
      <c r="B121" s="503" t="s">
        <v>1205</v>
      </c>
      <c r="C121" s="533">
        <v>0</v>
      </c>
      <c r="D121" s="533">
        <v>2012000</v>
      </c>
      <c r="E121" s="533"/>
      <c r="F121" s="533"/>
      <c r="G121" s="533">
        <v>2012000</v>
      </c>
      <c r="H121" s="537">
        <v>2012000</v>
      </c>
      <c r="I121" s="246"/>
      <c r="J121" s="246"/>
    </row>
    <row r="122" spans="1:10" ht="24.95" customHeight="1">
      <c r="A122" s="534">
        <v>46</v>
      </c>
      <c r="B122" s="503" t="s">
        <v>1206</v>
      </c>
      <c r="C122" s="533"/>
      <c r="D122" s="533"/>
      <c r="E122" s="533"/>
      <c r="F122" s="533"/>
      <c r="G122" s="533">
        <v>2012000</v>
      </c>
      <c r="H122" s="537">
        <v>2012000</v>
      </c>
      <c r="I122" s="246"/>
      <c r="J122" s="246"/>
    </row>
    <row r="123" spans="1:10" ht="24.95" customHeight="1">
      <c r="A123" s="492">
        <v>47</v>
      </c>
      <c r="B123" s="497" t="s">
        <v>1093</v>
      </c>
      <c r="C123" s="494">
        <v>300000</v>
      </c>
      <c r="D123" s="494">
        <v>0</v>
      </c>
      <c r="E123" s="494">
        <v>0</v>
      </c>
      <c r="F123" s="494">
        <v>0</v>
      </c>
      <c r="G123" s="494">
        <v>0</v>
      </c>
      <c r="H123" s="509">
        <v>0</v>
      </c>
      <c r="I123" s="250"/>
      <c r="J123" s="250"/>
    </row>
    <row r="124" spans="1:10" ht="24.95" customHeight="1">
      <c r="A124" s="492">
        <v>48</v>
      </c>
      <c r="B124" s="497" t="s">
        <v>1094</v>
      </c>
      <c r="C124" s="494">
        <v>575000</v>
      </c>
      <c r="D124" s="494">
        <v>685000</v>
      </c>
      <c r="E124" s="494">
        <v>0</v>
      </c>
      <c r="F124" s="494">
        <v>5380700</v>
      </c>
      <c r="G124" s="494">
        <v>685000</v>
      </c>
      <c r="H124" s="509">
        <v>685000</v>
      </c>
      <c r="I124" s="250"/>
      <c r="J124" s="250"/>
    </row>
    <row r="125" spans="1:10" ht="24.95" customHeight="1">
      <c r="A125" s="499">
        <v>49</v>
      </c>
      <c r="B125" s="503" t="s">
        <v>1207</v>
      </c>
      <c r="C125" s="501"/>
      <c r="D125" s="501"/>
      <c r="E125" s="501"/>
      <c r="F125" s="501"/>
      <c r="G125" s="501">
        <v>645000</v>
      </c>
      <c r="H125" s="509">
        <v>645000</v>
      </c>
      <c r="I125" s="250"/>
      <c r="J125" s="250"/>
    </row>
    <row r="126" spans="1:10" ht="24.95" customHeight="1">
      <c r="A126" s="492">
        <v>50</v>
      </c>
      <c r="B126" s="493" t="s">
        <v>1095</v>
      </c>
      <c r="C126" s="494">
        <v>0</v>
      </c>
      <c r="D126" s="494">
        <v>0</v>
      </c>
      <c r="E126" s="494">
        <v>0</v>
      </c>
      <c r="F126" s="494">
        <v>0</v>
      </c>
      <c r="G126" s="494">
        <v>30000</v>
      </c>
      <c r="H126" s="509">
        <v>30000</v>
      </c>
      <c r="I126" s="250"/>
      <c r="J126" s="250"/>
    </row>
    <row r="127" spans="1:10" ht="24.95" customHeight="1">
      <c r="A127" s="495">
        <v>51</v>
      </c>
      <c r="B127" s="498" t="s">
        <v>1096</v>
      </c>
      <c r="C127" s="496">
        <f>SUM(C123+C124)</f>
        <v>875000</v>
      </c>
      <c r="D127" s="502">
        <f>SUM(D121+D124)</f>
        <v>2697000</v>
      </c>
      <c r="E127" s="496">
        <v>0</v>
      </c>
      <c r="F127" s="496">
        <v>5380700</v>
      </c>
      <c r="G127" s="502">
        <f>SUM(G121+G124)</f>
        <v>2697000</v>
      </c>
      <c r="H127" s="502">
        <f>SUM(H121+H124)</f>
        <v>2697000</v>
      </c>
      <c r="I127" s="250"/>
      <c r="J127" s="250"/>
    </row>
    <row r="128" spans="1:10" ht="24.95" customHeight="1">
      <c r="A128" s="492">
        <v>52</v>
      </c>
      <c r="B128" s="493" t="s">
        <v>1097</v>
      </c>
      <c r="C128" s="494">
        <v>0</v>
      </c>
      <c r="D128" s="494">
        <v>2660632</v>
      </c>
      <c r="E128" s="494">
        <v>0</v>
      </c>
      <c r="F128" s="494">
        <v>15153135</v>
      </c>
      <c r="G128" s="494">
        <v>2660632</v>
      </c>
      <c r="H128" s="509">
        <v>2660632</v>
      </c>
      <c r="I128" s="250"/>
      <c r="J128" s="250"/>
    </row>
    <row r="129" spans="1:10" ht="24.95" customHeight="1">
      <c r="A129" s="492">
        <v>53</v>
      </c>
      <c r="B129" s="497" t="s">
        <v>1098</v>
      </c>
      <c r="C129" s="494">
        <v>0</v>
      </c>
      <c r="D129" s="494">
        <f>D128</f>
        <v>2660632</v>
      </c>
      <c r="E129" s="494">
        <v>0</v>
      </c>
      <c r="F129" s="494">
        <v>15153135</v>
      </c>
      <c r="G129" s="501">
        <f>G128</f>
        <v>2660632</v>
      </c>
      <c r="H129" s="501">
        <f>H128</f>
        <v>2660632</v>
      </c>
      <c r="I129" s="250"/>
      <c r="J129" s="250"/>
    </row>
    <row r="130" spans="1:10" ht="24.95" customHeight="1">
      <c r="A130" s="492">
        <v>54</v>
      </c>
      <c r="B130" s="497" t="s">
        <v>1099</v>
      </c>
      <c r="C130" s="494">
        <v>10418561</v>
      </c>
      <c r="D130" s="494">
        <v>50759059</v>
      </c>
      <c r="E130" s="494">
        <v>0</v>
      </c>
      <c r="F130" s="494">
        <v>62598307</v>
      </c>
      <c r="G130" s="494">
        <v>50759059</v>
      </c>
      <c r="H130" s="509">
        <v>50759059</v>
      </c>
      <c r="I130" s="250"/>
      <c r="J130" s="250"/>
    </row>
    <row r="131" spans="1:10" ht="24.95" customHeight="1">
      <c r="A131" s="499">
        <v>55</v>
      </c>
      <c r="B131" s="503" t="s">
        <v>1208</v>
      </c>
      <c r="C131" s="501"/>
      <c r="D131" s="501"/>
      <c r="E131" s="501"/>
      <c r="F131" s="501"/>
      <c r="G131" s="501">
        <v>465170</v>
      </c>
      <c r="H131" s="509">
        <v>465170</v>
      </c>
      <c r="I131" s="250"/>
      <c r="J131" s="250"/>
    </row>
    <row r="132" spans="1:10" ht="24.95" customHeight="1">
      <c r="A132" s="492">
        <v>56</v>
      </c>
      <c r="B132" s="493" t="s">
        <v>1100</v>
      </c>
      <c r="C132" s="494">
        <v>0</v>
      </c>
      <c r="D132" s="494">
        <v>0</v>
      </c>
      <c r="E132" s="494">
        <v>0</v>
      </c>
      <c r="F132" s="494">
        <v>0</v>
      </c>
      <c r="G132" s="494">
        <v>50143889</v>
      </c>
      <c r="H132" s="509">
        <v>50143889</v>
      </c>
      <c r="I132" s="250"/>
      <c r="J132" s="250"/>
    </row>
    <row r="133" spans="1:10" ht="24.95" customHeight="1">
      <c r="A133" s="492">
        <v>57</v>
      </c>
      <c r="B133" s="493" t="s">
        <v>1101</v>
      </c>
      <c r="C133" s="494">
        <v>0</v>
      </c>
      <c r="D133" s="494">
        <v>0</v>
      </c>
      <c r="E133" s="494">
        <v>0</v>
      </c>
      <c r="F133" s="494">
        <v>0</v>
      </c>
      <c r="G133" s="494">
        <v>150000</v>
      </c>
      <c r="H133" s="509">
        <v>150000</v>
      </c>
      <c r="I133" s="250"/>
      <c r="J133" s="250"/>
    </row>
    <row r="134" spans="1:10" ht="24.95" customHeight="1">
      <c r="A134" s="492">
        <v>58</v>
      </c>
      <c r="B134" s="497" t="s">
        <v>1102</v>
      </c>
      <c r="C134" s="494">
        <v>0</v>
      </c>
      <c r="D134" s="494">
        <v>0</v>
      </c>
      <c r="E134" s="494">
        <v>0</v>
      </c>
      <c r="F134" s="494">
        <v>0</v>
      </c>
      <c r="G134" s="494">
        <v>0</v>
      </c>
      <c r="H134" s="509">
        <v>0</v>
      </c>
      <c r="I134" s="250"/>
      <c r="J134" s="250"/>
    </row>
    <row r="135" spans="1:10" ht="24.95" customHeight="1">
      <c r="A135" s="492">
        <v>59</v>
      </c>
      <c r="B135" s="497" t="s">
        <v>1103</v>
      </c>
      <c r="C135" s="494">
        <v>24907760</v>
      </c>
      <c r="D135" s="494">
        <v>19362854</v>
      </c>
      <c r="E135" s="494">
        <v>0</v>
      </c>
      <c r="F135" s="494">
        <v>22418555</v>
      </c>
      <c r="G135" s="494">
        <v>19362854</v>
      </c>
      <c r="H135" s="509">
        <v>19362854</v>
      </c>
      <c r="I135" s="250"/>
      <c r="J135" s="250"/>
    </row>
    <row r="136" spans="1:10" ht="24.95" customHeight="1">
      <c r="A136" s="492">
        <v>60</v>
      </c>
      <c r="B136" s="493" t="s">
        <v>1104</v>
      </c>
      <c r="C136" s="494">
        <v>0</v>
      </c>
      <c r="D136" s="494">
        <v>0</v>
      </c>
      <c r="E136" s="494">
        <v>0</v>
      </c>
      <c r="F136" s="494">
        <v>0</v>
      </c>
      <c r="G136" s="494">
        <v>15664440</v>
      </c>
      <c r="H136" s="509">
        <v>15664440</v>
      </c>
      <c r="I136" s="250"/>
      <c r="J136" s="250"/>
    </row>
    <row r="137" spans="1:10" ht="24.95" customHeight="1">
      <c r="A137" s="492">
        <v>61</v>
      </c>
      <c r="B137" s="493" t="s">
        <v>1105</v>
      </c>
      <c r="C137" s="494">
        <v>0</v>
      </c>
      <c r="D137" s="494">
        <v>0</v>
      </c>
      <c r="E137" s="494">
        <v>0</v>
      </c>
      <c r="F137" s="494">
        <v>0</v>
      </c>
      <c r="G137" s="494">
        <v>1380000</v>
      </c>
      <c r="H137" s="509">
        <v>1380000</v>
      </c>
      <c r="I137" s="250"/>
      <c r="J137" s="250"/>
    </row>
    <row r="138" spans="1:10" ht="24.95" customHeight="1">
      <c r="A138" s="492">
        <v>62</v>
      </c>
      <c r="B138" s="493" t="s">
        <v>1106</v>
      </c>
      <c r="C138" s="494">
        <v>0</v>
      </c>
      <c r="D138" s="494">
        <v>0</v>
      </c>
      <c r="E138" s="494">
        <v>0</v>
      </c>
      <c r="F138" s="494">
        <v>0</v>
      </c>
      <c r="G138" s="494">
        <v>70000</v>
      </c>
      <c r="H138" s="509">
        <v>70000</v>
      </c>
      <c r="I138" s="250"/>
      <c r="J138" s="250"/>
    </row>
    <row r="139" spans="1:10" ht="24.95" customHeight="1">
      <c r="A139" s="492">
        <v>63</v>
      </c>
      <c r="B139" s="493" t="s">
        <v>1107</v>
      </c>
      <c r="C139" s="494">
        <v>0</v>
      </c>
      <c r="D139" s="494">
        <v>0</v>
      </c>
      <c r="E139" s="494">
        <v>0</v>
      </c>
      <c r="F139" s="494">
        <v>0</v>
      </c>
      <c r="G139" s="494">
        <v>1788414</v>
      </c>
      <c r="H139" s="509">
        <v>1788414</v>
      </c>
      <c r="I139" s="250"/>
      <c r="J139" s="250"/>
    </row>
    <row r="140" spans="1:10" ht="24.95" customHeight="1">
      <c r="A140" s="492">
        <v>64</v>
      </c>
      <c r="B140" s="493" t="s">
        <v>1108</v>
      </c>
      <c r="C140" s="494">
        <v>0</v>
      </c>
      <c r="D140" s="494">
        <v>0</v>
      </c>
      <c r="E140" s="494">
        <v>0</v>
      </c>
      <c r="F140" s="494">
        <v>0</v>
      </c>
      <c r="G140" s="494">
        <v>460000</v>
      </c>
      <c r="H140" s="509">
        <v>460000</v>
      </c>
      <c r="I140" s="250"/>
      <c r="J140" s="250"/>
    </row>
    <row r="141" spans="1:10" ht="24.95" customHeight="1">
      <c r="A141" s="492">
        <v>65</v>
      </c>
      <c r="B141" s="493" t="s">
        <v>1109</v>
      </c>
      <c r="C141" s="494">
        <v>136851015</v>
      </c>
      <c r="D141" s="494">
        <v>0</v>
      </c>
      <c r="E141" s="494">
        <v>0</v>
      </c>
      <c r="F141" s="494">
        <v>0</v>
      </c>
      <c r="G141" s="494">
        <v>0</v>
      </c>
      <c r="H141" s="509">
        <v>0</v>
      </c>
      <c r="I141" s="250"/>
      <c r="J141" s="250"/>
    </row>
    <row r="142" spans="1:10" ht="24.95" customHeight="1">
      <c r="A142" s="495">
        <v>66</v>
      </c>
      <c r="B142" s="498" t="s">
        <v>1110</v>
      </c>
      <c r="C142" s="496">
        <f>SUM(C129+C130+C134+C135+C141)</f>
        <v>172177336</v>
      </c>
      <c r="D142" s="502">
        <f>SUM(D129+D130+D134+D135+D141)</f>
        <v>72782545</v>
      </c>
      <c r="E142" s="496">
        <v>0</v>
      </c>
      <c r="F142" s="496">
        <v>100169997</v>
      </c>
      <c r="G142" s="502">
        <f>SUM(G129+G130+G134+G135+G141)</f>
        <v>72782545</v>
      </c>
      <c r="H142" s="502">
        <f>SUM(H129+H130+H134+H135+H141)</f>
        <v>72782545</v>
      </c>
      <c r="I142" s="250"/>
      <c r="J142" s="250"/>
    </row>
    <row r="143" spans="1:10" ht="24.95" customHeight="1">
      <c r="A143" s="492">
        <v>67</v>
      </c>
      <c r="B143" s="493" t="s">
        <v>1111</v>
      </c>
      <c r="C143" s="494">
        <v>0</v>
      </c>
      <c r="D143" s="494">
        <v>0</v>
      </c>
      <c r="E143" s="494">
        <v>0</v>
      </c>
      <c r="F143" s="494">
        <v>2480316</v>
      </c>
      <c r="G143" s="494">
        <v>0</v>
      </c>
      <c r="H143" s="509">
        <v>0</v>
      </c>
      <c r="I143" s="250"/>
      <c r="J143" s="250"/>
    </row>
    <row r="144" spans="1:10" ht="24.95" customHeight="1">
      <c r="A144" s="492">
        <v>68</v>
      </c>
      <c r="B144" s="493" t="s">
        <v>1112</v>
      </c>
      <c r="C144" s="494">
        <v>3168650</v>
      </c>
      <c r="D144" s="494">
        <v>3628668</v>
      </c>
      <c r="E144" s="494">
        <v>0</v>
      </c>
      <c r="F144" s="494">
        <v>14325216</v>
      </c>
      <c r="G144" s="494">
        <v>3628668</v>
      </c>
      <c r="H144" s="509">
        <v>3628668</v>
      </c>
      <c r="I144" s="250"/>
      <c r="J144" s="250"/>
    </row>
    <row r="145" spans="1:10" ht="24.95" customHeight="1">
      <c r="A145" s="492">
        <v>69</v>
      </c>
      <c r="B145" s="493" t="s">
        <v>1113</v>
      </c>
      <c r="C145" s="494">
        <v>0</v>
      </c>
      <c r="D145" s="494">
        <v>0</v>
      </c>
      <c r="E145" s="494">
        <v>0</v>
      </c>
      <c r="F145" s="494">
        <v>0</v>
      </c>
      <c r="G145" s="494">
        <v>0</v>
      </c>
      <c r="H145" s="509">
        <v>0</v>
      </c>
      <c r="I145" s="250"/>
      <c r="J145" s="250"/>
    </row>
    <row r="146" spans="1:10" ht="24.95" customHeight="1">
      <c r="A146" s="492">
        <v>70</v>
      </c>
      <c r="B146" s="493" t="s">
        <v>1114</v>
      </c>
      <c r="C146" s="494">
        <v>0</v>
      </c>
      <c r="D146" s="494">
        <v>0</v>
      </c>
      <c r="E146" s="494">
        <v>0</v>
      </c>
      <c r="F146" s="494">
        <v>0</v>
      </c>
      <c r="G146" s="494">
        <v>0</v>
      </c>
      <c r="H146" s="509">
        <v>0</v>
      </c>
      <c r="I146" s="250"/>
      <c r="J146" s="250"/>
    </row>
    <row r="147" spans="1:10" ht="24.95" customHeight="1">
      <c r="A147" s="492">
        <v>71</v>
      </c>
      <c r="B147" s="493" t="s">
        <v>1115</v>
      </c>
      <c r="C147" s="494">
        <v>0</v>
      </c>
      <c r="D147" s="494">
        <v>979741</v>
      </c>
      <c r="E147" s="494">
        <v>0</v>
      </c>
      <c r="F147" s="494">
        <v>4537492</v>
      </c>
      <c r="G147" s="494">
        <v>979741</v>
      </c>
      <c r="H147" s="509">
        <v>979741</v>
      </c>
      <c r="I147" s="250"/>
      <c r="J147" s="250"/>
    </row>
    <row r="148" spans="1:10" ht="24.95" customHeight="1">
      <c r="A148" s="495">
        <v>72</v>
      </c>
      <c r="B148" s="498" t="s">
        <v>1116</v>
      </c>
      <c r="C148" s="496">
        <f>SUM(C143:C147)</f>
        <v>3168650</v>
      </c>
      <c r="D148" s="496">
        <f>SUM(D143:D147)</f>
        <v>4608409</v>
      </c>
      <c r="E148" s="496">
        <v>0</v>
      </c>
      <c r="F148" s="496">
        <v>21343024</v>
      </c>
      <c r="G148" s="496">
        <f>SUM(G143:G147)</f>
        <v>4608409</v>
      </c>
      <c r="H148" s="510">
        <f>SUM(H143:H147)</f>
        <v>4608409</v>
      </c>
      <c r="I148" s="250"/>
      <c r="J148" s="250"/>
    </row>
    <row r="149" spans="1:10" ht="24.95" customHeight="1">
      <c r="A149" s="492">
        <v>73</v>
      </c>
      <c r="B149" s="493" t="s">
        <v>1117</v>
      </c>
      <c r="C149" s="494">
        <v>0</v>
      </c>
      <c r="D149" s="494">
        <v>90832919</v>
      </c>
      <c r="E149" s="494">
        <v>0</v>
      </c>
      <c r="F149" s="494">
        <v>10130224</v>
      </c>
      <c r="G149" s="494">
        <v>90832919</v>
      </c>
      <c r="H149" s="509">
        <v>90832919</v>
      </c>
      <c r="I149" s="250"/>
      <c r="J149" s="250"/>
    </row>
    <row r="150" spans="1:10" ht="24.95" customHeight="1">
      <c r="A150" s="492">
        <v>74</v>
      </c>
      <c r="B150" s="493" t="s">
        <v>1118</v>
      </c>
      <c r="C150" s="494">
        <v>0</v>
      </c>
      <c r="D150" s="494">
        <v>24524888</v>
      </c>
      <c r="E150" s="494">
        <v>0</v>
      </c>
      <c r="F150" s="494">
        <v>2735160</v>
      </c>
      <c r="G150" s="494">
        <v>24524888</v>
      </c>
      <c r="H150" s="509">
        <v>24524888</v>
      </c>
      <c r="I150" s="250"/>
      <c r="J150" s="250"/>
    </row>
    <row r="151" spans="1:10" ht="24.95" customHeight="1">
      <c r="A151" s="495">
        <v>75</v>
      </c>
      <c r="B151" s="498" t="s">
        <v>1119</v>
      </c>
      <c r="C151" s="496">
        <v>0</v>
      </c>
      <c r="D151" s="496">
        <f>SUM(D149:D150)</f>
        <v>115357807</v>
      </c>
      <c r="E151" s="496">
        <v>0</v>
      </c>
      <c r="F151" s="496">
        <v>12865384</v>
      </c>
      <c r="G151" s="496">
        <f>SUM(G149:G150)</f>
        <v>115357807</v>
      </c>
      <c r="H151" s="510">
        <f>SUM(H149:H150)</f>
        <v>115357807</v>
      </c>
      <c r="I151" s="250"/>
      <c r="J151" s="250"/>
    </row>
    <row r="152" spans="1:10" ht="24.95" customHeight="1">
      <c r="A152" s="495">
        <v>76</v>
      </c>
      <c r="B152" s="498" t="s">
        <v>1120</v>
      </c>
      <c r="C152" s="496">
        <f>SUM(C88+C89+C120+C127+C142+C148+C151)</f>
        <v>314360121</v>
      </c>
      <c r="D152" s="502">
        <f>SUM(D88+D89+D120+D127+D142+D148+D151)</f>
        <v>350803505</v>
      </c>
      <c r="E152" s="496">
        <v>14280156</v>
      </c>
      <c r="F152" s="496">
        <v>298594457</v>
      </c>
      <c r="G152" s="502">
        <f>SUM(G88+G89+G120+G127+G142+G148+G151)</f>
        <v>350803505</v>
      </c>
      <c r="H152" s="502">
        <f>SUM(H88+H89+H120+H127+H142+H148+H151)</f>
        <v>350803505</v>
      </c>
      <c r="I152" s="250"/>
      <c r="J152" s="250"/>
    </row>
    <row r="153" spans="1:10" ht="24.95" customHeight="1">
      <c r="A153" s="499">
        <v>77</v>
      </c>
      <c r="B153" s="500" t="s">
        <v>1172</v>
      </c>
      <c r="C153" s="501">
        <v>6308402</v>
      </c>
      <c r="D153" s="501">
        <v>6308402</v>
      </c>
      <c r="E153" s="501">
        <v>0</v>
      </c>
      <c r="F153" s="501">
        <v>6478534</v>
      </c>
      <c r="G153" s="501">
        <v>6308402</v>
      </c>
      <c r="H153" s="509">
        <v>6308402</v>
      </c>
      <c r="I153" s="250"/>
      <c r="J153" s="250"/>
    </row>
    <row r="154" spans="1:10" ht="24.95" customHeight="1">
      <c r="A154" s="499">
        <v>78</v>
      </c>
      <c r="B154" s="500" t="s">
        <v>1173</v>
      </c>
      <c r="C154" s="501">
        <v>68030762</v>
      </c>
      <c r="D154" s="501">
        <v>71585966</v>
      </c>
      <c r="E154" s="501">
        <v>0</v>
      </c>
      <c r="F154" s="501">
        <v>77234161</v>
      </c>
      <c r="G154" s="501">
        <v>71585966</v>
      </c>
      <c r="H154" s="509">
        <v>71585966</v>
      </c>
      <c r="I154" s="250"/>
      <c r="J154" s="250"/>
    </row>
    <row r="155" spans="1:10" ht="24.95" customHeight="1">
      <c r="A155" s="499">
        <v>79</v>
      </c>
      <c r="B155" s="503" t="s">
        <v>1174</v>
      </c>
      <c r="C155" s="501">
        <f>SUM(C153:C154)</f>
        <v>74339164</v>
      </c>
      <c r="D155" s="501">
        <f>SUM(D153:D154)</f>
        <v>77894368</v>
      </c>
      <c r="E155" s="501">
        <v>0</v>
      </c>
      <c r="F155" s="501">
        <v>83712695</v>
      </c>
      <c r="G155" s="501">
        <f>SUM(G153:G154)</f>
        <v>77894368</v>
      </c>
      <c r="H155" s="509">
        <f>SUM(H153:H154)</f>
        <v>77894368</v>
      </c>
      <c r="I155" s="250"/>
      <c r="J155" s="250"/>
    </row>
    <row r="156" spans="1:10" ht="24.95" customHeight="1">
      <c r="A156" s="468">
        <v>80</v>
      </c>
      <c r="B156" s="469" t="s">
        <v>1175</v>
      </c>
      <c r="C156" s="470">
        <f>C155</f>
        <v>74339164</v>
      </c>
      <c r="D156" s="470">
        <f>D155</f>
        <v>77894368</v>
      </c>
      <c r="E156" s="470">
        <v>0</v>
      </c>
      <c r="F156" s="470">
        <v>83712695</v>
      </c>
      <c r="G156" s="470">
        <f>G155</f>
        <v>77894368</v>
      </c>
      <c r="H156" s="470">
        <f>H155</f>
        <v>77894368</v>
      </c>
      <c r="I156" s="341"/>
      <c r="J156" s="341"/>
    </row>
    <row r="157" spans="1:10" ht="29.25">
      <c r="A157" s="471">
        <v>81</v>
      </c>
      <c r="B157" s="472" t="s">
        <v>1176</v>
      </c>
      <c r="C157" s="487">
        <f>C156+C152</f>
        <v>388699285</v>
      </c>
      <c r="D157" s="487">
        <f>D156+D152</f>
        <v>428697873</v>
      </c>
      <c r="E157" s="487"/>
      <c r="F157" s="487"/>
      <c r="G157" s="487">
        <f>G156+G152</f>
        <v>428697873</v>
      </c>
      <c r="H157" s="511">
        <f>H156+H152</f>
        <v>428697873</v>
      </c>
      <c r="I157" s="250"/>
      <c r="J157" s="250"/>
    </row>
    <row r="158" spans="1:10">
      <c r="A158" s="567"/>
      <c r="I158" s="343"/>
      <c r="J158" s="343"/>
    </row>
    <row r="160" spans="1:10">
      <c r="A160" s="613" t="s">
        <v>282</v>
      </c>
      <c r="B160" s="614"/>
      <c r="C160" s="614"/>
      <c r="D160" s="614"/>
      <c r="E160" s="614"/>
      <c r="F160" s="614"/>
    </row>
    <row r="161" spans="1:7" ht="15.75" thickBot="1">
      <c r="A161" s="615"/>
      <c r="B161" s="616"/>
      <c r="C161" s="190"/>
      <c r="D161" s="4"/>
      <c r="E161" s="4"/>
      <c r="F161" s="489" t="s">
        <v>3</v>
      </c>
    </row>
    <row r="162" spans="1:7" ht="29.25" thickBot="1">
      <c r="A162" s="365">
        <v>1</v>
      </c>
      <c r="B162" s="366" t="s">
        <v>283</v>
      </c>
      <c r="C162" s="488">
        <f>C152-C63</f>
        <v>47231982</v>
      </c>
      <c r="D162" s="488">
        <f>D63-D152</f>
        <v>-14784545</v>
      </c>
      <c r="E162" s="491" t="e">
        <f>+#REF!-E132</f>
        <v>#REF!</v>
      </c>
      <c r="F162" s="504" t="e">
        <f>+#REF!-F132</f>
        <v>#REF!</v>
      </c>
      <c r="G162" s="193">
        <f>G63-G152</f>
        <v>-14789547</v>
      </c>
    </row>
    <row r="163" spans="1:7" ht="29.25" thickBot="1">
      <c r="A163" s="365" t="s">
        <v>43</v>
      </c>
      <c r="B163" s="366" t="s">
        <v>284</v>
      </c>
      <c r="C163" s="488">
        <f>C156-C68</f>
        <v>-47231982</v>
      </c>
      <c r="D163" s="488">
        <f>D68-D156</f>
        <v>23362790</v>
      </c>
      <c r="E163" s="490">
        <f>E55-E133</f>
        <v>500137</v>
      </c>
      <c r="F163" s="490">
        <f>F55-F133</f>
        <v>0</v>
      </c>
      <c r="G163" s="193">
        <f>G68-G156</f>
        <v>23362790</v>
      </c>
    </row>
    <row r="164" spans="1:7">
      <c r="A164" s="1"/>
      <c r="B164" s="2"/>
      <c r="C164" s="3"/>
      <c r="D164" s="4"/>
      <c r="E164" s="4"/>
      <c r="F164" s="4"/>
    </row>
  </sheetData>
  <mergeCells count="26">
    <mergeCell ref="C9:C10"/>
    <mergeCell ref="D9:D10"/>
    <mergeCell ref="G9:G10"/>
    <mergeCell ref="H9:H10"/>
    <mergeCell ref="I9:I10"/>
    <mergeCell ref="J9:J10"/>
    <mergeCell ref="A9:A10"/>
    <mergeCell ref="B9:B10"/>
    <mergeCell ref="A160:F160"/>
    <mergeCell ref="A161:B161"/>
    <mergeCell ref="A74:A75"/>
    <mergeCell ref="B74:B75"/>
    <mergeCell ref="C74:G74"/>
    <mergeCell ref="C75:C76"/>
    <mergeCell ref="D75:D76"/>
    <mergeCell ref="G75:G76"/>
    <mergeCell ref="H75:H76"/>
    <mergeCell ref="I75:I76"/>
    <mergeCell ref="J75:J76"/>
    <mergeCell ref="A71:J71"/>
    <mergeCell ref="H74:J74"/>
    <mergeCell ref="A4:F4"/>
    <mergeCell ref="A6:F6"/>
    <mergeCell ref="C8:G8"/>
    <mergeCell ref="H8:J8"/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sqref="A1:I4"/>
    </sheetView>
  </sheetViews>
  <sheetFormatPr defaultRowHeight="15"/>
  <cols>
    <col min="1" max="1" width="25.5703125" customWidth="1"/>
    <col min="2" max="2" width="17.42578125" customWidth="1"/>
    <col min="4" max="4" width="22" customWidth="1"/>
    <col min="5" max="5" width="12.85546875" customWidth="1"/>
    <col min="6" max="6" width="13.140625" customWidth="1"/>
    <col min="7" max="7" width="13.28515625" customWidth="1"/>
  </cols>
  <sheetData>
    <row r="1" spans="1:11" ht="15.75" thickBot="1">
      <c r="A1" s="710" t="s">
        <v>1251</v>
      </c>
      <c r="B1" s="710"/>
      <c r="C1" s="710"/>
      <c r="D1" s="710"/>
      <c r="E1" s="710"/>
      <c r="F1" s="710"/>
      <c r="G1" s="710"/>
      <c r="H1" s="710"/>
      <c r="I1" s="710"/>
      <c r="J1" s="522"/>
      <c r="K1" s="522"/>
    </row>
    <row r="2" spans="1:11" ht="15.75" thickTop="1">
      <c r="A2" s="591" t="s">
        <v>1017</v>
      </c>
      <c r="B2" s="592"/>
      <c r="C2" s="592"/>
      <c r="D2" s="592"/>
      <c r="E2" s="592"/>
      <c r="F2" s="592"/>
      <c r="G2" s="592"/>
      <c r="H2" s="592"/>
      <c r="I2" s="592"/>
    </row>
    <row r="3" spans="1:11">
      <c r="A3" s="591"/>
      <c r="B3" s="592"/>
      <c r="C3" s="592"/>
      <c r="D3" s="592"/>
      <c r="E3" s="592"/>
      <c r="F3" s="592"/>
      <c r="G3" s="592"/>
      <c r="H3" s="592"/>
      <c r="I3" s="592"/>
    </row>
    <row r="4" spans="1:11">
      <c r="A4" s="593"/>
      <c r="B4" s="593"/>
      <c r="C4" s="593"/>
      <c r="D4" s="593"/>
      <c r="E4" s="593"/>
      <c r="F4" s="593"/>
      <c r="G4" s="593"/>
      <c r="H4" s="593"/>
      <c r="I4" s="594" t="s">
        <v>845</v>
      </c>
    </row>
    <row r="5" spans="1:11" ht="51">
      <c r="A5" s="435" t="s">
        <v>1018</v>
      </c>
      <c r="B5" s="435" t="s">
        <v>1019</v>
      </c>
      <c r="C5" s="435" t="s">
        <v>1020</v>
      </c>
      <c r="D5" s="435" t="s">
        <v>1021</v>
      </c>
      <c r="E5" s="435" t="s">
        <v>1022</v>
      </c>
      <c r="F5" s="436" t="s">
        <v>1023</v>
      </c>
      <c r="G5" s="435" t="s">
        <v>1024</v>
      </c>
      <c r="H5" s="732" t="s">
        <v>1025</v>
      </c>
      <c r="I5" s="732"/>
    </row>
    <row r="6" spans="1:11">
      <c r="A6" s="437"/>
      <c r="B6" s="438"/>
      <c r="C6" s="438"/>
      <c r="D6" s="438"/>
      <c r="E6" s="438"/>
      <c r="F6" s="438"/>
      <c r="G6" s="438"/>
      <c r="H6" s="439" t="s">
        <v>1026</v>
      </c>
      <c r="I6" s="439" t="s">
        <v>1027</v>
      </c>
    </row>
    <row r="7" spans="1:11" ht="24.95" customHeight="1">
      <c r="A7" s="440" t="s">
        <v>1028</v>
      </c>
      <c r="B7" s="441">
        <v>6600</v>
      </c>
      <c r="C7" s="441">
        <v>6600</v>
      </c>
      <c r="D7" s="441">
        <v>13120</v>
      </c>
      <c r="E7" s="442">
        <v>1.9879</v>
      </c>
      <c r="F7" s="441">
        <v>6600</v>
      </c>
      <c r="G7" s="441">
        <v>0</v>
      </c>
      <c r="H7" s="441">
        <v>0</v>
      </c>
      <c r="I7" s="441">
        <v>0</v>
      </c>
    </row>
    <row r="8" spans="1:11" ht="24.95" customHeight="1">
      <c r="A8" s="440" t="s">
        <v>1029</v>
      </c>
      <c r="B8" s="441">
        <v>4440000</v>
      </c>
      <c r="C8" s="441">
        <v>10</v>
      </c>
      <c r="D8" s="441">
        <v>7440731</v>
      </c>
      <c r="E8" s="442">
        <v>1.6758403153153154</v>
      </c>
      <c r="F8" s="441">
        <v>10</v>
      </c>
      <c r="G8" s="441">
        <v>0</v>
      </c>
      <c r="H8" s="441">
        <v>0</v>
      </c>
      <c r="I8" s="441">
        <v>0</v>
      </c>
    </row>
  </sheetData>
  <mergeCells count="2">
    <mergeCell ref="H5:I5"/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B3"/>
    </sheetView>
  </sheetViews>
  <sheetFormatPr defaultRowHeight="15"/>
  <cols>
    <col min="1" max="1" width="58.28515625" customWidth="1"/>
    <col min="2" max="2" width="31.5703125" customWidth="1"/>
  </cols>
  <sheetData>
    <row r="1" spans="1:2">
      <c r="A1" s="649" t="s">
        <v>1250</v>
      </c>
      <c r="B1" s="649"/>
    </row>
    <row r="2" spans="1:2" ht="15.75">
      <c r="A2" s="733" t="s">
        <v>1247</v>
      </c>
      <c r="B2" s="733"/>
    </row>
    <row r="3" spans="1:2" ht="15.75">
      <c r="A3" s="595"/>
      <c r="B3" s="596" t="s">
        <v>1030</v>
      </c>
    </row>
    <row r="4" spans="1:2" ht="15.75">
      <c r="A4" s="443" t="s">
        <v>1031</v>
      </c>
      <c r="B4" s="443" t="s">
        <v>957</v>
      </c>
    </row>
    <row r="5" spans="1:2" ht="33.75" customHeight="1">
      <c r="A5" s="444" t="s">
        <v>1032</v>
      </c>
      <c r="B5" s="445">
        <v>0</v>
      </c>
    </row>
    <row r="6" spans="1:2" ht="39" customHeight="1">
      <c r="A6" s="444" t="s">
        <v>1033</v>
      </c>
      <c r="B6" s="446">
        <v>0</v>
      </c>
    </row>
    <row r="7" spans="1:2" ht="47.25" customHeight="1">
      <c r="A7" s="444" t="s">
        <v>1034</v>
      </c>
      <c r="B7" s="446">
        <v>0</v>
      </c>
    </row>
    <row r="8" spans="1:2" ht="33" customHeight="1">
      <c r="A8" s="444" t="s">
        <v>1035</v>
      </c>
      <c r="B8" s="445">
        <v>0</v>
      </c>
    </row>
    <row r="9" spans="1:2" ht="41.25" customHeight="1">
      <c r="A9" s="444" t="s">
        <v>1036</v>
      </c>
      <c r="B9" s="446">
        <v>0</v>
      </c>
    </row>
  </sheetData>
  <mergeCells count="2">
    <mergeCell ref="A2:B2"/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F4"/>
    </sheetView>
  </sheetViews>
  <sheetFormatPr defaultRowHeight="15"/>
  <cols>
    <col min="2" max="2" width="32.5703125" customWidth="1"/>
    <col min="3" max="3" width="19.42578125" customWidth="1"/>
    <col min="4" max="5" width="22.5703125" customWidth="1"/>
    <col min="6" max="6" width="25.42578125" customWidth="1"/>
  </cols>
  <sheetData>
    <row r="1" spans="1:6">
      <c r="A1" s="649" t="s">
        <v>1265</v>
      </c>
      <c r="B1" s="649"/>
      <c r="C1" s="649"/>
      <c r="D1" s="649"/>
      <c r="E1" s="649"/>
      <c r="F1" s="649"/>
    </row>
    <row r="2" spans="1:6" ht="15.75" thickBot="1">
      <c r="A2" s="740" t="s">
        <v>289</v>
      </c>
      <c r="B2" s="740"/>
      <c r="C2" s="740"/>
      <c r="D2" s="740"/>
      <c r="E2" s="740"/>
      <c r="F2" s="740"/>
    </row>
    <row r="3" spans="1:6" ht="18.75" customHeight="1">
      <c r="A3" s="734" t="s">
        <v>1037</v>
      </c>
      <c r="B3" s="735"/>
      <c r="C3" s="735"/>
      <c r="D3" s="735"/>
      <c r="E3" s="735"/>
      <c r="F3" s="736"/>
    </row>
    <row r="4" spans="1:6" ht="16.5" customHeight="1" thickBot="1">
      <c r="A4" s="737"/>
      <c r="B4" s="738"/>
      <c r="C4" s="738"/>
      <c r="D4" s="738"/>
      <c r="E4" s="738"/>
      <c r="F4" s="739"/>
    </row>
    <row r="5" spans="1:6" ht="16.5" thickBot="1">
      <c r="A5" s="743" t="s">
        <v>1038</v>
      </c>
      <c r="B5" s="744"/>
      <c r="C5" s="447" t="s">
        <v>1039</v>
      </c>
      <c r="D5" s="448" t="s">
        <v>1040</v>
      </c>
      <c r="E5" s="448" t="s">
        <v>1041</v>
      </c>
      <c r="F5" s="449" t="s">
        <v>1248</v>
      </c>
    </row>
    <row r="6" spans="1:6" ht="16.5" thickBot="1">
      <c r="A6" s="450" t="s">
        <v>1042</v>
      </c>
      <c r="B6" s="451"/>
      <c r="C6" s="452">
        <v>336013958</v>
      </c>
      <c r="D6" s="453">
        <f>C6*1.02</f>
        <v>342734237.16000003</v>
      </c>
      <c r="E6" s="453">
        <f>D6*1.02</f>
        <v>349588921.90320003</v>
      </c>
      <c r="F6" s="453">
        <f>E6*1.02</f>
        <v>356580700.34126401</v>
      </c>
    </row>
    <row r="7" spans="1:6" ht="16.5" thickBot="1">
      <c r="A7" s="745" t="s">
        <v>1043</v>
      </c>
      <c r="B7" s="746"/>
      <c r="C7" s="454">
        <v>101257158</v>
      </c>
      <c r="D7" s="453">
        <f>C7*1.02</f>
        <v>103282301.16</v>
      </c>
      <c r="E7" s="453">
        <f t="shared" ref="E7:F7" si="0">D7*1.02</f>
        <v>105347947.1832</v>
      </c>
      <c r="F7" s="453">
        <f t="shared" si="0"/>
        <v>107454906.126864</v>
      </c>
    </row>
    <row r="8" spans="1:6" ht="16.5" thickBot="1">
      <c r="A8" s="455" t="s">
        <v>1044</v>
      </c>
      <c r="B8" s="456"/>
      <c r="C8" s="457">
        <f>SUM(C6:C7)</f>
        <v>437271116</v>
      </c>
      <c r="D8" s="458">
        <f>SUM(D6:D7)</f>
        <v>446016538.32000005</v>
      </c>
      <c r="E8" s="458">
        <f>SUM(E6:E7)</f>
        <v>454936869.08640003</v>
      </c>
      <c r="F8" s="459">
        <f>SUM(F6:F7)</f>
        <v>464035606.46812803</v>
      </c>
    </row>
    <row r="9" spans="1:6" ht="16.5" thickBot="1">
      <c r="A9" s="747" t="s">
        <v>800</v>
      </c>
      <c r="B9" s="748"/>
      <c r="C9" s="460">
        <v>350803505</v>
      </c>
      <c r="D9" s="453">
        <f>C9*1.02</f>
        <v>357819575.10000002</v>
      </c>
      <c r="E9" s="453">
        <f t="shared" ref="E9:F9" si="1">D9*1.02</f>
        <v>364975966.60200006</v>
      </c>
      <c r="F9" s="453">
        <f t="shared" si="1"/>
        <v>372275485.93404007</v>
      </c>
    </row>
    <row r="10" spans="1:6" ht="16.5" thickBot="1">
      <c r="A10" s="741" t="s">
        <v>1045</v>
      </c>
      <c r="B10" s="742"/>
      <c r="C10" s="461">
        <v>77894368</v>
      </c>
      <c r="D10" s="453">
        <f>C10*1.02</f>
        <v>79452255.359999999</v>
      </c>
      <c r="E10" s="453">
        <f t="shared" ref="E10:F10" si="2">D10*1.02</f>
        <v>81041300.467199996</v>
      </c>
      <c r="F10" s="453">
        <f t="shared" si="2"/>
        <v>82662126.476543993</v>
      </c>
    </row>
    <row r="11" spans="1:6" ht="16.5" thickBot="1">
      <c r="A11" s="455" t="s">
        <v>1046</v>
      </c>
      <c r="B11" s="456"/>
      <c r="C11" s="457">
        <f>SUM(C9:C10)</f>
        <v>428697873</v>
      </c>
      <c r="D11" s="458">
        <f>SUM(D9:D10)</f>
        <v>437271830.46000004</v>
      </c>
      <c r="E11" s="458">
        <f>SUM(E9:E10)</f>
        <v>446017267.06920004</v>
      </c>
      <c r="F11" s="459">
        <f>SUM(F9:F10)</f>
        <v>454937612.41058409</v>
      </c>
    </row>
    <row r="12" spans="1:6" ht="15.75">
      <c r="A12" s="462"/>
      <c r="B12" s="462"/>
      <c r="C12" s="463"/>
      <c r="D12" s="463"/>
      <c r="E12" s="463"/>
      <c r="F12" s="463"/>
    </row>
    <row r="13" spans="1:6" ht="15.75">
      <c r="A13" s="464"/>
      <c r="B13" s="464"/>
      <c r="C13" s="465"/>
      <c r="D13" s="466" t="s">
        <v>1047</v>
      </c>
      <c r="E13" s="467"/>
      <c r="F13" s="467"/>
    </row>
    <row r="14" spans="1:6">
      <c r="F14" t="s">
        <v>1249</v>
      </c>
    </row>
  </sheetData>
  <mergeCells count="7">
    <mergeCell ref="A1:F1"/>
    <mergeCell ref="A3:F4"/>
    <mergeCell ref="A2:F2"/>
    <mergeCell ref="A10:B10"/>
    <mergeCell ref="A5:B5"/>
    <mergeCell ref="A7:B7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7"/>
  <sheetViews>
    <sheetView workbookViewId="0">
      <selection sqref="A1:F6"/>
    </sheetView>
  </sheetViews>
  <sheetFormatPr defaultRowHeight="15"/>
  <cols>
    <col min="1" max="1" width="8.140625" style="1" customWidth="1"/>
    <col min="2" max="2" width="78" style="2" customWidth="1"/>
    <col min="3" max="3" width="15.140625" style="3" customWidth="1"/>
    <col min="4" max="4" width="13.140625" style="4" customWidth="1"/>
    <col min="5" max="5" width="13.85546875" style="4" customWidth="1"/>
    <col min="6" max="6" width="14" style="4" customWidth="1"/>
  </cols>
  <sheetData>
    <row r="1" spans="1:6">
      <c r="F1" s="3" t="s">
        <v>0</v>
      </c>
    </row>
    <row r="2" spans="1:6">
      <c r="A2" s="640" t="s">
        <v>285</v>
      </c>
      <c r="B2" s="640"/>
      <c r="C2" s="640"/>
      <c r="D2" s="640"/>
      <c r="E2" s="640"/>
      <c r="F2" s="640"/>
    </row>
    <row r="3" spans="1:6">
      <c r="A3" s="641" t="s">
        <v>1</v>
      </c>
      <c r="B3" s="641"/>
      <c r="C3" s="641"/>
      <c r="D3" s="641"/>
      <c r="E3" s="641"/>
      <c r="F3" s="641"/>
    </row>
    <row r="5" spans="1:6">
      <c r="A5" s="633" t="s">
        <v>2</v>
      </c>
      <c r="B5" s="633"/>
      <c r="C5" s="633"/>
      <c r="D5" s="633"/>
      <c r="E5" s="633"/>
      <c r="F5" s="633"/>
    </row>
    <row r="6" spans="1:6">
      <c r="A6" s="5"/>
      <c r="B6" s="6"/>
      <c r="C6" s="6"/>
    </row>
    <row r="7" spans="1:6" ht="15.75" thickBot="1">
      <c r="A7" s="5"/>
      <c r="B7" s="6"/>
      <c r="C7" s="6"/>
      <c r="F7" s="7" t="s">
        <v>3</v>
      </c>
    </row>
    <row r="8" spans="1:6" ht="15.75" thickBot="1">
      <c r="A8" s="642" t="s">
        <v>4</v>
      </c>
      <c r="B8" s="643" t="s">
        <v>5</v>
      </c>
      <c r="C8" s="644" t="s">
        <v>286</v>
      </c>
      <c r="D8" s="645" t="s">
        <v>1048</v>
      </c>
      <c r="E8" s="646"/>
      <c r="F8" s="647"/>
    </row>
    <row r="9" spans="1:6" ht="43.5" thickBot="1">
      <c r="A9" s="610"/>
      <c r="B9" s="612"/>
      <c r="C9" s="625"/>
      <c r="D9" s="8" t="s">
        <v>8</v>
      </c>
      <c r="E9" s="9" t="s">
        <v>9</v>
      </c>
      <c r="F9" s="10" t="s">
        <v>10</v>
      </c>
    </row>
    <row r="10" spans="1:6" ht="15.75" thickBot="1">
      <c r="A10" s="11">
        <v>1</v>
      </c>
      <c r="B10" s="12">
        <v>2</v>
      </c>
      <c r="C10" s="13">
        <v>3</v>
      </c>
      <c r="D10" s="14">
        <v>4</v>
      </c>
      <c r="E10" s="15">
        <v>5</v>
      </c>
      <c r="F10" s="16">
        <v>6</v>
      </c>
    </row>
    <row r="11" spans="1:6" ht="15.75" thickBot="1">
      <c r="A11" s="17" t="s">
        <v>11</v>
      </c>
      <c r="B11" s="18" t="s">
        <v>12</v>
      </c>
      <c r="C11" s="19">
        <v>263757</v>
      </c>
      <c r="D11" s="20">
        <v>222038</v>
      </c>
      <c r="E11" s="21"/>
      <c r="F11" s="22"/>
    </row>
    <row r="12" spans="1:6" ht="15.75" thickBot="1">
      <c r="A12" s="23" t="s">
        <v>13</v>
      </c>
      <c r="B12" s="24" t="s">
        <v>14</v>
      </c>
      <c r="C12" s="19">
        <v>182457</v>
      </c>
      <c r="D12" s="25">
        <v>175563</v>
      </c>
      <c r="E12" s="26"/>
      <c r="F12" s="27"/>
    </row>
    <row r="13" spans="1:6" ht="28.5">
      <c r="A13" s="28"/>
      <c r="B13" s="29" t="s">
        <v>15</v>
      </c>
      <c r="C13" s="30">
        <v>175563</v>
      </c>
      <c r="D13" s="31">
        <v>175563</v>
      </c>
      <c r="E13" s="32"/>
      <c r="F13" s="33"/>
    </row>
    <row r="14" spans="1:6">
      <c r="A14" s="34" t="s">
        <v>16</v>
      </c>
      <c r="B14" s="35" t="s">
        <v>17</v>
      </c>
      <c r="C14" s="36">
        <v>67756</v>
      </c>
      <c r="D14" s="37">
        <v>71454</v>
      </c>
      <c r="E14" s="38"/>
      <c r="F14" s="39"/>
    </row>
    <row r="15" spans="1:6">
      <c r="A15" s="40" t="s">
        <v>18</v>
      </c>
      <c r="B15" s="41" t="s">
        <v>19</v>
      </c>
      <c r="C15" s="42">
        <v>56874</v>
      </c>
      <c r="D15" s="43">
        <v>51287</v>
      </c>
      <c r="E15" s="38"/>
      <c r="F15" s="39"/>
    </row>
    <row r="16" spans="1:6" ht="30">
      <c r="A16" s="40" t="s">
        <v>20</v>
      </c>
      <c r="B16" s="41" t="s">
        <v>21</v>
      </c>
      <c r="C16" s="44">
        <v>49305</v>
      </c>
      <c r="D16" s="43">
        <v>49376</v>
      </c>
      <c r="E16" s="38"/>
      <c r="F16" s="39"/>
    </row>
    <row r="17" spans="1:6">
      <c r="A17" s="40" t="s">
        <v>22</v>
      </c>
      <c r="B17" s="41" t="s">
        <v>23</v>
      </c>
      <c r="C17" s="42">
        <v>3308</v>
      </c>
      <c r="D17" s="43">
        <v>3446</v>
      </c>
      <c r="E17" s="38"/>
      <c r="F17" s="39"/>
    </row>
    <row r="18" spans="1:6">
      <c r="A18" s="45"/>
      <c r="B18" s="46" t="s">
        <v>24</v>
      </c>
      <c r="C18" s="42">
        <v>0</v>
      </c>
      <c r="D18" s="43">
        <v>0</v>
      </c>
      <c r="E18" s="38"/>
      <c r="F18" s="39"/>
    </row>
    <row r="19" spans="1:6" ht="30">
      <c r="A19" s="40" t="s">
        <v>25</v>
      </c>
      <c r="B19" s="41" t="s">
        <v>26</v>
      </c>
      <c r="C19" s="44">
        <v>8221</v>
      </c>
      <c r="D19" s="43">
        <v>0</v>
      </c>
      <c r="E19" s="47"/>
      <c r="F19" s="48"/>
    </row>
    <row r="20" spans="1:6" ht="15.75" thickBot="1">
      <c r="A20" s="40" t="s">
        <v>27</v>
      </c>
      <c r="B20" s="41" t="s">
        <v>28</v>
      </c>
      <c r="C20" s="49">
        <v>0</v>
      </c>
      <c r="D20" s="50">
        <v>0</v>
      </c>
      <c r="E20" s="51"/>
      <c r="F20" s="52"/>
    </row>
    <row r="21" spans="1:6" ht="15.75" thickBot="1">
      <c r="A21" s="23" t="s">
        <v>29</v>
      </c>
      <c r="B21" s="53" t="s">
        <v>30</v>
      </c>
      <c r="C21" s="54">
        <v>46475</v>
      </c>
      <c r="D21" s="25">
        <v>46475</v>
      </c>
      <c r="E21" s="26"/>
      <c r="F21" s="55"/>
    </row>
    <row r="22" spans="1:6">
      <c r="A22" s="34" t="s">
        <v>31</v>
      </c>
      <c r="B22" s="35" t="s">
        <v>32</v>
      </c>
      <c r="C22" s="56">
        <v>0</v>
      </c>
      <c r="D22" s="37">
        <v>0</v>
      </c>
      <c r="E22" s="32"/>
      <c r="F22" s="33"/>
    </row>
    <row r="23" spans="1:6">
      <c r="A23" s="40" t="s">
        <v>33</v>
      </c>
      <c r="B23" s="41" t="s">
        <v>34</v>
      </c>
      <c r="C23" s="57">
        <v>0</v>
      </c>
      <c r="D23" s="43">
        <v>0</v>
      </c>
      <c r="E23" s="38"/>
      <c r="F23" s="39"/>
    </row>
    <row r="24" spans="1:6">
      <c r="A24" s="40" t="s">
        <v>35</v>
      </c>
      <c r="B24" s="41" t="s">
        <v>36</v>
      </c>
      <c r="C24" s="57">
        <v>0</v>
      </c>
      <c r="D24" s="43">
        <v>0</v>
      </c>
      <c r="E24" s="38"/>
      <c r="F24" s="39"/>
    </row>
    <row r="25" spans="1:6">
      <c r="A25" s="40" t="s">
        <v>37</v>
      </c>
      <c r="B25" s="41" t="s">
        <v>38</v>
      </c>
      <c r="C25" s="57">
        <v>0</v>
      </c>
      <c r="D25" s="43">
        <v>0</v>
      </c>
      <c r="E25" s="38"/>
      <c r="F25" s="39"/>
    </row>
    <row r="26" spans="1:6">
      <c r="A26" s="40" t="s">
        <v>39</v>
      </c>
      <c r="B26" s="41" t="s">
        <v>40</v>
      </c>
      <c r="C26" s="58">
        <v>46475</v>
      </c>
      <c r="D26" s="59">
        <v>46475</v>
      </c>
      <c r="E26" s="47"/>
      <c r="F26" s="39"/>
    </row>
    <row r="27" spans="1:6" ht="15.75" thickBot="1">
      <c r="A27" s="60" t="s">
        <v>41</v>
      </c>
      <c r="B27" s="61" t="s">
        <v>42</v>
      </c>
      <c r="C27" s="57">
        <v>0</v>
      </c>
      <c r="D27" s="50">
        <v>0</v>
      </c>
      <c r="E27" s="51"/>
      <c r="F27" s="52"/>
    </row>
    <row r="28" spans="1:6" ht="15.75" thickBot="1">
      <c r="A28" s="62" t="s">
        <v>43</v>
      </c>
      <c r="B28" s="24" t="s">
        <v>44</v>
      </c>
      <c r="C28" s="63">
        <v>0</v>
      </c>
      <c r="D28" s="25">
        <v>0</v>
      </c>
      <c r="E28" s="26"/>
      <c r="F28" s="55"/>
    </row>
    <row r="29" spans="1:6">
      <c r="A29" s="34" t="s">
        <v>45</v>
      </c>
      <c r="B29" s="35" t="s">
        <v>46</v>
      </c>
      <c r="C29" s="56">
        <v>0</v>
      </c>
      <c r="D29" s="37">
        <v>0</v>
      </c>
      <c r="E29" s="32"/>
      <c r="F29" s="33"/>
    </row>
    <row r="30" spans="1:6">
      <c r="A30" s="40" t="s">
        <v>47</v>
      </c>
      <c r="B30" s="41" t="s">
        <v>48</v>
      </c>
      <c r="C30" s="57">
        <v>0</v>
      </c>
      <c r="D30" s="43">
        <v>0</v>
      </c>
      <c r="E30" s="38"/>
      <c r="F30" s="39"/>
    </row>
    <row r="31" spans="1:6">
      <c r="A31" s="40" t="s">
        <v>49</v>
      </c>
      <c r="B31" s="41" t="s">
        <v>50</v>
      </c>
      <c r="C31" s="57">
        <v>0</v>
      </c>
      <c r="D31" s="43">
        <v>0</v>
      </c>
      <c r="E31" s="38"/>
      <c r="F31" s="39"/>
    </row>
    <row r="32" spans="1:6">
      <c r="A32" s="40" t="s">
        <v>51</v>
      </c>
      <c r="B32" s="41" t="s">
        <v>52</v>
      </c>
      <c r="C32" s="57">
        <v>0</v>
      </c>
      <c r="D32" s="43">
        <v>0</v>
      </c>
      <c r="E32" s="38"/>
      <c r="F32" s="39"/>
    </row>
    <row r="33" spans="1:6">
      <c r="A33" s="40" t="s">
        <v>53</v>
      </c>
      <c r="B33" s="41" t="s">
        <v>54</v>
      </c>
      <c r="C33" s="57">
        <v>0</v>
      </c>
      <c r="D33" s="43">
        <v>0</v>
      </c>
      <c r="E33" s="47"/>
      <c r="F33" s="39"/>
    </row>
    <row r="34" spans="1:6" ht="15.75" thickBot="1">
      <c r="A34" s="60" t="s">
        <v>55</v>
      </c>
      <c r="B34" s="61" t="s">
        <v>42</v>
      </c>
      <c r="C34" s="57">
        <v>0</v>
      </c>
      <c r="D34" s="50">
        <v>0</v>
      </c>
      <c r="E34" s="51"/>
      <c r="F34" s="52"/>
    </row>
    <row r="35" spans="1:6" ht="15.75" thickBot="1">
      <c r="A35" s="62" t="s">
        <v>56</v>
      </c>
      <c r="B35" s="24" t="s">
        <v>57</v>
      </c>
      <c r="C35" s="54">
        <v>35106</v>
      </c>
      <c r="D35" s="25">
        <v>35106</v>
      </c>
      <c r="E35" s="64"/>
      <c r="F35" s="55"/>
    </row>
    <row r="36" spans="1:6" ht="30">
      <c r="A36" s="65" t="s">
        <v>58</v>
      </c>
      <c r="B36" s="66" t="s">
        <v>59</v>
      </c>
      <c r="C36" s="67"/>
      <c r="D36" s="68"/>
      <c r="E36" s="69"/>
      <c r="F36" s="70"/>
    </row>
    <row r="37" spans="1:6">
      <c r="A37" s="71" t="s">
        <v>60</v>
      </c>
      <c r="B37" s="72" t="s">
        <v>61</v>
      </c>
      <c r="C37" s="73">
        <v>2951</v>
      </c>
      <c r="D37" s="37">
        <v>2951</v>
      </c>
      <c r="E37" s="32"/>
      <c r="F37" s="33"/>
    </row>
    <row r="38" spans="1:6">
      <c r="A38" s="34" t="s">
        <v>62</v>
      </c>
      <c r="B38" s="41" t="s">
        <v>63</v>
      </c>
      <c r="C38" s="73">
        <v>27450</v>
      </c>
      <c r="D38" s="43">
        <v>27450</v>
      </c>
      <c r="E38" s="38"/>
      <c r="F38" s="39"/>
    </row>
    <row r="39" spans="1:6">
      <c r="A39" s="40" t="s">
        <v>64</v>
      </c>
      <c r="B39" s="41" t="s">
        <v>65</v>
      </c>
      <c r="C39" s="73">
        <v>4575</v>
      </c>
      <c r="D39" s="43">
        <v>4575</v>
      </c>
      <c r="E39" s="38"/>
      <c r="F39" s="39"/>
    </row>
    <row r="40" spans="1:6" ht="30">
      <c r="A40" s="40" t="s">
        <v>66</v>
      </c>
      <c r="B40" s="41" t="s">
        <v>67</v>
      </c>
      <c r="C40" s="73">
        <v>30</v>
      </c>
      <c r="D40" s="74">
        <v>30</v>
      </c>
      <c r="E40" s="38"/>
      <c r="F40" s="39"/>
    </row>
    <row r="41" spans="1:6" ht="45.75" thickBot="1">
      <c r="A41" s="40" t="s">
        <v>68</v>
      </c>
      <c r="B41" s="41" t="s">
        <v>69</v>
      </c>
      <c r="C41" s="75">
        <v>100</v>
      </c>
      <c r="D41" s="76">
        <v>100</v>
      </c>
      <c r="E41" s="51"/>
      <c r="F41" s="52"/>
    </row>
    <row r="42" spans="1:6" ht="15.75" thickBot="1">
      <c r="A42" s="62" t="s">
        <v>70</v>
      </c>
      <c r="B42" s="24" t="s">
        <v>71</v>
      </c>
      <c r="C42" s="54">
        <v>9984</v>
      </c>
      <c r="D42" s="25">
        <v>9984</v>
      </c>
      <c r="E42" s="26"/>
      <c r="F42" s="55"/>
    </row>
    <row r="43" spans="1:6">
      <c r="A43" s="34" t="s">
        <v>72</v>
      </c>
      <c r="B43" s="35" t="s">
        <v>73</v>
      </c>
      <c r="C43" s="77"/>
      <c r="D43" s="37"/>
      <c r="E43" s="32"/>
      <c r="F43" s="33"/>
    </row>
    <row r="44" spans="1:6">
      <c r="A44" s="34" t="s">
        <v>74</v>
      </c>
      <c r="B44" s="41" t="s">
        <v>75</v>
      </c>
      <c r="C44" s="77">
        <v>2448</v>
      </c>
      <c r="D44" s="43">
        <v>2448</v>
      </c>
      <c r="E44" s="38"/>
      <c r="F44" s="39"/>
    </row>
    <row r="45" spans="1:6">
      <c r="A45" s="40" t="s">
        <v>76</v>
      </c>
      <c r="B45" s="41" t="s">
        <v>77</v>
      </c>
      <c r="C45" s="77">
        <v>216</v>
      </c>
      <c r="D45" s="43">
        <v>216</v>
      </c>
      <c r="E45" s="38"/>
      <c r="F45" s="39"/>
    </row>
    <row r="46" spans="1:6">
      <c r="A46" s="40" t="s">
        <v>78</v>
      </c>
      <c r="B46" s="41" t="s">
        <v>79</v>
      </c>
      <c r="C46" s="77">
        <v>5379</v>
      </c>
      <c r="D46" s="43">
        <v>5379</v>
      </c>
      <c r="E46" s="38"/>
      <c r="F46" s="39"/>
    </row>
    <row r="47" spans="1:6">
      <c r="A47" s="40" t="s">
        <v>80</v>
      </c>
      <c r="B47" s="41" t="s">
        <v>81</v>
      </c>
      <c r="C47" s="56">
        <v>0</v>
      </c>
      <c r="D47" s="43">
        <v>0</v>
      </c>
      <c r="E47" s="38"/>
      <c r="F47" s="39"/>
    </row>
    <row r="48" spans="1:6">
      <c r="A48" s="40" t="s">
        <v>82</v>
      </c>
      <c r="B48" s="41" t="s">
        <v>83</v>
      </c>
      <c r="C48" s="77">
        <v>1941</v>
      </c>
      <c r="D48" s="43">
        <v>1941</v>
      </c>
      <c r="E48" s="38"/>
      <c r="F48" s="39"/>
    </row>
    <row r="49" spans="1:6">
      <c r="A49" s="40" t="s">
        <v>84</v>
      </c>
      <c r="B49" s="41" t="s">
        <v>85</v>
      </c>
      <c r="C49" s="56">
        <v>0</v>
      </c>
      <c r="D49" s="43">
        <v>0</v>
      </c>
      <c r="E49" s="38"/>
      <c r="F49" s="39"/>
    </row>
    <row r="50" spans="1:6">
      <c r="A50" s="40" t="s">
        <v>86</v>
      </c>
      <c r="B50" s="41" t="s">
        <v>87</v>
      </c>
      <c r="C50" s="56">
        <v>0</v>
      </c>
      <c r="D50" s="43">
        <v>0</v>
      </c>
      <c r="E50" s="38"/>
      <c r="F50" s="39"/>
    </row>
    <row r="51" spans="1:6">
      <c r="A51" s="40" t="s">
        <v>88</v>
      </c>
      <c r="B51" s="41" t="s">
        <v>89</v>
      </c>
      <c r="C51" s="56">
        <v>0</v>
      </c>
      <c r="D51" s="43">
        <v>0</v>
      </c>
      <c r="E51" s="38"/>
      <c r="F51" s="39"/>
    </row>
    <row r="52" spans="1:6">
      <c r="A52" s="60" t="s">
        <v>90</v>
      </c>
      <c r="B52" s="61" t="s">
        <v>91</v>
      </c>
      <c r="C52" s="56">
        <v>0</v>
      </c>
      <c r="D52" s="43">
        <v>0</v>
      </c>
      <c r="E52" s="47"/>
      <c r="F52" s="39"/>
    </row>
    <row r="53" spans="1:6" ht="15.75" thickBot="1">
      <c r="A53" s="60" t="s">
        <v>92</v>
      </c>
      <c r="B53" s="61" t="s">
        <v>93</v>
      </c>
      <c r="C53" s="56">
        <v>0</v>
      </c>
      <c r="D53" s="50">
        <v>0</v>
      </c>
      <c r="E53" s="51"/>
      <c r="F53" s="52"/>
    </row>
    <row r="54" spans="1:6" ht="15.75" thickBot="1">
      <c r="A54" s="62" t="s">
        <v>94</v>
      </c>
      <c r="B54" s="24" t="s">
        <v>95</v>
      </c>
      <c r="C54" s="63">
        <v>0</v>
      </c>
      <c r="D54" s="78">
        <v>0</v>
      </c>
      <c r="E54" s="79"/>
      <c r="F54" s="80"/>
    </row>
    <row r="55" spans="1:6">
      <c r="A55" s="34" t="s">
        <v>96</v>
      </c>
      <c r="B55" s="35" t="s">
        <v>97</v>
      </c>
      <c r="C55" s="56">
        <v>0</v>
      </c>
      <c r="D55" s="37">
        <v>0</v>
      </c>
      <c r="E55" s="32"/>
      <c r="F55" s="33"/>
    </row>
    <row r="56" spans="1:6">
      <c r="A56" s="40" t="s">
        <v>98</v>
      </c>
      <c r="B56" s="41" t="s">
        <v>99</v>
      </c>
      <c r="C56" s="57">
        <v>0</v>
      </c>
      <c r="D56" s="43">
        <v>0</v>
      </c>
      <c r="E56" s="38"/>
      <c r="F56" s="39"/>
    </row>
    <row r="57" spans="1:6">
      <c r="A57" s="40" t="s">
        <v>100</v>
      </c>
      <c r="B57" s="41" t="s">
        <v>101</v>
      </c>
      <c r="C57" s="81">
        <v>0</v>
      </c>
      <c r="D57" s="43">
        <v>0</v>
      </c>
      <c r="E57" s="38"/>
      <c r="F57" s="39"/>
    </row>
    <row r="58" spans="1:6">
      <c r="A58" s="40" t="s">
        <v>102</v>
      </c>
      <c r="B58" s="41" t="s">
        <v>103</v>
      </c>
      <c r="C58" s="81">
        <v>0</v>
      </c>
      <c r="D58" s="43">
        <v>0</v>
      </c>
      <c r="E58" s="38"/>
      <c r="F58" s="39"/>
    </row>
    <row r="59" spans="1:6" ht="15.75" thickBot="1">
      <c r="A59" s="40" t="s">
        <v>104</v>
      </c>
      <c r="B59" s="82" t="s">
        <v>105</v>
      </c>
      <c r="C59" s="42">
        <v>0</v>
      </c>
      <c r="D59" s="50">
        <v>0</v>
      </c>
      <c r="E59" s="51"/>
      <c r="F59" s="52"/>
    </row>
    <row r="60" spans="1:6" ht="15.75" thickBot="1">
      <c r="A60" s="62" t="s">
        <v>106</v>
      </c>
      <c r="B60" s="24" t="s">
        <v>107</v>
      </c>
      <c r="C60" s="83">
        <v>0</v>
      </c>
      <c r="D60" s="84">
        <v>0</v>
      </c>
      <c r="E60" s="64"/>
      <c r="F60" s="55"/>
    </row>
    <row r="61" spans="1:6">
      <c r="A61" s="34" t="s">
        <v>108</v>
      </c>
      <c r="B61" s="35" t="s">
        <v>109</v>
      </c>
      <c r="C61" s="56">
        <v>0</v>
      </c>
      <c r="D61" s="37">
        <v>0</v>
      </c>
      <c r="E61" s="32"/>
      <c r="F61" s="33"/>
    </row>
    <row r="62" spans="1:6">
      <c r="A62" s="40" t="s">
        <v>110</v>
      </c>
      <c r="B62" s="41" t="s">
        <v>111</v>
      </c>
      <c r="C62" s="56">
        <v>0</v>
      </c>
      <c r="D62" s="43">
        <v>0</v>
      </c>
      <c r="E62" s="38"/>
      <c r="F62" s="39"/>
    </row>
    <row r="63" spans="1:6">
      <c r="A63" s="40" t="s">
        <v>112</v>
      </c>
      <c r="B63" s="41" t="s">
        <v>113</v>
      </c>
      <c r="C63" s="57">
        <v>0</v>
      </c>
      <c r="D63" s="43">
        <v>0</v>
      </c>
      <c r="E63" s="38"/>
      <c r="F63" s="39"/>
    </row>
    <row r="64" spans="1:6" ht="15.75" thickBot="1">
      <c r="A64" s="60"/>
      <c r="B64" s="61" t="s">
        <v>114</v>
      </c>
      <c r="C64" s="85">
        <v>0</v>
      </c>
      <c r="D64" s="50">
        <v>0</v>
      </c>
      <c r="E64" s="51"/>
      <c r="F64" s="52"/>
    </row>
    <row r="65" spans="1:6" ht="15.75" thickBot="1">
      <c r="A65" s="62" t="s">
        <v>115</v>
      </c>
      <c r="B65" s="53" t="s">
        <v>116</v>
      </c>
      <c r="C65" s="63">
        <v>0</v>
      </c>
      <c r="D65" s="86">
        <v>0</v>
      </c>
      <c r="E65" s="79"/>
      <c r="F65" s="87"/>
    </row>
    <row r="66" spans="1:6">
      <c r="A66" s="34" t="s">
        <v>117</v>
      </c>
      <c r="B66" s="35" t="s">
        <v>118</v>
      </c>
      <c r="C66" s="88">
        <v>0</v>
      </c>
      <c r="D66" s="89">
        <v>0</v>
      </c>
      <c r="E66" s="32"/>
      <c r="F66" s="33"/>
    </row>
    <row r="67" spans="1:6">
      <c r="A67" s="40" t="s">
        <v>119</v>
      </c>
      <c r="B67" s="41" t="s">
        <v>120</v>
      </c>
      <c r="C67" s="88">
        <v>0</v>
      </c>
      <c r="D67" s="43">
        <v>0</v>
      </c>
      <c r="E67" s="38"/>
      <c r="F67" s="39"/>
    </row>
    <row r="68" spans="1:6">
      <c r="A68" s="40" t="s">
        <v>121</v>
      </c>
      <c r="B68" s="41" t="s">
        <v>122</v>
      </c>
      <c r="C68" s="88">
        <v>0</v>
      </c>
      <c r="D68" s="74">
        <v>0</v>
      </c>
      <c r="E68" s="38"/>
      <c r="F68" s="39"/>
    </row>
    <row r="69" spans="1:6" ht="15.75" thickBot="1">
      <c r="A69" s="60"/>
      <c r="B69" s="61" t="s">
        <v>123</v>
      </c>
      <c r="C69" s="85">
        <v>0</v>
      </c>
      <c r="D69" s="50">
        <v>0</v>
      </c>
      <c r="E69" s="51"/>
      <c r="F69" s="52"/>
    </row>
    <row r="70" spans="1:6" ht="15.75" thickBot="1">
      <c r="A70" s="90"/>
      <c r="B70" s="91" t="s">
        <v>124</v>
      </c>
      <c r="C70" s="92">
        <v>267128</v>
      </c>
      <c r="D70" s="93">
        <v>267128</v>
      </c>
      <c r="E70" s="94"/>
      <c r="F70" s="95"/>
    </row>
    <row r="71" spans="1:6" ht="15.75" thickBot="1">
      <c r="A71" s="90"/>
      <c r="B71" s="91" t="s">
        <v>125</v>
      </c>
      <c r="C71" s="96">
        <v>0</v>
      </c>
      <c r="D71" s="97">
        <v>0</v>
      </c>
      <c r="E71" s="94"/>
      <c r="F71" s="98"/>
    </row>
    <row r="72" spans="1:6" ht="15.75" thickBot="1">
      <c r="A72" s="62"/>
      <c r="B72" s="24" t="s">
        <v>126</v>
      </c>
      <c r="C72" s="92">
        <v>267128</v>
      </c>
      <c r="D72" s="99">
        <v>267128</v>
      </c>
      <c r="E72" s="100"/>
      <c r="F72" s="101"/>
    </row>
    <row r="73" spans="1:6" ht="15.75" thickBot="1">
      <c r="A73" s="62" t="s">
        <v>127</v>
      </c>
      <c r="B73" s="24" t="s">
        <v>128</v>
      </c>
      <c r="C73" s="54">
        <v>121571</v>
      </c>
      <c r="D73" s="99">
        <v>121571</v>
      </c>
      <c r="E73" s="79"/>
      <c r="F73" s="80"/>
    </row>
    <row r="74" spans="1:6" ht="15.75" thickBot="1">
      <c r="A74" s="23" t="s">
        <v>129</v>
      </c>
      <c r="B74" s="24" t="s">
        <v>130</v>
      </c>
      <c r="C74" s="83">
        <v>0</v>
      </c>
      <c r="D74" s="84">
        <v>0</v>
      </c>
      <c r="E74" s="79"/>
      <c r="F74" s="80"/>
    </row>
    <row r="75" spans="1:6" ht="15.75" thickBot="1">
      <c r="A75" s="102" t="s">
        <v>131</v>
      </c>
      <c r="B75" s="53" t="s">
        <v>132</v>
      </c>
      <c r="C75" s="83">
        <v>0</v>
      </c>
      <c r="D75" s="84">
        <v>0</v>
      </c>
      <c r="E75" s="79"/>
      <c r="F75" s="80"/>
    </row>
    <row r="76" spans="1:6">
      <c r="A76" s="34" t="s">
        <v>133</v>
      </c>
      <c r="B76" s="35" t="s">
        <v>134</v>
      </c>
      <c r="C76" s="57">
        <v>0</v>
      </c>
      <c r="D76" s="37">
        <v>0</v>
      </c>
      <c r="E76" s="32"/>
      <c r="F76" s="33"/>
    </row>
    <row r="77" spans="1:6">
      <c r="A77" s="34"/>
      <c r="B77" s="35" t="s">
        <v>135</v>
      </c>
      <c r="C77" s="57">
        <v>0</v>
      </c>
      <c r="D77" s="43">
        <v>0</v>
      </c>
      <c r="E77" s="38"/>
      <c r="F77" s="39"/>
    </row>
    <row r="78" spans="1:6">
      <c r="A78" s="34"/>
      <c r="B78" s="35" t="s">
        <v>136</v>
      </c>
      <c r="C78" s="57">
        <v>0</v>
      </c>
      <c r="D78" s="37">
        <v>0</v>
      </c>
      <c r="E78" s="38"/>
      <c r="F78" s="39"/>
    </row>
    <row r="79" spans="1:6">
      <c r="A79" s="40" t="s">
        <v>137</v>
      </c>
      <c r="B79" s="41" t="s">
        <v>138</v>
      </c>
      <c r="C79" s="57">
        <v>0</v>
      </c>
      <c r="D79" s="43">
        <v>0</v>
      </c>
      <c r="E79" s="38"/>
      <c r="F79" s="39"/>
    </row>
    <row r="80" spans="1:6" ht="15.75" thickBot="1">
      <c r="A80" s="60" t="s">
        <v>139</v>
      </c>
      <c r="B80" s="103" t="s">
        <v>140</v>
      </c>
      <c r="C80" s="57">
        <v>0</v>
      </c>
      <c r="D80" s="50">
        <v>0</v>
      </c>
      <c r="E80" s="51"/>
      <c r="F80" s="52"/>
    </row>
    <row r="81" spans="1:6" ht="15.75" thickBot="1">
      <c r="A81" s="102" t="s">
        <v>141</v>
      </c>
      <c r="B81" s="53" t="s">
        <v>142</v>
      </c>
      <c r="C81" s="83">
        <v>0</v>
      </c>
      <c r="D81" s="104">
        <v>0</v>
      </c>
      <c r="E81" s="105"/>
      <c r="F81" s="106"/>
    </row>
    <row r="82" spans="1:6">
      <c r="A82" s="34" t="s">
        <v>143</v>
      </c>
      <c r="B82" s="35" t="s">
        <v>144</v>
      </c>
      <c r="C82" s="57">
        <v>0</v>
      </c>
      <c r="D82" s="37">
        <v>0</v>
      </c>
      <c r="E82" s="32"/>
      <c r="F82" s="33"/>
    </row>
    <row r="83" spans="1:6">
      <c r="A83" s="40" t="s">
        <v>145</v>
      </c>
      <c r="B83" s="41" t="s">
        <v>146</v>
      </c>
      <c r="C83" s="57">
        <v>0</v>
      </c>
      <c r="D83" s="43">
        <v>0</v>
      </c>
      <c r="E83" s="38"/>
      <c r="F83" s="39"/>
    </row>
    <row r="84" spans="1:6">
      <c r="A84" s="40" t="s">
        <v>147</v>
      </c>
      <c r="B84" s="41" t="s">
        <v>148</v>
      </c>
      <c r="C84" s="57">
        <v>0</v>
      </c>
      <c r="D84" s="43">
        <v>0</v>
      </c>
      <c r="E84" s="38"/>
      <c r="F84" s="39"/>
    </row>
    <row r="85" spans="1:6" ht="15.75" thickBot="1">
      <c r="A85" s="107" t="s">
        <v>149</v>
      </c>
      <c r="B85" s="108" t="s">
        <v>150</v>
      </c>
      <c r="C85" s="109">
        <v>0</v>
      </c>
      <c r="D85" s="110">
        <v>0</v>
      </c>
      <c r="E85" s="111"/>
      <c r="F85" s="112"/>
    </row>
    <row r="86" spans="1:6" ht="15.75" thickBot="1">
      <c r="A86" s="102" t="s">
        <v>151</v>
      </c>
      <c r="B86" s="53" t="s">
        <v>152</v>
      </c>
      <c r="C86" s="113">
        <v>121571</v>
      </c>
      <c r="D86" s="114">
        <v>121571</v>
      </c>
      <c r="E86" s="79"/>
      <c r="F86" s="87"/>
    </row>
    <row r="87" spans="1:6">
      <c r="A87" s="34" t="s">
        <v>153</v>
      </c>
      <c r="B87" s="35" t="s">
        <v>154</v>
      </c>
      <c r="C87" s="115">
        <v>121571</v>
      </c>
      <c r="D87" s="37">
        <v>121571</v>
      </c>
      <c r="E87" s="32"/>
      <c r="F87" s="33"/>
    </row>
    <row r="88" spans="1:6">
      <c r="A88" s="116"/>
      <c r="B88" s="41" t="s">
        <v>155</v>
      </c>
      <c r="C88" s="115">
        <v>17475</v>
      </c>
      <c r="D88" s="43">
        <v>17475</v>
      </c>
      <c r="E88" s="38"/>
      <c r="F88" s="39"/>
    </row>
    <row r="89" spans="1:6">
      <c r="A89" s="116"/>
      <c r="B89" s="117" t="s">
        <v>156</v>
      </c>
      <c r="C89" s="115">
        <v>104096</v>
      </c>
      <c r="D89" s="43">
        <v>104096</v>
      </c>
      <c r="E89" s="38"/>
      <c r="F89" s="39"/>
    </row>
    <row r="90" spans="1:6" ht="15.75" thickBot="1">
      <c r="A90" s="60" t="s">
        <v>157</v>
      </c>
      <c r="B90" s="61" t="s">
        <v>158</v>
      </c>
      <c r="C90" s="57">
        <v>0</v>
      </c>
      <c r="D90" s="50">
        <v>0</v>
      </c>
      <c r="E90" s="51"/>
      <c r="F90" s="52"/>
    </row>
    <row r="91" spans="1:6" ht="15.75" thickBot="1">
      <c r="A91" s="102" t="s">
        <v>159</v>
      </c>
      <c r="B91" s="53" t="s">
        <v>160</v>
      </c>
      <c r="C91" s="83">
        <v>0</v>
      </c>
      <c r="D91" s="104">
        <v>0</v>
      </c>
      <c r="E91" s="105"/>
      <c r="F91" s="106"/>
    </row>
    <row r="92" spans="1:6">
      <c r="A92" s="34" t="s">
        <v>161</v>
      </c>
      <c r="B92" s="35" t="s">
        <v>162</v>
      </c>
      <c r="C92" s="57">
        <v>0</v>
      </c>
      <c r="D92" s="37">
        <v>0</v>
      </c>
      <c r="E92" s="32"/>
      <c r="F92" s="33"/>
    </row>
    <row r="93" spans="1:6">
      <c r="A93" s="40" t="s">
        <v>163</v>
      </c>
      <c r="B93" s="41" t="s">
        <v>164</v>
      </c>
      <c r="C93" s="57">
        <v>0</v>
      </c>
      <c r="D93" s="43">
        <v>0</v>
      </c>
      <c r="E93" s="38"/>
      <c r="F93" s="39"/>
    </row>
    <row r="94" spans="1:6">
      <c r="A94" s="60" t="s">
        <v>165</v>
      </c>
      <c r="B94" s="61" t="s">
        <v>166</v>
      </c>
      <c r="C94" s="85">
        <v>0</v>
      </c>
      <c r="D94" s="43">
        <v>0</v>
      </c>
      <c r="E94" s="38"/>
      <c r="F94" s="39"/>
    </row>
    <row r="95" spans="1:6">
      <c r="A95" s="40" t="s">
        <v>167</v>
      </c>
      <c r="B95" s="41" t="s">
        <v>168</v>
      </c>
      <c r="C95" s="57">
        <v>0</v>
      </c>
      <c r="D95" s="43">
        <v>0</v>
      </c>
      <c r="E95" s="38"/>
      <c r="F95" s="39"/>
    </row>
    <row r="96" spans="1:6">
      <c r="A96" s="40"/>
      <c r="B96" s="41" t="s">
        <v>169</v>
      </c>
      <c r="C96" s="57">
        <v>0</v>
      </c>
      <c r="D96" s="43">
        <v>0</v>
      </c>
      <c r="E96" s="38"/>
      <c r="F96" s="39"/>
    </row>
    <row r="97" spans="1:6" ht="15.75" thickBot="1">
      <c r="A97" s="116"/>
      <c r="B97" s="117" t="s">
        <v>170</v>
      </c>
      <c r="C97" s="118">
        <v>0</v>
      </c>
      <c r="D97" s="50">
        <v>0</v>
      </c>
      <c r="E97" s="51"/>
      <c r="F97" s="52"/>
    </row>
    <row r="98" spans="1:6" ht="15.75" thickBot="1">
      <c r="A98" s="102" t="s">
        <v>171</v>
      </c>
      <c r="B98" s="53" t="s">
        <v>172</v>
      </c>
      <c r="C98" s="83">
        <v>0</v>
      </c>
      <c r="D98" s="104">
        <v>0</v>
      </c>
      <c r="E98" s="105"/>
      <c r="F98" s="106"/>
    </row>
    <row r="99" spans="1:6">
      <c r="A99" s="119" t="s">
        <v>173</v>
      </c>
      <c r="B99" s="35" t="s">
        <v>174</v>
      </c>
      <c r="C99" s="57">
        <v>0</v>
      </c>
      <c r="D99" s="37">
        <v>0</v>
      </c>
      <c r="E99" s="32"/>
      <c r="F99" s="33"/>
    </row>
    <row r="100" spans="1:6">
      <c r="A100" s="120" t="s">
        <v>175</v>
      </c>
      <c r="B100" s="41" t="s">
        <v>176</v>
      </c>
      <c r="C100" s="57">
        <v>0</v>
      </c>
      <c r="D100" s="43">
        <v>0</v>
      </c>
      <c r="E100" s="38"/>
      <c r="F100" s="39"/>
    </row>
    <row r="101" spans="1:6">
      <c r="A101" s="121" t="s">
        <v>177</v>
      </c>
      <c r="B101" s="41" t="s">
        <v>178</v>
      </c>
      <c r="C101" s="57">
        <v>0</v>
      </c>
      <c r="D101" s="43">
        <v>0</v>
      </c>
      <c r="E101" s="38"/>
      <c r="F101" s="39"/>
    </row>
    <row r="102" spans="1:6" ht="15.75" thickBot="1">
      <c r="A102" s="122" t="s">
        <v>179</v>
      </c>
      <c r="B102" s="61" t="s">
        <v>180</v>
      </c>
      <c r="C102" s="57">
        <v>0</v>
      </c>
      <c r="D102" s="50">
        <v>0</v>
      </c>
      <c r="E102" s="51"/>
      <c r="F102" s="52"/>
    </row>
    <row r="103" spans="1:6" ht="15.75" thickBot="1">
      <c r="A103" s="102" t="s">
        <v>181</v>
      </c>
      <c r="B103" s="53" t="s">
        <v>182</v>
      </c>
      <c r="C103" s="123">
        <v>0</v>
      </c>
      <c r="D103" s="104">
        <v>0</v>
      </c>
      <c r="E103" s="105"/>
      <c r="F103" s="106"/>
    </row>
    <row r="104" spans="1:6" ht="15.75" thickBot="1">
      <c r="A104" s="124"/>
      <c r="B104" s="125" t="s">
        <v>183</v>
      </c>
      <c r="C104" s="54">
        <v>388699</v>
      </c>
      <c r="D104" s="126">
        <v>388699</v>
      </c>
      <c r="E104" s="127"/>
      <c r="F104" s="128"/>
    </row>
    <row r="105" spans="1:6">
      <c r="A105" s="129"/>
      <c r="B105" s="130"/>
      <c r="C105" s="131"/>
      <c r="D105" s="132"/>
      <c r="E105" s="132"/>
      <c r="F105" s="132"/>
    </row>
    <row r="106" spans="1:6" ht="15.75" thickBot="1">
      <c r="A106" s="648" t="s">
        <v>184</v>
      </c>
      <c r="B106" s="648"/>
      <c r="C106" s="648"/>
      <c r="D106" s="648"/>
      <c r="E106" s="648"/>
      <c r="F106" s="648"/>
    </row>
    <row r="107" spans="1:6" ht="15.75" thickBot="1">
      <c r="A107" s="617" t="s">
        <v>4</v>
      </c>
      <c r="B107" s="643" t="s">
        <v>185</v>
      </c>
      <c r="C107" s="644" t="s">
        <v>6</v>
      </c>
      <c r="D107" s="645" t="s">
        <v>7</v>
      </c>
      <c r="E107" s="646"/>
      <c r="F107" s="647"/>
    </row>
    <row r="108" spans="1:6" ht="43.5" thickBot="1">
      <c r="A108" s="618"/>
      <c r="B108" s="612"/>
      <c r="C108" s="625"/>
      <c r="D108" s="8" t="s">
        <v>8</v>
      </c>
      <c r="E108" s="9" t="s">
        <v>9</v>
      </c>
      <c r="F108" s="10" t="s">
        <v>10</v>
      </c>
    </row>
    <row r="109" spans="1:6" ht="15.75" thickBot="1">
      <c r="A109" s="62">
        <v>1</v>
      </c>
      <c r="B109" s="133">
        <v>2</v>
      </c>
      <c r="C109" s="134">
        <v>3</v>
      </c>
      <c r="D109" s="135">
        <v>4</v>
      </c>
      <c r="E109" s="136">
        <v>5</v>
      </c>
      <c r="F109" s="137">
        <v>6</v>
      </c>
    </row>
    <row r="110" spans="1:6" ht="15.75" thickBot="1">
      <c r="A110" s="17" t="s">
        <v>186</v>
      </c>
      <c r="B110" s="138" t="s">
        <v>187</v>
      </c>
      <c r="C110" s="139">
        <v>311191</v>
      </c>
      <c r="D110" s="140">
        <v>311191</v>
      </c>
      <c r="E110" s="141"/>
      <c r="F110" s="142"/>
    </row>
    <row r="111" spans="1:6">
      <c r="A111" s="65" t="s">
        <v>188</v>
      </c>
      <c r="B111" s="143" t="s">
        <v>189</v>
      </c>
      <c r="C111" s="144">
        <v>61680</v>
      </c>
      <c r="D111" s="145">
        <v>61680</v>
      </c>
      <c r="E111" s="146"/>
      <c r="F111" s="147"/>
    </row>
    <row r="112" spans="1:6">
      <c r="A112" s="40" t="s">
        <v>190</v>
      </c>
      <c r="B112" s="148" t="s">
        <v>191</v>
      </c>
      <c r="C112" s="77">
        <v>12392</v>
      </c>
      <c r="D112" s="149">
        <v>12392</v>
      </c>
      <c r="E112" s="150"/>
      <c r="F112" s="151"/>
    </row>
    <row r="113" spans="1:6">
      <c r="A113" s="40" t="s">
        <v>192</v>
      </c>
      <c r="B113" s="148" t="s">
        <v>193</v>
      </c>
      <c r="C113" s="77">
        <v>64067</v>
      </c>
      <c r="D113" s="149">
        <v>64067</v>
      </c>
      <c r="E113" s="152"/>
      <c r="F113" s="153"/>
    </row>
    <row r="114" spans="1:6">
      <c r="A114" s="40" t="s">
        <v>194</v>
      </c>
      <c r="B114" s="154" t="s">
        <v>195</v>
      </c>
      <c r="C114" s="77">
        <v>875</v>
      </c>
      <c r="D114" s="149">
        <v>875</v>
      </c>
      <c r="E114" s="152"/>
      <c r="F114" s="153"/>
    </row>
    <row r="115" spans="1:6">
      <c r="A115" s="40" t="s">
        <v>196</v>
      </c>
      <c r="B115" s="148" t="s">
        <v>197</v>
      </c>
      <c r="C115" s="56">
        <v>0</v>
      </c>
      <c r="D115" s="149">
        <v>0</v>
      </c>
      <c r="E115" s="152"/>
      <c r="F115" s="153"/>
    </row>
    <row r="116" spans="1:6">
      <c r="A116" s="40" t="s">
        <v>198</v>
      </c>
      <c r="B116" s="155" t="s">
        <v>199</v>
      </c>
      <c r="C116" s="56">
        <v>0</v>
      </c>
      <c r="D116" s="149">
        <v>0</v>
      </c>
      <c r="E116" s="152"/>
      <c r="F116" s="153"/>
    </row>
    <row r="117" spans="1:6">
      <c r="A117" s="40" t="s">
        <v>200</v>
      </c>
      <c r="B117" s="148" t="s">
        <v>201</v>
      </c>
      <c r="C117" s="56">
        <v>0</v>
      </c>
      <c r="D117" s="149">
        <v>0</v>
      </c>
      <c r="E117" s="152"/>
      <c r="F117" s="153"/>
    </row>
    <row r="118" spans="1:6">
      <c r="A118" s="40" t="s">
        <v>202</v>
      </c>
      <c r="B118" s="148" t="s">
        <v>203</v>
      </c>
      <c r="C118" s="56">
        <v>0</v>
      </c>
      <c r="D118" s="149">
        <v>0</v>
      </c>
      <c r="E118" s="152"/>
      <c r="F118" s="153"/>
    </row>
    <row r="119" spans="1:6">
      <c r="A119" s="40" t="s">
        <v>204</v>
      </c>
      <c r="B119" s="155" t="s">
        <v>205</v>
      </c>
      <c r="C119" s="77">
        <v>10418</v>
      </c>
      <c r="D119" s="149">
        <v>10418</v>
      </c>
      <c r="E119" s="152"/>
      <c r="F119" s="153"/>
    </row>
    <row r="120" spans="1:6">
      <c r="A120" s="40" t="s">
        <v>206</v>
      </c>
      <c r="B120" s="155" t="s">
        <v>207</v>
      </c>
      <c r="C120" s="56">
        <v>0</v>
      </c>
      <c r="D120" s="149">
        <v>0</v>
      </c>
      <c r="E120" s="152"/>
      <c r="F120" s="153"/>
    </row>
    <row r="121" spans="1:6">
      <c r="A121" s="40" t="s">
        <v>208</v>
      </c>
      <c r="B121" s="148" t="s">
        <v>209</v>
      </c>
      <c r="C121" s="56">
        <v>0</v>
      </c>
      <c r="D121" s="149">
        <v>0</v>
      </c>
      <c r="E121" s="152"/>
      <c r="F121" s="153"/>
    </row>
    <row r="122" spans="1:6">
      <c r="A122" s="116" t="s">
        <v>210</v>
      </c>
      <c r="B122" s="156" t="s">
        <v>211</v>
      </c>
      <c r="C122" s="56">
        <v>0</v>
      </c>
      <c r="D122" s="149">
        <v>0</v>
      </c>
      <c r="E122" s="152"/>
      <c r="F122" s="153"/>
    </row>
    <row r="123" spans="1:6">
      <c r="A123" s="40" t="s">
        <v>212</v>
      </c>
      <c r="B123" s="156" t="s">
        <v>213</v>
      </c>
      <c r="C123" s="56">
        <v>0</v>
      </c>
      <c r="D123" s="149">
        <v>0</v>
      </c>
      <c r="E123" s="152"/>
      <c r="F123" s="153"/>
    </row>
    <row r="124" spans="1:6">
      <c r="A124" s="40" t="s">
        <v>214</v>
      </c>
      <c r="B124" s="156" t="s">
        <v>215</v>
      </c>
      <c r="C124" s="56">
        <v>0</v>
      </c>
      <c r="D124" s="149">
        <v>0</v>
      </c>
      <c r="E124" s="152"/>
      <c r="F124" s="153"/>
    </row>
    <row r="125" spans="1:6">
      <c r="A125" s="40" t="s">
        <v>216</v>
      </c>
      <c r="B125" s="148" t="s">
        <v>217</v>
      </c>
      <c r="C125" s="77">
        <v>24908</v>
      </c>
      <c r="D125" s="149">
        <v>24908</v>
      </c>
      <c r="E125" s="152"/>
      <c r="F125" s="153"/>
    </row>
    <row r="126" spans="1:6" ht="15.75" thickBot="1">
      <c r="A126" s="40" t="s">
        <v>218</v>
      </c>
      <c r="B126" s="148" t="s">
        <v>219</v>
      </c>
      <c r="C126" s="77">
        <v>136851</v>
      </c>
      <c r="D126" s="157">
        <v>136851</v>
      </c>
      <c r="E126" s="158"/>
      <c r="F126" s="159"/>
    </row>
    <row r="127" spans="1:6" ht="15.75" thickBot="1">
      <c r="A127" s="62" t="s">
        <v>43</v>
      </c>
      <c r="B127" s="160" t="s">
        <v>220</v>
      </c>
      <c r="C127" s="54">
        <v>3169</v>
      </c>
      <c r="D127" s="126">
        <v>3169</v>
      </c>
      <c r="E127" s="141"/>
      <c r="F127" s="161"/>
    </row>
    <row r="128" spans="1:6">
      <c r="A128" s="34" t="s">
        <v>45</v>
      </c>
      <c r="B128" s="148" t="s">
        <v>221</v>
      </c>
      <c r="C128" s="77">
        <v>3169</v>
      </c>
      <c r="D128" s="145">
        <v>3169</v>
      </c>
      <c r="E128" s="146"/>
      <c r="F128" s="162"/>
    </row>
    <row r="129" spans="1:6">
      <c r="A129" s="34" t="s">
        <v>222</v>
      </c>
      <c r="B129" s="148" t="s">
        <v>223</v>
      </c>
      <c r="C129" s="56">
        <v>0</v>
      </c>
      <c r="D129" s="149">
        <v>0</v>
      </c>
      <c r="E129" s="152"/>
      <c r="F129" s="153"/>
    </row>
    <row r="130" spans="1:6">
      <c r="A130" s="34"/>
      <c r="B130" s="156" t="s">
        <v>224</v>
      </c>
      <c r="C130" s="56">
        <v>0</v>
      </c>
      <c r="D130" s="149">
        <v>0</v>
      </c>
      <c r="E130" s="152"/>
      <c r="F130" s="153"/>
    </row>
    <row r="131" spans="1:6">
      <c r="A131" s="34" t="s">
        <v>47</v>
      </c>
      <c r="B131" s="156" t="s">
        <v>225</v>
      </c>
      <c r="C131" s="56">
        <v>0</v>
      </c>
      <c r="D131" s="149">
        <v>0</v>
      </c>
      <c r="E131" s="152"/>
      <c r="F131" s="153"/>
    </row>
    <row r="132" spans="1:6">
      <c r="A132" s="34"/>
      <c r="B132" s="156" t="s">
        <v>226</v>
      </c>
      <c r="C132" s="56">
        <v>0</v>
      </c>
      <c r="D132" s="149">
        <v>0</v>
      </c>
      <c r="E132" s="152"/>
      <c r="F132" s="153"/>
    </row>
    <row r="133" spans="1:6">
      <c r="A133" s="34" t="s">
        <v>49</v>
      </c>
      <c r="B133" s="163" t="s">
        <v>199</v>
      </c>
      <c r="C133" s="56">
        <v>0</v>
      </c>
      <c r="D133" s="149">
        <v>0</v>
      </c>
      <c r="E133" s="152"/>
      <c r="F133" s="153"/>
    </row>
    <row r="134" spans="1:6">
      <c r="A134" s="34" t="s">
        <v>51</v>
      </c>
      <c r="B134" s="164" t="s">
        <v>201</v>
      </c>
      <c r="C134" s="56">
        <v>0</v>
      </c>
      <c r="D134" s="149">
        <v>0</v>
      </c>
      <c r="E134" s="152"/>
      <c r="F134" s="153"/>
    </row>
    <row r="135" spans="1:6">
      <c r="A135" s="34" t="s">
        <v>53</v>
      </c>
      <c r="B135" s="148" t="s">
        <v>203</v>
      </c>
      <c r="C135" s="56">
        <v>0</v>
      </c>
      <c r="D135" s="149">
        <v>0</v>
      </c>
      <c r="E135" s="152"/>
      <c r="F135" s="153"/>
    </row>
    <row r="136" spans="1:6">
      <c r="A136" s="34" t="s">
        <v>55</v>
      </c>
      <c r="B136" s="148" t="s">
        <v>227</v>
      </c>
      <c r="C136" s="56">
        <v>0</v>
      </c>
      <c r="D136" s="149">
        <v>0</v>
      </c>
      <c r="E136" s="152"/>
      <c r="F136" s="153"/>
    </row>
    <row r="137" spans="1:6">
      <c r="A137" s="40" t="s">
        <v>228</v>
      </c>
      <c r="B137" s="148" t="s">
        <v>229</v>
      </c>
      <c r="C137" s="57">
        <v>0</v>
      </c>
      <c r="D137" s="149">
        <v>0</v>
      </c>
      <c r="E137" s="152"/>
      <c r="F137" s="153"/>
    </row>
    <row r="138" spans="1:6">
      <c r="A138" s="34" t="s">
        <v>230</v>
      </c>
      <c r="B138" s="148" t="s">
        <v>209</v>
      </c>
      <c r="C138" s="56">
        <v>0</v>
      </c>
      <c r="D138" s="149">
        <v>0</v>
      </c>
      <c r="E138" s="152"/>
      <c r="F138" s="153"/>
    </row>
    <row r="139" spans="1:6">
      <c r="A139" s="34" t="s">
        <v>231</v>
      </c>
      <c r="B139" s="148" t="s">
        <v>232</v>
      </c>
      <c r="C139" s="56">
        <v>0</v>
      </c>
      <c r="D139" s="149">
        <v>0</v>
      </c>
      <c r="E139" s="152"/>
      <c r="F139" s="153"/>
    </row>
    <row r="140" spans="1:6" ht="15.75" thickBot="1">
      <c r="A140" s="40" t="s">
        <v>233</v>
      </c>
      <c r="B140" s="148" t="s">
        <v>234</v>
      </c>
      <c r="C140" s="56">
        <v>0</v>
      </c>
      <c r="D140" s="149">
        <v>0</v>
      </c>
      <c r="E140" s="152"/>
      <c r="F140" s="153"/>
    </row>
    <row r="141" spans="1:6" ht="15.75" thickBot="1">
      <c r="A141" s="62"/>
      <c r="B141" s="24" t="s">
        <v>235</v>
      </c>
      <c r="C141" s="54">
        <v>314360</v>
      </c>
      <c r="D141" s="126">
        <v>314360</v>
      </c>
      <c r="E141" s="141"/>
      <c r="F141" s="142"/>
    </row>
    <row r="142" spans="1:6" ht="15.75" thickBot="1">
      <c r="A142" s="62" t="s">
        <v>56</v>
      </c>
      <c r="B142" s="24" t="s">
        <v>236</v>
      </c>
      <c r="C142" s="54">
        <v>74339</v>
      </c>
      <c r="D142" s="165">
        <v>74339</v>
      </c>
      <c r="E142" s="166"/>
      <c r="F142" s="167"/>
    </row>
    <row r="143" spans="1:6" ht="15.75" thickBot="1">
      <c r="A143" s="23" t="s">
        <v>237</v>
      </c>
      <c r="B143" s="24" t="s">
        <v>238</v>
      </c>
      <c r="C143" s="83">
        <v>0</v>
      </c>
      <c r="D143" s="168">
        <v>0</v>
      </c>
      <c r="E143" s="166"/>
      <c r="F143" s="167"/>
    </row>
    <row r="144" spans="1:6" ht="15.75" thickBot="1">
      <c r="A144" s="62" t="s">
        <v>131</v>
      </c>
      <c r="B144" s="24" t="s">
        <v>239</v>
      </c>
      <c r="C144" s="169">
        <v>0</v>
      </c>
      <c r="D144" s="170">
        <v>0</v>
      </c>
      <c r="E144" s="166"/>
      <c r="F144" s="167"/>
    </row>
    <row r="145" spans="1:6">
      <c r="A145" s="34" t="s">
        <v>240</v>
      </c>
      <c r="B145" s="171" t="s">
        <v>241</v>
      </c>
      <c r="C145" s="172">
        <v>0</v>
      </c>
      <c r="D145" s="145">
        <v>0</v>
      </c>
      <c r="E145" s="173"/>
      <c r="F145" s="162"/>
    </row>
    <row r="146" spans="1:6">
      <c r="A146" s="34" t="s">
        <v>242</v>
      </c>
      <c r="B146" s="171" t="s">
        <v>243</v>
      </c>
      <c r="C146" s="172">
        <v>0</v>
      </c>
      <c r="D146" s="149">
        <v>0</v>
      </c>
      <c r="E146" s="152"/>
      <c r="F146" s="153"/>
    </row>
    <row r="147" spans="1:6" ht="15.75" thickBot="1">
      <c r="A147" s="34" t="s">
        <v>244</v>
      </c>
      <c r="B147" s="171" t="s">
        <v>245</v>
      </c>
      <c r="C147" s="172">
        <v>0</v>
      </c>
      <c r="D147" s="157">
        <v>0</v>
      </c>
      <c r="E147" s="158"/>
      <c r="F147" s="159"/>
    </row>
    <row r="148" spans="1:6" ht="15.75" thickBot="1">
      <c r="A148" s="62" t="s">
        <v>141</v>
      </c>
      <c r="B148" s="24" t="s">
        <v>246</v>
      </c>
      <c r="C148" s="83">
        <v>0</v>
      </c>
      <c r="D148" s="168">
        <v>0</v>
      </c>
      <c r="E148" s="166"/>
      <c r="F148" s="167"/>
    </row>
    <row r="149" spans="1:6">
      <c r="A149" s="34" t="s">
        <v>247</v>
      </c>
      <c r="B149" s="171" t="s">
        <v>248</v>
      </c>
      <c r="C149" s="172">
        <v>0</v>
      </c>
      <c r="D149" s="145">
        <v>0</v>
      </c>
      <c r="E149" s="173"/>
      <c r="F149" s="162"/>
    </row>
    <row r="150" spans="1:6">
      <c r="A150" s="34" t="s">
        <v>249</v>
      </c>
      <c r="B150" s="171" t="s">
        <v>250</v>
      </c>
      <c r="C150" s="172">
        <v>0</v>
      </c>
      <c r="D150" s="149">
        <v>0</v>
      </c>
      <c r="E150" s="152"/>
      <c r="F150" s="153"/>
    </row>
    <row r="151" spans="1:6">
      <c r="A151" s="34" t="s">
        <v>251</v>
      </c>
      <c r="B151" s="171" t="s">
        <v>252</v>
      </c>
      <c r="C151" s="172">
        <v>0</v>
      </c>
      <c r="D151" s="149">
        <v>0</v>
      </c>
      <c r="E151" s="152"/>
      <c r="F151" s="153"/>
    </row>
    <row r="152" spans="1:6">
      <c r="A152" s="34" t="s">
        <v>253</v>
      </c>
      <c r="B152" s="171" t="s">
        <v>254</v>
      </c>
      <c r="C152" s="172">
        <v>0</v>
      </c>
      <c r="D152" s="149">
        <v>0</v>
      </c>
      <c r="E152" s="152"/>
      <c r="F152" s="153"/>
    </row>
    <row r="153" spans="1:6">
      <c r="A153" s="40" t="s">
        <v>255</v>
      </c>
      <c r="B153" s="174" t="s">
        <v>256</v>
      </c>
      <c r="C153" s="172">
        <v>0</v>
      </c>
      <c r="D153" s="149">
        <v>0</v>
      </c>
      <c r="E153" s="152"/>
      <c r="F153" s="153"/>
    </row>
    <row r="154" spans="1:6" ht="15.75" thickBot="1">
      <c r="A154" s="116" t="s">
        <v>257</v>
      </c>
      <c r="B154" s="175" t="s">
        <v>258</v>
      </c>
      <c r="C154" s="176">
        <v>0</v>
      </c>
      <c r="D154" s="157">
        <v>0</v>
      </c>
      <c r="E154" s="158"/>
      <c r="F154" s="159"/>
    </row>
    <row r="155" spans="1:6" ht="15.75" thickBot="1">
      <c r="A155" s="62" t="s">
        <v>151</v>
      </c>
      <c r="B155" s="24" t="s">
        <v>259</v>
      </c>
      <c r="C155" s="113">
        <v>74339</v>
      </c>
      <c r="D155" s="170">
        <v>74339</v>
      </c>
      <c r="E155" s="177"/>
      <c r="F155" s="161"/>
    </row>
    <row r="156" spans="1:6">
      <c r="A156" s="34" t="s">
        <v>260</v>
      </c>
      <c r="B156" s="171" t="s">
        <v>261</v>
      </c>
      <c r="C156" s="178">
        <v>6308</v>
      </c>
      <c r="D156" s="145">
        <v>6308</v>
      </c>
      <c r="E156" s="173"/>
      <c r="F156" s="162"/>
    </row>
    <row r="157" spans="1:6">
      <c r="A157" s="34" t="s">
        <v>262</v>
      </c>
      <c r="B157" s="171" t="s">
        <v>263</v>
      </c>
      <c r="C157" s="172">
        <v>0</v>
      </c>
      <c r="D157" s="149">
        <v>0</v>
      </c>
      <c r="E157" s="152"/>
      <c r="F157" s="153"/>
    </row>
    <row r="158" spans="1:6">
      <c r="A158" s="34" t="s">
        <v>264</v>
      </c>
      <c r="B158" s="171" t="s">
        <v>265</v>
      </c>
      <c r="C158" s="178">
        <v>68031</v>
      </c>
      <c r="D158" s="149">
        <v>68031</v>
      </c>
      <c r="E158" s="152"/>
      <c r="F158" s="153"/>
    </row>
    <row r="159" spans="1:6">
      <c r="A159" s="34" t="s">
        <v>266</v>
      </c>
      <c r="B159" s="171" t="s">
        <v>267</v>
      </c>
      <c r="C159" s="172">
        <v>0</v>
      </c>
      <c r="D159" s="149">
        <v>0</v>
      </c>
      <c r="E159" s="152"/>
      <c r="F159" s="153"/>
    </row>
    <row r="160" spans="1:6">
      <c r="A160" s="40" t="s">
        <v>268</v>
      </c>
      <c r="B160" s="174" t="s">
        <v>269</v>
      </c>
      <c r="C160" s="172">
        <v>0</v>
      </c>
      <c r="D160" s="149">
        <v>0</v>
      </c>
      <c r="E160" s="152"/>
      <c r="F160" s="153"/>
    </row>
    <row r="161" spans="1:6" ht="15.75" thickBot="1">
      <c r="A161" s="116" t="s">
        <v>270</v>
      </c>
      <c r="B161" s="175" t="s">
        <v>271</v>
      </c>
      <c r="C161" s="176">
        <v>0</v>
      </c>
      <c r="D161" s="179">
        <v>0</v>
      </c>
      <c r="E161" s="158"/>
      <c r="F161" s="159"/>
    </row>
    <row r="162" spans="1:6" ht="15.75" thickBot="1">
      <c r="A162" s="23" t="s">
        <v>60</v>
      </c>
      <c r="B162" s="24" t="s">
        <v>272</v>
      </c>
      <c r="C162" s="180">
        <v>0</v>
      </c>
      <c r="D162" s="168">
        <v>0</v>
      </c>
      <c r="E162" s="166"/>
      <c r="F162" s="167"/>
    </row>
    <row r="163" spans="1:6">
      <c r="A163" s="34" t="s">
        <v>273</v>
      </c>
      <c r="B163" s="171" t="s">
        <v>274</v>
      </c>
      <c r="C163" s="172">
        <v>0</v>
      </c>
      <c r="D163" s="145">
        <v>0</v>
      </c>
      <c r="E163" s="173"/>
      <c r="F163" s="162"/>
    </row>
    <row r="164" spans="1:6">
      <c r="A164" s="34" t="s">
        <v>275</v>
      </c>
      <c r="B164" s="171" t="s">
        <v>276</v>
      </c>
      <c r="C164" s="172">
        <v>0</v>
      </c>
      <c r="D164" s="149">
        <v>0</v>
      </c>
      <c r="E164" s="152"/>
      <c r="F164" s="153"/>
    </row>
    <row r="165" spans="1:6">
      <c r="A165" s="34" t="s">
        <v>277</v>
      </c>
      <c r="B165" s="171" t="s">
        <v>278</v>
      </c>
      <c r="C165" s="172">
        <v>0</v>
      </c>
      <c r="D165" s="149">
        <v>0</v>
      </c>
      <c r="E165" s="152"/>
      <c r="F165" s="153"/>
    </row>
    <row r="166" spans="1:6" ht="15.75" thickBot="1">
      <c r="A166" s="107" t="s">
        <v>279</v>
      </c>
      <c r="B166" s="181" t="s">
        <v>280</v>
      </c>
      <c r="C166" s="172">
        <v>0</v>
      </c>
      <c r="D166" s="157">
        <v>0</v>
      </c>
      <c r="E166" s="158"/>
      <c r="F166" s="159"/>
    </row>
    <row r="167" spans="1:6" ht="15.75" thickBot="1">
      <c r="A167" s="124"/>
      <c r="B167" s="182" t="s">
        <v>281</v>
      </c>
      <c r="C167" s="183">
        <v>388699</v>
      </c>
      <c r="D167" s="184">
        <v>388699</v>
      </c>
      <c r="E167" s="185"/>
      <c r="F167" s="186"/>
    </row>
    <row r="168" spans="1:6">
      <c r="A168" s="187"/>
      <c r="B168" s="188"/>
      <c r="C168" s="189"/>
      <c r="D168" s="132"/>
      <c r="E168" s="132"/>
      <c r="F168" s="132"/>
    </row>
    <row r="169" spans="1:6">
      <c r="A169" s="613" t="s">
        <v>282</v>
      </c>
      <c r="B169" s="614"/>
      <c r="C169" s="614"/>
      <c r="D169" s="614"/>
      <c r="E169" s="614"/>
      <c r="F169" s="614"/>
    </row>
    <row r="170" spans="1:6" ht="15.75" thickBot="1">
      <c r="A170" s="615"/>
      <c r="B170" s="616"/>
      <c r="C170" s="190"/>
      <c r="D170" s="191"/>
      <c r="E170" s="191"/>
      <c r="F170" s="190" t="s">
        <v>3</v>
      </c>
    </row>
    <row r="171" spans="1:6" ht="29.25" thickBot="1">
      <c r="A171" s="62">
        <v>1</v>
      </c>
      <c r="B171" s="192" t="s">
        <v>283</v>
      </c>
      <c r="C171" s="193">
        <f>C72-C141</f>
        <v>-47232</v>
      </c>
      <c r="D171" s="194">
        <f>D72-D141</f>
        <v>-47232</v>
      </c>
      <c r="E171" s="127">
        <f>+E72-E141</f>
        <v>0</v>
      </c>
      <c r="F171" s="128">
        <f>+F72-F141</f>
        <v>0</v>
      </c>
    </row>
    <row r="172" spans="1:6" ht="29.25" thickBot="1">
      <c r="A172" s="62" t="s">
        <v>43</v>
      </c>
      <c r="B172" s="192" t="s">
        <v>284</v>
      </c>
      <c r="C172" s="193">
        <f>+C73-C142</f>
        <v>47232</v>
      </c>
      <c r="D172" s="194">
        <f>D73-D142</f>
        <v>47232</v>
      </c>
      <c r="E172" s="195">
        <f>E74-E142</f>
        <v>0</v>
      </c>
      <c r="F172" s="87">
        <f>F74-F142</f>
        <v>0</v>
      </c>
    </row>
    <row r="177" spans="4:4">
      <c r="D177" s="4">
        <f>C104-C167</f>
        <v>0</v>
      </c>
    </row>
  </sheetData>
  <mergeCells count="14">
    <mergeCell ref="A170:B170"/>
    <mergeCell ref="A106:F106"/>
    <mergeCell ref="A107:A108"/>
    <mergeCell ref="B107:B108"/>
    <mergeCell ref="C107:C108"/>
    <mergeCell ref="D107:F107"/>
    <mergeCell ref="A169:F169"/>
    <mergeCell ref="A2:F2"/>
    <mergeCell ref="A3:F3"/>
    <mergeCell ref="A5:F5"/>
    <mergeCell ref="A8:A9"/>
    <mergeCell ref="B8:B9"/>
    <mergeCell ref="C8:C9"/>
    <mergeCell ref="D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1"/>
  <sheetViews>
    <sheetView topLeftCell="A100" zoomScale="75" zoomScaleNormal="75" workbookViewId="0">
      <selection activeCell="C127" sqref="C127"/>
    </sheetView>
  </sheetViews>
  <sheetFormatPr defaultRowHeight="15"/>
  <cols>
    <col min="1" max="1" width="4" style="235" bestFit="1" customWidth="1"/>
    <col min="2" max="2" width="81.28515625" style="235" bestFit="1" customWidth="1"/>
    <col min="3" max="3" width="8" style="235" customWidth="1"/>
    <col min="4" max="4" width="13.140625" style="235" customWidth="1"/>
    <col min="5" max="5" width="15.85546875" style="235" customWidth="1"/>
    <col min="6" max="6" width="15.5703125" style="235" customWidth="1"/>
  </cols>
  <sheetData>
    <row r="1" spans="1:8">
      <c r="A1" s="583"/>
      <c r="B1" s="649" t="s">
        <v>1211</v>
      </c>
      <c r="C1" s="649"/>
      <c r="D1" s="649"/>
      <c r="E1" s="649"/>
      <c r="F1" s="649"/>
      <c r="G1" s="516"/>
      <c r="H1" s="516"/>
    </row>
    <row r="2" spans="1:8" ht="15.75" customHeight="1">
      <c r="A2" s="650" t="s">
        <v>1210</v>
      </c>
      <c r="B2" s="650"/>
      <c r="C2" s="650"/>
      <c r="D2" s="650"/>
      <c r="E2" s="650"/>
      <c r="F2" s="650"/>
    </row>
    <row r="3" spans="1:8" ht="15" customHeight="1">
      <c r="A3" s="651" t="s">
        <v>288</v>
      </c>
      <c r="B3" s="651"/>
      <c r="C3" s="651"/>
      <c r="D3" s="651"/>
      <c r="E3" s="651"/>
      <c r="F3" s="651"/>
    </row>
    <row r="4" spans="1:8" ht="15" customHeight="1">
      <c r="A4" s="652" t="s">
        <v>289</v>
      </c>
      <c r="B4" s="652"/>
      <c r="C4" s="652"/>
      <c r="D4" s="652"/>
      <c r="E4" s="652"/>
      <c r="F4" s="652"/>
    </row>
    <row r="5" spans="1:8">
      <c r="A5" s="655" t="s">
        <v>290</v>
      </c>
      <c r="B5" s="196" t="s">
        <v>291</v>
      </c>
      <c r="C5" s="657" t="s">
        <v>292</v>
      </c>
      <c r="D5" s="197" t="s">
        <v>293</v>
      </c>
      <c r="E5" s="197" t="s">
        <v>293</v>
      </c>
      <c r="F5" s="197"/>
    </row>
    <row r="6" spans="1:8">
      <c r="A6" s="656"/>
      <c r="B6" s="196" t="s">
        <v>294</v>
      </c>
      <c r="C6" s="658"/>
      <c r="D6" s="196" t="s">
        <v>295</v>
      </c>
      <c r="E6" s="196" t="s">
        <v>777</v>
      </c>
      <c r="F6" s="196" t="s">
        <v>778</v>
      </c>
    </row>
    <row r="7" spans="1:8">
      <c r="A7" s="198" t="s">
        <v>296</v>
      </c>
      <c r="B7" s="199" t="s">
        <v>17</v>
      </c>
      <c r="C7" s="200" t="s">
        <v>297</v>
      </c>
      <c r="D7" s="201">
        <v>71453850</v>
      </c>
      <c r="E7" s="201">
        <v>71578412</v>
      </c>
      <c r="F7" s="201">
        <v>71578412</v>
      </c>
    </row>
    <row r="8" spans="1:8">
      <c r="A8" s="198" t="s">
        <v>298</v>
      </c>
      <c r="B8" s="202" t="s">
        <v>299</v>
      </c>
      <c r="C8" s="200" t="s">
        <v>300</v>
      </c>
      <c r="D8" s="201">
        <v>51287168</v>
      </c>
      <c r="E8" s="201">
        <v>51182635</v>
      </c>
      <c r="F8" s="201">
        <v>51182635</v>
      </c>
    </row>
    <row r="9" spans="1:8" ht="25.5">
      <c r="A9" s="198" t="s">
        <v>301</v>
      </c>
      <c r="B9" s="202" t="s">
        <v>302</v>
      </c>
      <c r="C9" s="200" t="s">
        <v>303</v>
      </c>
      <c r="D9" s="201">
        <v>49376142</v>
      </c>
      <c r="E9" s="201">
        <v>49640613</v>
      </c>
      <c r="F9" s="201">
        <v>49640613</v>
      </c>
    </row>
    <row r="10" spans="1:8">
      <c r="A10" s="198" t="s">
        <v>304</v>
      </c>
      <c r="B10" s="202" t="s">
        <v>305</v>
      </c>
      <c r="C10" s="200" t="s">
        <v>306</v>
      </c>
      <c r="D10" s="201">
        <v>3446080</v>
      </c>
      <c r="E10" s="201">
        <v>3749647</v>
      </c>
      <c r="F10" s="201">
        <v>3749647</v>
      </c>
    </row>
    <row r="11" spans="1:8">
      <c r="A11" s="198" t="s">
        <v>307</v>
      </c>
      <c r="B11" s="202" t="s">
        <v>308</v>
      </c>
      <c r="C11" s="200" t="s">
        <v>309</v>
      </c>
      <c r="D11" s="201">
        <f>'[1]5'!D24</f>
        <v>0</v>
      </c>
      <c r="E11" s="201">
        <v>11109506</v>
      </c>
      <c r="F11" s="201">
        <v>11109506</v>
      </c>
    </row>
    <row r="12" spans="1:8">
      <c r="A12" s="198" t="s">
        <v>310</v>
      </c>
      <c r="B12" s="202" t="s">
        <v>28</v>
      </c>
      <c r="C12" s="200" t="s">
        <v>311</v>
      </c>
      <c r="D12" s="201">
        <v>0</v>
      </c>
      <c r="E12" s="201">
        <v>0</v>
      </c>
      <c r="F12" s="201">
        <v>0</v>
      </c>
    </row>
    <row r="13" spans="1:8">
      <c r="A13" s="198" t="s">
        <v>312</v>
      </c>
      <c r="B13" s="202" t="s">
        <v>313</v>
      </c>
      <c r="C13" s="200" t="s">
        <v>314</v>
      </c>
      <c r="D13" s="203">
        <f>SUM(D7:D12)</f>
        <v>175563240</v>
      </c>
      <c r="E13" s="203">
        <f>SUM(E7:E12)</f>
        <v>187260813</v>
      </c>
      <c r="F13" s="203">
        <f t="shared" ref="F13" si="0">SUM(F7:F12)</f>
        <v>187260813</v>
      </c>
    </row>
    <row r="14" spans="1:8">
      <c r="A14" s="198" t="s">
        <v>315</v>
      </c>
      <c r="B14" s="202" t="s">
        <v>32</v>
      </c>
      <c r="C14" s="200" t="s">
        <v>316</v>
      </c>
      <c r="D14" s="201">
        <v>0</v>
      </c>
      <c r="E14" s="201">
        <v>0</v>
      </c>
      <c r="F14" s="201">
        <v>0</v>
      </c>
    </row>
    <row r="15" spans="1:8" ht="25.5">
      <c r="A15" s="198" t="s">
        <v>317</v>
      </c>
      <c r="B15" s="202" t="s">
        <v>318</v>
      </c>
      <c r="C15" s="200" t="s">
        <v>319</v>
      </c>
      <c r="D15" s="201">
        <v>0</v>
      </c>
      <c r="E15" s="201">
        <v>0</v>
      </c>
      <c r="F15" s="201">
        <v>0</v>
      </c>
    </row>
    <row r="16" spans="1:8" ht="25.5">
      <c r="A16" s="198" t="s">
        <v>320</v>
      </c>
      <c r="B16" s="202" t="s">
        <v>321</v>
      </c>
      <c r="C16" s="200" t="s">
        <v>322</v>
      </c>
      <c r="D16" s="201">
        <v>0</v>
      </c>
      <c r="E16" s="201">
        <v>0</v>
      </c>
      <c r="F16" s="201">
        <v>0</v>
      </c>
    </row>
    <row r="17" spans="1:6" ht="25.5">
      <c r="A17" s="198" t="s">
        <v>323</v>
      </c>
      <c r="B17" s="202" t="s">
        <v>324</v>
      </c>
      <c r="C17" s="200" t="s">
        <v>325</v>
      </c>
      <c r="D17" s="201">
        <v>0</v>
      </c>
      <c r="E17" s="201">
        <v>0</v>
      </c>
      <c r="F17" s="201">
        <v>0</v>
      </c>
    </row>
    <row r="18" spans="1:6">
      <c r="A18" s="198" t="s">
        <v>326</v>
      </c>
      <c r="B18" s="202" t="s">
        <v>327</v>
      </c>
      <c r="C18" s="200" t="s">
        <v>328</v>
      </c>
      <c r="D18" s="201">
        <v>46475385</v>
      </c>
      <c r="E18" s="201">
        <v>61196878</v>
      </c>
      <c r="F18" s="201">
        <v>61196878</v>
      </c>
    </row>
    <row r="19" spans="1:6">
      <c r="A19" s="204" t="s">
        <v>329</v>
      </c>
      <c r="B19" s="205" t="s">
        <v>330</v>
      </c>
      <c r="C19" s="206" t="s">
        <v>331</v>
      </c>
      <c r="D19" s="203">
        <f>SUM(D13:D18)</f>
        <v>222038625</v>
      </c>
      <c r="E19" s="203">
        <f t="shared" ref="E19:F19" si="1">SUM(E13:E18)</f>
        <v>248457691</v>
      </c>
      <c r="F19" s="203">
        <f t="shared" si="1"/>
        <v>248457691</v>
      </c>
    </row>
    <row r="20" spans="1:6">
      <c r="A20" s="198" t="s">
        <v>332</v>
      </c>
      <c r="B20" s="202" t="s">
        <v>46</v>
      </c>
      <c r="C20" s="200" t="s">
        <v>333</v>
      </c>
      <c r="D20" s="201">
        <v>0</v>
      </c>
      <c r="E20" s="201">
        <v>14984064</v>
      </c>
      <c r="F20" s="201">
        <v>14984064</v>
      </c>
    </row>
    <row r="21" spans="1:6" ht="25.5">
      <c r="A21" s="198" t="s">
        <v>334</v>
      </c>
      <c r="B21" s="202" t="s">
        <v>335</v>
      </c>
      <c r="C21" s="200" t="s">
        <v>336</v>
      </c>
      <c r="D21" s="201">
        <v>0</v>
      </c>
      <c r="E21" s="201">
        <v>0</v>
      </c>
      <c r="F21" s="201">
        <v>0</v>
      </c>
    </row>
    <row r="22" spans="1:6" ht="25.5">
      <c r="A22" s="198" t="s">
        <v>337</v>
      </c>
      <c r="B22" s="202" t="s">
        <v>338</v>
      </c>
      <c r="C22" s="200" t="s">
        <v>339</v>
      </c>
      <c r="D22" s="201">
        <v>0</v>
      </c>
      <c r="E22" s="201">
        <v>0</v>
      </c>
      <c r="F22" s="201">
        <v>0</v>
      </c>
    </row>
    <row r="23" spans="1:6" ht="25.5">
      <c r="A23" s="198" t="s">
        <v>340</v>
      </c>
      <c r="B23" s="202" t="s">
        <v>341</v>
      </c>
      <c r="C23" s="200" t="s">
        <v>342</v>
      </c>
      <c r="D23" s="201">
        <v>0</v>
      </c>
      <c r="E23" s="201">
        <v>0</v>
      </c>
      <c r="F23" s="201">
        <v>0</v>
      </c>
    </row>
    <row r="24" spans="1:6">
      <c r="A24" s="198" t="s">
        <v>343</v>
      </c>
      <c r="B24" s="202" t="s">
        <v>344</v>
      </c>
      <c r="C24" s="200" t="s">
        <v>345</v>
      </c>
      <c r="D24" s="201">
        <v>0</v>
      </c>
      <c r="E24" s="201">
        <v>0</v>
      </c>
      <c r="F24" s="201">
        <v>0</v>
      </c>
    </row>
    <row r="25" spans="1:6">
      <c r="A25" s="204" t="s">
        <v>346</v>
      </c>
      <c r="B25" s="205" t="s">
        <v>347</v>
      </c>
      <c r="C25" s="206" t="s">
        <v>348</v>
      </c>
      <c r="D25" s="203">
        <f>SUM(D20:D24)</f>
        <v>0</v>
      </c>
      <c r="E25" s="203">
        <f t="shared" ref="E25:F25" si="2">SUM(E20:E24)</f>
        <v>14984064</v>
      </c>
      <c r="F25" s="203">
        <f t="shared" si="2"/>
        <v>14984064</v>
      </c>
    </row>
    <row r="26" spans="1:6">
      <c r="A26" s="198" t="s">
        <v>349</v>
      </c>
      <c r="B26" s="202" t="s">
        <v>350</v>
      </c>
      <c r="C26" s="200" t="s">
        <v>351</v>
      </c>
      <c r="D26" s="201">
        <v>0</v>
      </c>
      <c r="E26" s="201">
        <v>0</v>
      </c>
      <c r="F26" s="201">
        <v>0</v>
      </c>
    </row>
    <row r="27" spans="1:6">
      <c r="A27" s="198" t="s">
        <v>352</v>
      </c>
      <c r="B27" s="202" t="s">
        <v>353</v>
      </c>
      <c r="C27" s="200" t="s">
        <v>354</v>
      </c>
      <c r="D27" s="201">
        <v>0</v>
      </c>
      <c r="E27" s="201">
        <v>0</v>
      </c>
      <c r="F27" s="201">
        <v>0</v>
      </c>
    </row>
    <row r="28" spans="1:6">
      <c r="A28" s="198" t="s">
        <v>355</v>
      </c>
      <c r="B28" s="202" t="s">
        <v>356</v>
      </c>
      <c r="C28" s="200" t="s">
        <v>357</v>
      </c>
      <c r="D28" s="203">
        <f>SUM(D26:D27)</f>
        <v>0</v>
      </c>
      <c r="E28" s="203">
        <f t="shared" ref="E28:F28" si="3">SUM(E26:E27)</f>
        <v>0</v>
      </c>
      <c r="F28" s="203">
        <f t="shared" si="3"/>
        <v>0</v>
      </c>
    </row>
    <row r="29" spans="1:6">
      <c r="A29" s="198" t="s">
        <v>358</v>
      </c>
      <c r="B29" s="202" t="s">
        <v>359</v>
      </c>
      <c r="C29" s="200" t="s">
        <v>360</v>
      </c>
      <c r="D29" s="201">
        <v>0</v>
      </c>
      <c r="E29" s="201">
        <v>0</v>
      </c>
      <c r="F29" s="201">
        <v>0</v>
      </c>
    </row>
    <row r="30" spans="1:6">
      <c r="A30" s="198" t="s">
        <v>361</v>
      </c>
      <c r="B30" s="202" t="s">
        <v>362</v>
      </c>
      <c r="C30" s="200" t="s">
        <v>363</v>
      </c>
      <c r="D30" s="201">
        <v>0</v>
      </c>
      <c r="E30" s="201">
        <v>0</v>
      </c>
      <c r="F30" s="201">
        <v>0</v>
      </c>
    </row>
    <row r="31" spans="1:6">
      <c r="A31" s="198" t="s">
        <v>364</v>
      </c>
      <c r="B31" s="202" t="s">
        <v>365</v>
      </c>
      <c r="C31" s="200" t="s">
        <v>366</v>
      </c>
      <c r="D31" s="201">
        <v>2951000</v>
      </c>
      <c r="E31" s="201">
        <v>4562076</v>
      </c>
      <c r="F31" s="201">
        <v>4562076</v>
      </c>
    </row>
    <row r="32" spans="1:6">
      <c r="A32" s="198" t="s">
        <v>367</v>
      </c>
      <c r="B32" s="202" t="s">
        <v>368</v>
      </c>
      <c r="C32" s="200" t="s">
        <v>369</v>
      </c>
      <c r="D32" s="201">
        <v>27450000</v>
      </c>
      <c r="E32" s="201">
        <v>36309056</v>
      </c>
      <c r="F32" s="201">
        <v>36309056</v>
      </c>
    </row>
    <row r="33" spans="1:6">
      <c r="A33" s="198" t="s">
        <v>370</v>
      </c>
      <c r="B33" s="202" t="s">
        <v>371</v>
      </c>
      <c r="C33" s="200" t="s">
        <v>372</v>
      </c>
      <c r="D33" s="201">
        <v>0</v>
      </c>
      <c r="E33" s="201">
        <v>0</v>
      </c>
      <c r="F33" s="201">
        <v>0</v>
      </c>
    </row>
    <row r="34" spans="1:6">
      <c r="A34" s="198" t="s">
        <v>373</v>
      </c>
      <c r="B34" s="202" t="s">
        <v>374</v>
      </c>
      <c r="C34" s="200" t="s">
        <v>375</v>
      </c>
      <c r="D34" s="201">
        <v>0</v>
      </c>
      <c r="E34" s="201">
        <v>0</v>
      </c>
      <c r="F34" s="201">
        <v>0</v>
      </c>
    </row>
    <row r="35" spans="1:6">
      <c r="A35" s="198" t="s">
        <v>376</v>
      </c>
      <c r="B35" s="202" t="s">
        <v>65</v>
      </c>
      <c r="C35" s="200" t="s">
        <v>377</v>
      </c>
      <c r="D35" s="201">
        <v>4575000</v>
      </c>
      <c r="E35" s="201">
        <v>7158442</v>
      </c>
      <c r="F35" s="201">
        <v>7158442</v>
      </c>
    </row>
    <row r="36" spans="1:6">
      <c r="A36" s="198" t="s">
        <v>378</v>
      </c>
      <c r="B36" s="202" t="s">
        <v>379</v>
      </c>
      <c r="C36" s="200" t="s">
        <v>380</v>
      </c>
      <c r="D36" s="201">
        <v>30000</v>
      </c>
      <c r="E36" s="201">
        <v>97170</v>
      </c>
      <c r="F36" s="201">
        <v>97170</v>
      </c>
    </row>
    <row r="37" spans="1:6">
      <c r="A37" s="198" t="s">
        <v>381</v>
      </c>
      <c r="B37" s="202" t="s">
        <v>382</v>
      </c>
      <c r="C37" s="200" t="s">
        <v>383</v>
      </c>
      <c r="D37" s="203">
        <f>SUM(D32:D36)</f>
        <v>32055000</v>
      </c>
      <c r="E37" s="203">
        <f t="shared" ref="E37:F37" si="4">SUM(E32:E36)</f>
        <v>43564668</v>
      </c>
      <c r="F37" s="203">
        <f t="shared" si="4"/>
        <v>43564668</v>
      </c>
    </row>
    <row r="38" spans="1:6">
      <c r="A38" s="198" t="s">
        <v>384</v>
      </c>
      <c r="B38" s="202" t="s">
        <v>385</v>
      </c>
      <c r="C38" s="200" t="s">
        <v>386</v>
      </c>
      <c r="D38" s="201">
        <f>'[1]5'!D54</f>
        <v>100000</v>
      </c>
      <c r="E38" s="201">
        <v>94998</v>
      </c>
      <c r="F38" s="201">
        <v>94998</v>
      </c>
    </row>
    <row r="39" spans="1:6">
      <c r="A39" s="204" t="s">
        <v>387</v>
      </c>
      <c r="B39" s="205" t="s">
        <v>388</v>
      </c>
      <c r="C39" s="206" t="s">
        <v>389</v>
      </c>
      <c r="D39" s="203">
        <f>D28+D29+D30+D31+D37+D38</f>
        <v>35106000</v>
      </c>
      <c r="E39" s="203">
        <f>E28+E29+E30+E31+E37+E38</f>
        <v>48221742</v>
      </c>
      <c r="F39" s="203">
        <f>F28+F29+F30+F31+F37+F38</f>
        <v>48221742</v>
      </c>
    </row>
    <row r="40" spans="1:6">
      <c r="A40" s="198" t="s">
        <v>390</v>
      </c>
      <c r="B40" s="207" t="s">
        <v>73</v>
      </c>
      <c r="C40" s="200" t="s">
        <v>391</v>
      </c>
      <c r="D40" s="201">
        <v>0</v>
      </c>
      <c r="E40" s="201">
        <v>2340794</v>
      </c>
      <c r="F40" s="201">
        <v>2340794</v>
      </c>
    </row>
    <row r="41" spans="1:6">
      <c r="A41" s="198" t="s">
        <v>392</v>
      </c>
      <c r="B41" s="207" t="s">
        <v>75</v>
      </c>
      <c r="C41" s="200" t="s">
        <v>393</v>
      </c>
      <c r="D41" s="201">
        <v>2447832</v>
      </c>
      <c r="E41" s="201">
        <v>4449779</v>
      </c>
      <c r="F41" s="201">
        <v>4449779</v>
      </c>
    </row>
    <row r="42" spans="1:6">
      <c r="A42" s="198" t="s">
        <v>394</v>
      </c>
      <c r="B42" s="207" t="s">
        <v>395</v>
      </c>
      <c r="C42" s="200" t="s">
        <v>396</v>
      </c>
      <c r="D42" s="201">
        <v>216000</v>
      </c>
      <c r="E42" s="201">
        <v>2585712</v>
      </c>
      <c r="F42" s="201">
        <v>2585712</v>
      </c>
    </row>
    <row r="43" spans="1:6">
      <c r="A43" s="198" t="s">
        <v>397</v>
      </c>
      <c r="B43" s="207" t="s">
        <v>398</v>
      </c>
      <c r="C43" s="200" t="s">
        <v>399</v>
      </c>
      <c r="D43" s="201">
        <v>5379068</v>
      </c>
      <c r="E43" s="201">
        <v>5220518</v>
      </c>
      <c r="F43" s="201">
        <v>5220518</v>
      </c>
    </row>
    <row r="44" spans="1:6">
      <c r="A44" s="198" t="s">
        <v>400</v>
      </c>
      <c r="B44" s="207" t="s">
        <v>81</v>
      </c>
      <c r="C44" s="200" t="s">
        <v>401</v>
      </c>
      <c r="D44" s="201">
        <f>'[1]5'!D60</f>
        <v>0</v>
      </c>
      <c r="E44" s="201">
        <v>0</v>
      </c>
      <c r="F44" s="201">
        <v>0</v>
      </c>
    </row>
    <row r="45" spans="1:6">
      <c r="A45" s="198" t="s">
        <v>402</v>
      </c>
      <c r="B45" s="207" t="s">
        <v>403</v>
      </c>
      <c r="C45" s="200" t="s">
        <v>404</v>
      </c>
      <c r="D45" s="201">
        <v>1940614</v>
      </c>
      <c r="E45" s="201">
        <v>2565034</v>
      </c>
      <c r="F45" s="201">
        <v>2565034</v>
      </c>
    </row>
    <row r="46" spans="1:6">
      <c r="A46" s="198" t="s">
        <v>405</v>
      </c>
      <c r="B46" s="207" t="s">
        <v>85</v>
      </c>
      <c r="C46" s="200" t="s">
        <v>406</v>
      </c>
      <c r="D46" s="201">
        <v>0</v>
      </c>
      <c r="E46" s="201">
        <v>0</v>
      </c>
      <c r="F46" s="201">
        <v>0</v>
      </c>
    </row>
    <row r="47" spans="1:6">
      <c r="A47" s="198" t="s">
        <v>407</v>
      </c>
      <c r="B47" s="207" t="s">
        <v>408</v>
      </c>
      <c r="C47" s="200" t="s">
        <v>409</v>
      </c>
      <c r="D47" s="201">
        <v>0</v>
      </c>
      <c r="E47" s="201">
        <v>0</v>
      </c>
      <c r="F47" s="201">
        <v>0</v>
      </c>
    </row>
    <row r="48" spans="1:6">
      <c r="A48" s="198">
        <v>42</v>
      </c>
      <c r="B48" s="207" t="s">
        <v>410</v>
      </c>
      <c r="C48" s="200" t="s">
        <v>411</v>
      </c>
      <c r="D48" s="201">
        <v>0</v>
      </c>
      <c r="E48" s="201">
        <v>102</v>
      </c>
      <c r="F48" s="201">
        <v>102</v>
      </c>
    </row>
    <row r="49" spans="1:6">
      <c r="A49" s="198">
        <v>43</v>
      </c>
      <c r="B49" s="207" t="s">
        <v>412</v>
      </c>
      <c r="C49" s="200" t="s">
        <v>413</v>
      </c>
      <c r="D49" s="203">
        <f>SUM(D47:D48)</f>
        <v>0</v>
      </c>
      <c r="E49" s="203">
        <f t="shared" ref="E49:F49" si="5">SUM(E47:E48)</f>
        <v>102</v>
      </c>
      <c r="F49" s="203">
        <f t="shared" si="5"/>
        <v>102</v>
      </c>
    </row>
    <row r="50" spans="1:6">
      <c r="A50" s="198">
        <v>44</v>
      </c>
      <c r="B50" s="207" t="s">
        <v>414</v>
      </c>
      <c r="C50" s="200" t="s">
        <v>415</v>
      </c>
      <c r="D50" s="201">
        <v>0</v>
      </c>
      <c r="E50" s="201">
        <v>0</v>
      </c>
      <c r="F50" s="201">
        <v>0</v>
      </c>
    </row>
    <row r="51" spans="1:6">
      <c r="A51" s="198">
        <v>45</v>
      </c>
      <c r="B51" s="207" t="s">
        <v>416</v>
      </c>
      <c r="C51" s="200" t="s">
        <v>417</v>
      </c>
      <c r="D51" s="201">
        <f>'[1]5'!D67</f>
        <v>0</v>
      </c>
      <c r="E51" s="201">
        <v>0</v>
      </c>
      <c r="F51" s="201">
        <v>0</v>
      </c>
    </row>
    <row r="52" spans="1:6">
      <c r="A52" s="198" t="s">
        <v>418</v>
      </c>
      <c r="B52" s="207" t="s">
        <v>419</v>
      </c>
      <c r="C52" s="200" t="s">
        <v>420</v>
      </c>
      <c r="D52" s="203">
        <f>SUM(D50:D51)</f>
        <v>0</v>
      </c>
      <c r="E52" s="203">
        <f t="shared" ref="E52:F52" si="6">SUM(E50:E51)</f>
        <v>0</v>
      </c>
      <c r="F52" s="203">
        <f t="shared" si="6"/>
        <v>0</v>
      </c>
    </row>
    <row r="53" spans="1:6">
      <c r="A53" s="198" t="s">
        <v>421</v>
      </c>
      <c r="B53" s="207" t="s">
        <v>422</v>
      </c>
      <c r="C53" s="200" t="s">
        <v>423</v>
      </c>
      <c r="D53" s="201">
        <v>0</v>
      </c>
      <c r="E53" s="201">
        <v>36961</v>
      </c>
      <c r="F53" s="201">
        <v>36961</v>
      </c>
    </row>
    <row r="54" spans="1:6">
      <c r="A54" s="198" t="s">
        <v>424</v>
      </c>
      <c r="B54" s="207" t="s">
        <v>93</v>
      </c>
      <c r="C54" s="200" t="s">
        <v>425</v>
      </c>
      <c r="D54" s="201">
        <v>0</v>
      </c>
      <c r="E54" s="201">
        <v>3151561</v>
      </c>
      <c r="F54" s="201">
        <v>3151561</v>
      </c>
    </row>
    <row r="55" spans="1:6">
      <c r="A55" s="204" t="s">
        <v>426</v>
      </c>
      <c r="B55" s="205" t="s">
        <v>427</v>
      </c>
      <c r="C55" s="206" t="s">
        <v>428</v>
      </c>
      <c r="D55" s="203">
        <f>D40+D41+D42+D43+D44+D45+D46+D49+D52+D53+D54</f>
        <v>9983514</v>
      </c>
      <c r="E55" s="203">
        <f t="shared" ref="E55:F55" si="7">E40+E41+E42+E43+E44+E45+E46+E49+E52+E53+E54</f>
        <v>20350461</v>
      </c>
      <c r="F55" s="203">
        <f t="shared" si="7"/>
        <v>20350461</v>
      </c>
    </row>
    <row r="56" spans="1:6">
      <c r="A56" s="198" t="s">
        <v>429</v>
      </c>
      <c r="B56" s="207" t="s">
        <v>97</v>
      </c>
      <c r="C56" s="200" t="s">
        <v>430</v>
      </c>
      <c r="D56" s="201">
        <v>0</v>
      </c>
      <c r="E56" s="201">
        <v>0</v>
      </c>
      <c r="F56" s="201">
        <v>0</v>
      </c>
    </row>
    <row r="57" spans="1:6">
      <c r="A57" s="198" t="s">
        <v>431</v>
      </c>
      <c r="B57" s="207" t="s">
        <v>99</v>
      </c>
      <c r="C57" s="200" t="s">
        <v>432</v>
      </c>
      <c r="D57" s="201">
        <v>0</v>
      </c>
      <c r="E57" s="201">
        <v>4000000</v>
      </c>
      <c r="F57" s="201">
        <v>4000000</v>
      </c>
    </row>
    <row r="58" spans="1:6">
      <c r="A58" s="198" t="s">
        <v>433</v>
      </c>
      <c r="B58" s="207" t="s">
        <v>101</v>
      </c>
      <c r="C58" s="200" t="s">
        <v>434</v>
      </c>
      <c r="D58" s="201">
        <v>0</v>
      </c>
      <c r="E58" s="201">
        <v>0</v>
      </c>
      <c r="F58" s="201">
        <v>0</v>
      </c>
    </row>
    <row r="59" spans="1:6">
      <c r="A59" s="198" t="s">
        <v>435</v>
      </c>
      <c r="B59" s="207" t="s">
        <v>103</v>
      </c>
      <c r="C59" s="200" t="s">
        <v>436</v>
      </c>
      <c r="D59" s="201">
        <v>0</v>
      </c>
      <c r="E59" s="201">
        <v>0</v>
      </c>
      <c r="F59" s="201">
        <v>0</v>
      </c>
    </row>
    <row r="60" spans="1:6">
      <c r="A60" s="198" t="s">
        <v>437</v>
      </c>
      <c r="B60" s="207" t="s">
        <v>105</v>
      </c>
      <c r="C60" s="200" t="s">
        <v>438</v>
      </c>
      <c r="D60" s="201">
        <v>0</v>
      </c>
      <c r="E60" s="201">
        <v>0</v>
      </c>
      <c r="F60" s="201">
        <v>0</v>
      </c>
    </row>
    <row r="61" spans="1:6">
      <c r="A61" s="204" t="s">
        <v>439</v>
      </c>
      <c r="B61" s="205" t="s">
        <v>440</v>
      </c>
      <c r="C61" s="206" t="s">
        <v>441</v>
      </c>
      <c r="D61" s="203">
        <f>SUM(D56:D60)</f>
        <v>0</v>
      </c>
      <c r="E61" s="203">
        <f t="shared" ref="E61:F61" si="8">SUM(E56:E60)</f>
        <v>4000000</v>
      </c>
      <c r="F61" s="203">
        <f t="shared" si="8"/>
        <v>4000000</v>
      </c>
    </row>
    <row r="62" spans="1:6" ht="25.5">
      <c r="A62" s="198" t="s">
        <v>442</v>
      </c>
      <c r="B62" s="207" t="s">
        <v>443</v>
      </c>
      <c r="C62" s="200" t="s">
        <v>444</v>
      </c>
      <c r="D62" s="201">
        <v>0</v>
      </c>
      <c r="E62" s="201">
        <v>0</v>
      </c>
      <c r="F62" s="201">
        <v>0</v>
      </c>
    </row>
    <row r="63" spans="1:6">
      <c r="A63" s="198" t="s">
        <v>445</v>
      </c>
      <c r="B63" s="207" t="s">
        <v>446</v>
      </c>
      <c r="C63" s="200" t="s">
        <v>447</v>
      </c>
      <c r="D63" s="201">
        <v>0</v>
      </c>
      <c r="E63" s="201">
        <v>0</v>
      </c>
      <c r="F63" s="201">
        <v>0</v>
      </c>
    </row>
    <row r="64" spans="1:6" ht="25.5">
      <c r="A64" s="198" t="s">
        <v>448</v>
      </c>
      <c r="B64" s="207" t="s">
        <v>449</v>
      </c>
      <c r="C64" s="200" t="s">
        <v>450</v>
      </c>
      <c r="D64" s="201">
        <v>0</v>
      </c>
      <c r="E64" s="201">
        <v>0</v>
      </c>
      <c r="F64" s="201">
        <v>0</v>
      </c>
    </row>
    <row r="65" spans="1:6" ht="25.5">
      <c r="A65" s="198" t="s">
        <v>451</v>
      </c>
      <c r="B65" s="202" t="s">
        <v>452</v>
      </c>
      <c r="C65" s="200" t="s">
        <v>453</v>
      </c>
      <c r="D65" s="201">
        <v>0</v>
      </c>
      <c r="E65" s="201">
        <v>0</v>
      </c>
      <c r="F65" s="201">
        <v>0</v>
      </c>
    </row>
    <row r="66" spans="1:6">
      <c r="A66" s="198" t="s">
        <v>454</v>
      </c>
      <c r="B66" s="207" t="s">
        <v>455</v>
      </c>
      <c r="C66" s="200" t="s">
        <v>456</v>
      </c>
      <c r="D66" s="201">
        <v>0</v>
      </c>
      <c r="E66" s="201">
        <v>0</v>
      </c>
      <c r="F66" s="201">
        <v>0</v>
      </c>
    </row>
    <row r="67" spans="1:6">
      <c r="A67" s="204" t="s">
        <v>457</v>
      </c>
      <c r="B67" s="205" t="s">
        <v>458</v>
      </c>
      <c r="C67" s="206" t="s">
        <v>459</v>
      </c>
      <c r="D67" s="203">
        <f>SUM(D62:D66)</f>
        <v>0</v>
      </c>
      <c r="E67" s="203">
        <f t="shared" ref="E67:F67" si="9">SUM(E62:E66)</f>
        <v>0</v>
      </c>
      <c r="F67" s="203">
        <f t="shared" si="9"/>
        <v>0</v>
      </c>
    </row>
    <row r="68" spans="1:6" ht="25.5">
      <c r="A68" s="198" t="s">
        <v>460</v>
      </c>
      <c r="B68" s="207" t="s">
        <v>461</v>
      </c>
      <c r="C68" s="200" t="s">
        <v>462</v>
      </c>
      <c r="D68" s="201">
        <v>0</v>
      </c>
      <c r="E68" s="201">
        <v>0</v>
      </c>
      <c r="F68" s="201">
        <v>0</v>
      </c>
    </row>
    <row r="69" spans="1:6">
      <c r="A69" s="198" t="s">
        <v>463</v>
      </c>
      <c r="B69" s="202" t="s">
        <v>464</v>
      </c>
      <c r="C69" s="200" t="s">
        <v>465</v>
      </c>
      <c r="D69" s="201">
        <v>0</v>
      </c>
      <c r="E69" s="201">
        <v>0</v>
      </c>
      <c r="F69" s="201">
        <v>0</v>
      </c>
    </row>
    <row r="70" spans="1:6" ht="25.5">
      <c r="A70" s="198" t="s">
        <v>466</v>
      </c>
      <c r="B70" s="202" t="s">
        <v>467</v>
      </c>
      <c r="C70" s="200" t="s">
        <v>468</v>
      </c>
      <c r="D70" s="201">
        <v>0</v>
      </c>
      <c r="E70" s="201">
        <v>0</v>
      </c>
      <c r="F70" s="201">
        <v>0</v>
      </c>
    </row>
    <row r="71" spans="1:6" ht="25.5">
      <c r="A71" s="198" t="s">
        <v>469</v>
      </c>
      <c r="B71" s="202" t="s">
        <v>470</v>
      </c>
      <c r="C71" s="200" t="s">
        <v>471</v>
      </c>
      <c r="D71" s="201">
        <f>'[1]5'!D87</f>
        <v>0</v>
      </c>
      <c r="E71" s="201">
        <v>0</v>
      </c>
      <c r="F71" s="201">
        <v>0</v>
      </c>
    </row>
    <row r="72" spans="1:6">
      <c r="A72" s="198" t="s">
        <v>472</v>
      </c>
      <c r="B72" s="207" t="s">
        <v>473</v>
      </c>
      <c r="C72" s="200" t="s">
        <v>474</v>
      </c>
      <c r="D72" s="201">
        <v>0</v>
      </c>
      <c r="E72" s="201">
        <v>0</v>
      </c>
      <c r="F72" s="201">
        <v>0</v>
      </c>
    </row>
    <row r="73" spans="1:6">
      <c r="A73" s="204" t="s">
        <v>475</v>
      </c>
      <c r="B73" s="205" t="s">
        <v>476</v>
      </c>
      <c r="C73" s="206" t="s">
        <v>477</v>
      </c>
      <c r="D73" s="203">
        <f>SUM(D68:D72)</f>
        <v>0</v>
      </c>
      <c r="E73" s="203">
        <f t="shared" ref="E73:F73" si="10">SUM(E68:E72)</f>
        <v>0</v>
      </c>
      <c r="F73" s="203">
        <f t="shared" si="10"/>
        <v>0</v>
      </c>
    </row>
    <row r="74" spans="1:6" ht="15.75" thickBot="1">
      <c r="A74" s="208" t="s">
        <v>478</v>
      </c>
      <c r="B74" s="209" t="s">
        <v>479</v>
      </c>
      <c r="C74" s="210" t="s">
        <v>480</v>
      </c>
      <c r="D74" s="211">
        <f>D19+D25+D39+D55+D61+D67+D73</f>
        <v>267128139</v>
      </c>
      <c r="E74" s="211">
        <f>E19+E25+E39+E55+E61+E67+E73</f>
        <v>336013958</v>
      </c>
      <c r="F74" s="211">
        <f>F19+F25+F39+F55+F61+F67+F73</f>
        <v>336013958</v>
      </c>
    </row>
    <row r="75" spans="1:6" ht="15.75" thickTop="1">
      <c r="A75" s="212" t="s">
        <v>296</v>
      </c>
      <c r="B75" s="213" t="s">
        <v>481</v>
      </c>
      <c r="C75" s="214" t="s">
        <v>482</v>
      </c>
      <c r="D75" s="201">
        <v>0</v>
      </c>
      <c r="E75" s="201">
        <v>0</v>
      </c>
      <c r="F75" s="201">
        <v>0</v>
      </c>
    </row>
    <row r="76" spans="1:6">
      <c r="A76" s="198" t="s">
        <v>298</v>
      </c>
      <c r="B76" s="207" t="s">
        <v>483</v>
      </c>
      <c r="C76" s="202" t="s">
        <v>484</v>
      </c>
      <c r="D76" s="201">
        <v>0</v>
      </c>
      <c r="E76" s="201">
        <v>0</v>
      </c>
      <c r="F76" s="201">
        <v>0</v>
      </c>
    </row>
    <row r="77" spans="1:6">
      <c r="A77" s="198" t="s">
        <v>301</v>
      </c>
      <c r="B77" s="215" t="s">
        <v>485</v>
      </c>
      <c r="C77" s="202" t="s">
        <v>486</v>
      </c>
      <c r="D77" s="201">
        <v>0</v>
      </c>
      <c r="E77" s="201">
        <v>0</v>
      </c>
      <c r="F77" s="201">
        <v>0</v>
      </c>
    </row>
    <row r="78" spans="1:6">
      <c r="A78" s="198" t="s">
        <v>304</v>
      </c>
      <c r="B78" s="207" t="s">
        <v>487</v>
      </c>
      <c r="C78" s="202" t="s">
        <v>488</v>
      </c>
      <c r="D78" s="203">
        <f>SUM(D75:D77)</f>
        <v>0</v>
      </c>
      <c r="E78" s="203">
        <f t="shared" ref="E78:F78" si="11">SUM(E75:E77)</f>
        <v>0</v>
      </c>
      <c r="F78" s="203">
        <f t="shared" si="11"/>
        <v>0</v>
      </c>
    </row>
    <row r="79" spans="1:6">
      <c r="A79" s="198" t="s">
        <v>307</v>
      </c>
      <c r="B79" s="207" t="s">
        <v>489</v>
      </c>
      <c r="C79" s="202" t="s">
        <v>490</v>
      </c>
      <c r="D79" s="201">
        <v>0</v>
      </c>
      <c r="E79" s="201">
        <v>0</v>
      </c>
      <c r="F79" s="201">
        <v>0</v>
      </c>
    </row>
    <row r="80" spans="1:6">
      <c r="A80" s="198" t="s">
        <v>310</v>
      </c>
      <c r="B80" s="215" t="s">
        <v>491</v>
      </c>
      <c r="C80" s="202" t="s">
        <v>492</v>
      </c>
      <c r="D80" s="201">
        <v>0</v>
      </c>
      <c r="E80" s="201">
        <v>0</v>
      </c>
      <c r="F80" s="201">
        <v>0</v>
      </c>
    </row>
    <row r="81" spans="1:6">
      <c r="A81" s="198" t="s">
        <v>312</v>
      </c>
      <c r="B81" s="207" t="s">
        <v>493</v>
      </c>
      <c r="C81" s="202" t="s">
        <v>494</v>
      </c>
      <c r="D81" s="201">
        <v>0</v>
      </c>
      <c r="E81" s="201">
        <v>0</v>
      </c>
      <c r="F81" s="201">
        <v>0</v>
      </c>
    </row>
    <row r="82" spans="1:6">
      <c r="A82" s="198" t="s">
        <v>315</v>
      </c>
      <c r="B82" s="215" t="s">
        <v>150</v>
      </c>
      <c r="C82" s="202" t="s">
        <v>495</v>
      </c>
      <c r="D82" s="201">
        <v>0</v>
      </c>
      <c r="E82" s="201">
        <v>0</v>
      </c>
      <c r="F82" s="201">
        <v>0</v>
      </c>
    </row>
    <row r="83" spans="1:6">
      <c r="A83" s="198" t="s">
        <v>317</v>
      </c>
      <c r="B83" s="215" t="s">
        <v>496</v>
      </c>
      <c r="C83" s="202" t="s">
        <v>497</v>
      </c>
      <c r="D83" s="203">
        <f>SUM(D79:D82)</f>
        <v>0</v>
      </c>
      <c r="E83" s="203">
        <f t="shared" ref="E83:F83" si="12">SUM(E79:E82)</f>
        <v>0</v>
      </c>
      <c r="F83" s="203">
        <f t="shared" si="12"/>
        <v>0</v>
      </c>
    </row>
    <row r="84" spans="1:6">
      <c r="A84" s="198" t="s">
        <v>320</v>
      </c>
      <c r="B84" s="202" t="s">
        <v>154</v>
      </c>
      <c r="C84" s="202" t="s">
        <v>498</v>
      </c>
      <c r="D84" s="201">
        <v>121571146</v>
      </c>
      <c r="E84" s="201">
        <v>94906166</v>
      </c>
      <c r="F84" s="201">
        <v>94906166</v>
      </c>
    </row>
    <row r="85" spans="1:6">
      <c r="A85" s="198" t="s">
        <v>323</v>
      </c>
      <c r="B85" s="202" t="s">
        <v>158</v>
      </c>
      <c r="C85" s="202" t="s">
        <v>499</v>
      </c>
      <c r="D85" s="201">
        <v>0</v>
      </c>
      <c r="E85" s="201">
        <v>0</v>
      </c>
      <c r="F85" s="201">
        <v>0</v>
      </c>
    </row>
    <row r="86" spans="1:6">
      <c r="A86" s="198" t="s">
        <v>326</v>
      </c>
      <c r="B86" s="202" t="s">
        <v>500</v>
      </c>
      <c r="C86" s="202" t="s">
        <v>501</v>
      </c>
      <c r="D86" s="203">
        <f>SUM(D84:D85)</f>
        <v>121571146</v>
      </c>
      <c r="E86" s="203">
        <f t="shared" ref="E86:F86" si="13">SUM(E84:E85)</f>
        <v>94906166</v>
      </c>
      <c r="F86" s="203">
        <f t="shared" si="13"/>
        <v>94906166</v>
      </c>
    </row>
    <row r="87" spans="1:6">
      <c r="A87" s="198" t="s">
        <v>329</v>
      </c>
      <c r="B87" s="215" t="s">
        <v>162</v>
      </c>
      <c r="C87" s="202" t="s">
        <v>502</v>
      </c>
      <c r="D87" s="201">
        <v>0</v>
      </c>
      <c r="E87" s="201">
        <v>6350992</v>
      </c>
      <c r="F87" s="201">
        <v>6350992</v>
      </c>
    </row>
    <row r="88" spans="1:6">
      <c r="A88" s="198" t="s">
        <v>332</v>
      </c>
      <c r="B88" s="215" t="s">
        <v>164</v>
      </c>
      <c r="C88" s="202" t="s">
        <v>503</v>
      </c>
      <c r="D88" s="201">
        <v>0</v>
      </c>
      <c r="E88" s="201">
        <v>0</v>
      </c>
      <c r="F88" s="201">
        <v>0</v>
      </c>
    </row>
    <row r="89" spans="1:6">
      <c r="A89" s="198" t="s">
        <v>334</v>
      </c>
      <c r="B89" s="215" t="s">
        <v>504</v>
      </c>
      <c r="C89" s="202" t="s">
        <v>505</v>
      </c>
      <c r="D89" s="201">
        <v>0</v>
      </c>
      <c r="E89" s="201">
        <v>0</v>
      </c>
      <c r="F89" s="201">
        <v>0</v>
      </c>
    </row>
    <row r="90" spans="1:6">
      <c r="A90" s="198" t="s">
        <v>337</v>
      </c>
      <c r="B90" s="215" t="s">
        <v>166</v>
      </c>
      <c r="C90" s="202" t="s">
        <v>506</v>
      </c>
      <c r="D90" s="201">
        <v>0</v>
      </c>
      <c r="E90" s="201">
        <v>0</v>
      </c>
      <c r="F90" s="201">
        <v>0</v>
      </c>
    </row>
    <row r="91" spans="1:6">
      <c r="A91" s="198" t="s">
        <v>340</v>
      </c>
      <c r="B91" s="207" t="s">
        <v>507</v>
      </c>
      <c r="C91" s="202" t="s">
        <v>508</v>
      </c>
      <c r="D91" s="201">
        <v>0</v>
      </c>
      <c r="E91" s="201">
        <v>0</v>
      </c>
      <c r="F91" s="201">
        <v>0</v>
      </c>
    </row>
    <row r="92" spans="1:6">
      <c r="A92" s="198">
        <v>18</v>
      </c>
      <c r="B92" s="207" t="s">
        <v>509</v>
      </c>
      <c r="C92" s="202" t="s">
        <v>510</v>
      </c>
      <c r="D92" s="201">
        <v>0</v>
      </c>
      <c r="E92" s="201">
        <v>0</v>
      </c>
      <c r="F92" s="201">
        <v>0</v>
      </c>
    </row>
    <row r="93" spans="1:6">
      <c r="A93" s="198">
        <v>19</v>
      </c>
      <c r="B93" s="207" t="s">
        <v>511</v>
      </c>
      <c r="C93" s="202" t="s">
        <v>512</v>
      </c>
      <c r="D93" s="201">
        <v>0</v>
      </c>
      <c r="E93" s="201">
        <v>0</v>
      </c>
      <c r="F93" s="201">
        <v>0</v>
      </c>
    </row>
    <row r="94" spans="1:6">
      <c r="A94" s="198">
        <v>20</v>
      </c>
      <c r="B94" s="207" t="s">
        <v>513</v>
      </c>
      <c r="C94" s="202" t="s">
        <v>514</v>
      </c>
      <c r="D94" s="203">
        <f>SUM(D92:D93)</f>
        <v>0</v>
      </c>
      <c r="E94" s="203">
        <f t="shared" ref="E94:F94" si="14">SUM(E92:E93)</f>
        <v>0</v>
      </c>
      <c r="F94" s="203">
        <f t="shared" si="14"/>
        <v>0</v>
      </c>
    </row>
    <row r="95" spans="1:6">
      <c r="A95" s="198">
        <v>21</v>
      </c>
      <c r="B95" s="207" t="s">
        <v>515</v>
      </c>
      <c r="C95" s="202" t="s">
        <v>516</v>
      </c>
      <c r="D95" s="203">
        <f>D78+D83+D86+D94</f>
        <v>121571146</v>
      </c>
      <c r="E95" s="203">
        <f>E78+E83+E86+F87+E94</f>
        <v>101257158</v>
      </c>
      <c r="F95" s="203">
        <f>F78+F83+F86+F87+F94</f>
        <v>101257158</v>
      </c>
    </row>
    <row r="96" spans="1:6">
      <c r="A96" s="198">
        <v>22</v>
      </c>
      <c r="B96" s="207" t="s">
        <v>517</v>
      </c>
      <c r="C96" s="202" t="s">
        <v>518</v>
      </c>
      <c r="D96" s="201">
        <v>0</v>
      </c>
      <c r="E96" s="201">
        <v>0</v>
      </c>
      <c r="F96" s="201">
        <v>0</v>
      </c>
    </row>
    <row r="97" spans="1:6">
      <c r="A97" s="198">
        <v>23</v>
      </c>
      <c r="B97" s="207" t="s">
        <v>519</v>
      </c>
      <c r="C97" s="202" t="s">
        <v>520</v>
      </c>
      <c r="D97" s="201">
        <v>0</v>
      </c>
      <c r="E97" s="201">
        <v>0</v>
      </c>
      <c r="F97" s="201">
        <v>0</v>
      </c>
    </row>
    <row r="98" spans="1:6">
      <c r="A98" s="198">
        <v>24</v>
      </c>
      <c r="B98" s="215" t="s">
        <v>178</v>
      </c>
      <c r="C98" s="202" t="s">
        <v>521</v>
      </c>
      <c r="D98" s="201">
        <v>0</v>
      </c>
      <c r="E98" s="201">
        <v>0</v>
      </c>
      <c r="F98" s="201">
        <v>0</v>
      </c>
    </row>
    <row r="99" spans="1:6">
      <c r="A99" s="198">
        <v>25</v>
      </c>
      <c r="B99" s="215" t="s">
        <v>522</v>
      </c>
      <c r="C99" s="202" t="s">
        <v>523</v>
      </c>
      <c r="D99" s="201">
        <v>0</v>
      </c>
      <c r="E99" s="201">
        <v>0</v>
      </c>
      <c r="F99" s="201">
        <v>0</v>
      </c>
    </row>
    <row r="100" spans="1:6">
      <c r="A100" s="198">
        <v>26</v>
      </c>
      <c r="B100" s="215" t="s">
        <v>524</v>
      </c>
      <c r="C100" s="202" t="s">
        <v>525</v>
      </c>
      <c r="D100" s="201">
        <v>0</v>
      </c>
      <c r="E100" s="201">
        <v>0</v>
      </c>
      <c r="F100" s="201">
        <v>0</v>
      </c>
    </row>
    <row r="101" spans="1:6">
      <c r="A101" s="198">
        <v>27</v>
      </c>
      <c r="B101" s="215" t="s">
        <v>526</v>
      </c>
      <c r="C101" s="202" t="s">
        <v>527</v>
      </c>
      <c r="D101" s="203">
        <f>SUM(D96:D100)</f>
        <v>0</v>
      </c>
      <c r="E101" s="203">
        <f t="shared" ref="E101:F101" si="15">SUM(E96:E100)</f>
        <v>0</v>
      </c>
      <c r="F101" s="203">
        <f t="shared" si="15"/>
        <v>0</v>
      </c>
    </row>
    <row r="102" spans="1:6">
      <c r="A102" s="198">
        <v>28</v>
      </c>
      <c r="B102" s="207" t="s">
        <v>182</v>
      </c>
      <c r="C102" s="202" t="s">
        <v>528</v>
      </c>
      <c r="D102" s="201">
        <v>0</v>
      </c>
      <c r="E102" s="201">
        <v>0</v>
      </c>
      <c r="F102" s="201">
        <v>0</v>
      </c>
    </row>
    <row r="103" spans="1:6">
      <c r="A103" s="198">
        <v>29</v>
      </c>
      <c r="B103" s="207" t="s">
        <v>529</v>
      </c>
      <c r="C103" s="202" t="s">
        <v>530</v>
      </c>
      <c r="D103" s="201">
        <v>0</v>
      </c>
      <c r="E103" s="201">
        <v>0</v>
      </c>
      <c r="F103" s="201">
        <v>0</v>
      </c>
    </row>
    <row r="104" spans="1:6">
      <c r="A104" s="204">
        <v>30</v>
      </c>
      <c r="B104" s="216" t="s">
        <v>531</v>
      </c>
      <c r="C104" s="205" t="s">
        <v>532</v>
      </c>
      <c r="D104" s="203">
        <f>SUM(D101:D103)+D95</f>
        <v>121571146</v>
      </c>
      <c r="E104" s="203">
        <f t="shared" ref="E104:F104" si="16">SUM(E101:E103)+E95</f>
        <v>101257158</v>
      </c>
      <c r="F104" s="203">
        <f t="shared" si="16"/>
        <v>101257158</v>
      </c>
    </row>
    <row r="105" spans="1:6">
      <c r="A105" s="217"/>
      <c r="B105" s="217" t="s">
        <v>533</v>
      </c>
      <c r="C105" s="217" t="s">
        <v>534</v>
      </c>
      <c r="D105" s="218">
        <f>D104+D74</f>
        <v>388699285</v>
      </c>
      <c r="E105" s="218">
        <f t="shared" ref="E105:F105" si="17">E104+E74</f>
        <v>437271116</v>
      </c>
      <c r="F105" s="218">
        <f t="shared" si="17"/>
        <v>437271116</v>
      </c>
    </row>
    <row r="106" spans="1:6" ht="15.75">
      <c r="A106" s="659" t="s">
        <v>287</v>
      </c>
      <c r="B106" s="659"/>
      <c r="C106" s="659"/>
      <c r="D106" s="659"/>
      <c r="E106"/>
      <c r="F106"/>
    </row>
    <row r="107" spans="1:6">
      <c r="A107" s="653" t="s">
        <v>288</v>
      </c>
      <c r="B107" s="653"/>
      <c r="C107" s="653"/>
      <c r="D107" s="653"/>
      <c r="E107"/>
      <c r="F107"/>
    </row>
    <row r="108" spans="1:6">
      <c r="A108" s="654" t="s">
        <v>289</v>
      </c>
      <c r="B108" s="654"/>
      <c r="C108" s="654"/>
      <c r="D108" s="654"/>
      <c r="E108"/>
      <c r="F108"/>
    </row>
    <row r="109" spans="1:6">
      <c r="A109" s="655" t="s">
        <v>290</v>
      </c>
      <c r="B109" s="196" t="s">
        <v>535</v>
      </c>
      <c r="C109" s="657" t="s">
        <v>292</v>
      </c>
      <c r="D109" s="197" t="s">
        <v>293</v>
      </c>
      <c r="E109" s="197" t="s">
        <v>293</v>
      </c>
      <c r="F109" s="197"/>
    </row>
    <row r="110" spans="1:6">
      <c r="A110" s="656"/>
      <c r="B110" s="196" t="s">
        <v>294</v>
      </c>
      <c r="C110" s="658"/>
      <c r="D110" s="196" t="s">
        <v>295</v>
      </c>
      <c r="E110" s="196" t="s">
        <v>295</v>
      </c>
      <c r="F110" s="196" t="s">
        <v>803</v>
      </c>
    </row>
    <row r="111" spans="1:6">
      <c r="A111" s="219" t="s">
        <v>296</v>
      </c>
      <c r="B111" s="220" t="s">
        <v>536</v>
      </c>
      <c r="C111" s="221" t="s">
        <v>537</v>
      </c>
      <c r="D111" s="201">
        <v>44670000</v>
      </c>
      <c r="E111" s="201">
        <v>43168665</v>
      </c>
      <c r="F111" s="201">
        <v>43168665</v>
      </c>
    </row>
    <row r="112" spans="1:6">
      <c r="A112" s="219" t="s">
        <v>298</v>
      </c>
      <c r="B112" s="220" t="s">
        <v>538</v>
      </c>
      <c r="C112" s="222" t="s">
        <v>539</v>
      </c>
      <c r="D112" s="201">
        <v>0</v>
      </c>
      <c r="E112" s="201">
        <v>0</v>
      </c>
      <c r="F112" s="201">
        <v>0</v>
      </c>
    </row>
    <row r="113" spans="1:6">
      <c r="A113" s="219" t="s">
        <v>301</v>
      </c>
      <c r="B113" s="220" t="s">
        <v>540</v>
      </c>
      <c r="C113" s="222" t="s">
        <v>541</v>
      </c>
      <c r="D113" s="201">
        <v>0</v>
      </c>
      <c r="E113" s="201">
        <v>133000</v>
      </c>
      <c r="F113" s="201">
        <v>133000</v>
      </c>
    </row>
    <row r="114" spans="1:6">
      <c r="A114" s="219" t="s">
        <v>304</v>
      </c>
      <c r="B114" s="199" t="s">
        <v>542</v>
      </c>
      <c r="C114" s="222" t="s">
        <v>543</v>
      </c>
      <c r="D114" s="201">
        <v>0</v>
      </c>
      <c r="E114" s="201">
        <v>916825</v>
      </c>
      <c r="F114" s="201">
        <v>916825</v>
      </c>
    </row>
    <row r="115" spans="1:6">
      <c r="A115" s="219" t="s">
        <v>307</v>
      </c>
      <c r="B115" s="199" t="s">
        <v>544</v>
      </c>
      <c r="C115" s="222" t="s">
        <v>545</v>
      </c>
      <c r="D115" s="201">
        <v>0</v>
      </c>
      <c r="E115" s="201">
        <v>0</v>
      </c>
      <c r="F115" s="201">
        <v>0</v>
      </c>
    </row>
    <row r="116" spans="1:6">
      <c r="A116" s="219" t="s">
        <v>310</v>
      </c>
      <c r="B116" s="199" t="s">
        <v>546</v>
      </c>
      <c r="C116" s="222" t="s">
        <v>547</v>
      </c>
      <c r="D116" s="201">
        <v>0</v>
      </c>
      <c r="E116" s="201">
        <v>0</v>
      </c>
      <c r="F116" s="201">
        <v>0</v>
      </c>
    </row>
    <row r="117" spans="1:6">
      <c r="A117" s="219" t="s">
        <v>312</v>
      </c>
      <c r="B117" s="199" t="s">
        <v>548</v>
      </c>
      <c r="C117" s="222" t="s">
        <v>549</v>
      </c>
      <c r="D117" s="201">
        <v>0</v>
      </c>
      <c r="E117" s="201">
        <v>0</v>
      </c>
      <c r="F117" s="201">
        <v>0</v>
      </c>
    </row>
    <row r="118" spans="1:6">
      <c r="A118" s="219" t="s">
        <v>315</v>
      </c>
      <c r="B118" s="199" t="s">
        <v>550</v>
      </c>
      <c r="C118" s="222" t="s">
        <v>551</v>
      </c>
      <c r="D118" s="201">
        <v>0</v>
      </c>
      <c r="E118" s="201">
        <v>0</v>
      </c>
      <c r="F118" s="201">
        <v>0</v>
      </c>
    </row>
    <row r="119" spans="1:6">
      <c r="A119" s="219" t="s">
        <v>317</v>
      </c>
      <c r="B119" s="202" t="s">
        <v>552</v>
      </c>
      <c r="C119" s="222" t="s">
        <v>553</v>
      </c>
      <c r="D119" s="201">
        <v>0</v>
      </c>
      <c r="E119" s="201">
        <v>312868</v>
      </c>
      <c r="F119" s="201">
        <v>312868</v>
      </c>
    </row>
    <row r="120" spans="1:6">
      <c r="A120" s="219" t="s">
        <v>320</v>
      </c>
      <c r="B120" s="202" t="s">
        <v>554</v>
      </c>
      <c r="C120" s="222" t="s">
        <v>555</v>
      </c>
      <c r="D120" s="201">
        <v>1824096</v>
      </c>
      <c r="E120" s="201">
        <v>52630</v>
      </c>
      <c r="F120" s="201">
        <v>52630</v>
      </c>
    </row>
    <row r="121" spans="1:6">
      <c r="A121" s="219" t="s">
        <v>323</v>
      </c>
      <c r="B121" s="202" t="s">
        <v>556</v>
      </c>
      <c r="C121" s="222" t="s">
        <v>557</v>
      </c>
      <c r="D121" s="201">
        <v>0</v>
      </c>
      <c r="E121" s="201">
        <v>0</v>
      </c>
      <c r="F121" s="201">
        <v>0</v>
      </c>
    </row>
    <row r="122" spans="1:6">
      <c r="A122" s="219" t="s">
        <v>326</v>
      </c>
      <c r="B122" s="202" t="s">
        <v>558</v>
      </c>
      <c r="C122" s="222" t="s">
        <v>559</v>
      </c>
      <c r="D122" s="201">
        <v>0</v>
      </c>
      <c r="E122" s="201">
        <v>0</v>
      </c>
      <c r="F122" s="201">
        <v>0</v>
      </c>
    </row>
    <row r="123" spans="1:6">
      <c r="A123" s="219" t="s">
        <v>329</v>
      </c>
      <c r="B123" s="202" t="s">
        <v>560</v>
      </c>
      <c r="C123" s="222" t="s">
        <v>561</v>
      </c>
      <c r="D123" s="201">
        <v>0</v>
      </c>
      <c r="E123" s="201">
        <v>828717</v>
      </c>
      <c r="F123" s="201">
        <v>828717</v>
      </c>
    </row>
    <row r="124" spans="1:6">
      <c r="A124" s="219" t="s">
        <v>332</v>
      </c>
      <c r="B124" s="199" t="s">
        <v>562</v>
      </c>
      <c r="C124" s="222" t="s">
        <v>563</v>
      </c>
      <c r="D124" s="203">
        <f>SUM(D111:D123)</f>
        <v>46494096</v>
      </c>
      <c r="E124" s="203">
        <f t="shared" ref="E124:F124" si="18">SUM(E111:E123)</f>
        <v>45412705</v>
      </c>
      <c r="F124" s="203">
        <f t="shared" si="18"/>
        <v>45412705</v>
      </c>
    </row>
    <row r="125" spans="1:6">
      <c r="A125" s="219" t="s">
        <v>334</v>
      </c>
      <c r="B125" s="202" t="s">
        <v>564</v>
      </c>
      <c r="C125" s="222" t="s">
        <v>565</v>
      </c>
      <c r="D125" s="201">
        <v>12645600</v>
      </c>
      <c r="E125" s="201">
        <v>14132603</v>
      </c>
      <c r="F125" s="201">
        <v>14132603</v>
      </c>
    </row>
    <row r="126" spans="1:6">
      <c r="A126" s="219" t="s">
        <v>337</v>
      </c>
      <c r="B126" s="202" t="s">
        <v>566</v>
      </c>
      <c r="C126" s="222" t="s">
        <v>567</v>
      </c>
      <c r="D126" s="201">
        <v>2540400</v>
      </c>
      <c r="E126" s="201">
        <v>3928851</v>
      </c>
      <c r="F126" s="201">
        <v>3928851</v>
      </c>
    </row>
    <row r="127" spans="1:6">
      <c r="A127" s="219" t="s">
        <v>340</v>
      </c>
      <c r="B127" s="200" t="s">
        <v>568</v>
      </c>
      <c r="C127" s="222" t="s">
        <v>569</v>
      </c>
      <c r="D127" s="201">
        <v>0</v>
      </c>
      <c r="E127" s="201">
        <v>192171</v>
      </c>
      <c r="F127" s="201">
        <v>192171</v>
      </c>
    </row>
    <row r="128" spans="1:6">
      <c r="A128" s="219" t="s">
        <v>343</v>
      </c>
      <c r="B128" s="202" t="s">
        <v>570</v>
      </c>
      <c r="C128" s="222" t="s">
        <v>571</v>
      </c>
      <c r="D128" s="203">
        <f>SUM(D125:D127)</f>
        <v>15186000</v>
      </c>
      <c r="E128" s="203">
        <f t="shared" ref="E128:F128" si="19">SUM(E125:E127)</f>
        <v>18253625</v>
      </c>
      <c r="F128" s="203">
        <f t="shared" si="19"/>
        <v>18253625</v>
      </c>
    </row>
    <row r="129" spans="1:6">
      <c r="A129" s="223" t="s">
        <v>346</v>
      </c>
      <c r="B129" s="224" t="s">
        <v>572</v>
      </c>
      <c r="C129" s="225" t="s">
        <v>573</v>
      </c>
      <c r="D129" s="203">
        <f>D124+D128</f>
        <v>61680096</v>
      </c>
      <c r="E129" s="203">
        <f t="shared" ref="E129:F129" si="20">E124+E128</f>
        <v>63666330</v>
      </c>
      <c r="F129" s="203">
        <f t="shared" si="20"/>
        <v>63666330</v>
      </c>
    </row>
    <row r="130" spans="1:6">
      <c r="A130" s="223" t="s">
        <v>349</v>
      </c>
      <c r="B130" s="205" t="s">
        <v>574</v>
      </c>
      <c r="C130" s="225" t="s">
        <v>575</v>
      </c>
      <c r="D130" s="201">
        <v>12392019</v>
      </c>
      <c r="E130" s="201">
        <v>12396255</v>
      </c>
      <c r="F130" s="201">
        <v>12396255</v>
      </c>
    </row>
    <row r="131" spans="1:6">
      <c r="A131" s="219" t="s">
        <v>352</v>
      </c>
      <c r="B131" s="202" t="s">
        <v>576</v>
      </c>
      <c r="C131" s="222" t="s">
        <v>577</v>
      </c>
      <c r="D131" s="201">
        <v>100000</v>
      </c>
      <c r="E131" s="201">
        <v>229602</v>
      </c>
      <c r="F131" s="201">
        <v>229602</v>
      </c>
    </row>
    <row r="132" spans="1:6">
      <c r="A132" s="219" t="s">
        <v>355</v>
      </c>
      <c r="B132" s="202" t="s">
        <v>578</v>
      </c>
      <c r="C132" s="222" t="s">
        <v>579</v>
      </c>
      <c r="D132" s="201">
        <v>13500000</v>
      </c>
      <c r="E132" s="201">
        <v>14978286</v>
      </c>
      <c r="F132" s="201">
        <v>14978286</v>
      </c>
    </row>
    <row r="133" spans="1:6">
      <c r="A133" s="219" t="s">
        <v>358</v>
      </c>
      <c r="B133" s="202" t="s">
        <v>580</v>
      </c>
      <c r="C133" s="222" t="s">
        <v>581</v>
      </c>
      <c r="D133" s="201">
        <v>1500000</v>
      </c>
      <c r="E133" s="201">
        <v>165000</v>
      </c>
      <c r="F133" s="201">
        <v>165000</v>
      </c>
    </row>
    <row r="134" spans="1:6">
      <c r="A134" s="219" t="s">
        <v>361</v>
      </c>
      <c r="B134" s="202" t="s">
        <v>582</v>
      </c>
      <c r="C134" s="222" t="s">
        <v>583</v>
      </c>
      <c r="D134" s="203">
        <f>SUM(D131:D133)</f>
        <v>15100000</v>
      </c>
      <c r="E134" s="203">
        <f t="shared" ref="E134:F134" si="21">SUM(E131:E133)</f>
        <v>15372888</v>
      </c>
      <c r="F134" s="203">
        <f t="shared" si="21"/>
        <v>15372888</v>
      </c>
    </row>
    <row r="135" spans="1:6">
      <c r="A135" s="219" t="s">
        <v>364</v>
      </c>
      <c r="B135" s="202" t="s">
        <v>584</v>
      </c>
      <c r="C135" s="222" t="s">
        <v>585</v>
      </c>
      <c r="D135" s="201">
        <v>670000</v>
      </c>
      <c r="E135" s="201">
        <v>442377</v>
      </c>
      <c r="F135" s="201">
        <v>442377</v>
      </c>
    </row>
    <row r="136" spans="1:6">
      <c r="A136" s="219" t="s">
        <v>367</v>
      </c>
      <c r="B136" s="202" t="s">
        <v>586</v>
      </c>
      <c r="C136" s="222" t="s">
        <v>587</v>
      </c>
      <c r="D136" s="201">
        <v>990000</v>
      </c>
      <c r="E136" s="201">
        <v>1282201</v>
      </c>
      <c r="F136" s="201">
        <v>1282201</v>
      </c>
    </row>
    <row r="137" spans="1:6">
      <c r="A137" s="219" t="s">
        <v>370</v>
      </c>
      <c r="B137" s="202" t="s">
        <v>588</v>
      </c>
      <c r="C137" s="222" t="s">
        <v>589</v>
      </c>
      <c r="D137" s="203">
        <f>SUM(D135:D136)</f>
        <v>1660000</v>
      </c>
      <c r="E137" s="203">
        <f t="shared" ref="E137:F137" si="22">SUM(E135:E136)</f>
        <v>1724578</v>
      </c>
      <c r="F137" s="203">
        <f t="shared" si="22"/>
        <v>1724578</v>
      </c>
    </row>
    <row r="138" spans="1:6">
      <c r="A138" s="219" t="s">
        <v>373</v>
      </c>
      <c r="B138" s="202" t="s">
        <v>590</v>
      </c>
      <c r="C138" s="222" t="s">
        <v>591</v>
      </c>
      <c r="D138" s="201">
        <v>6700000</v>
      </c>
      <c r="E138" s="201">
        <v>6377462</v>
      </c>
      <c r="F138" s="201">
        <v>6377462</v>
      </c>
    </row>
    <row r="139" spans="1:6">
      <c r="A139" s="219" t="s">
        <v>376</v>
      </c>
      <c r="B139" s="202" t="s">
        <v>592</v>
      </c>
      <c r="C139" s="222" t="s">
        <v>593</v>
      </c>
      <c r="D139" s="201">
        <f>'[1]5'!D163</f>
        <v>0</v>
      </c>
      <c r="E139" s="201">
        <v>40314</v>
      </c>
      <c r="F139" s="201">
        <v>40314</v>
      </c>
    </row>
    <row r="140" spans="1:6">
      <c r="A140" s="219" t="s">
        <v>378</v>
      </c>
      <c r="B140" s="202" t="s">
        <v>594</v>
      </c>
      <c r="C140" s="222" t="s">
        <v>595</v>
      </c>
      <c r="D140" s="201">
        <v>2300000</v>
      </c>
      <c r="E140" s="201">
        <v>2776326</v>
      </c>
      <c r="F140" s="201">
        <v>2776326</v>
      </c>
    </row>
    <row r="141" spans="1:6">
      <c r="A141" s="219" t="s">
        <v>381</v>
      </c>
      <c r="B141" s="202" t="s">
        <v>596</v>
      </c>
      <c r="C141" s="222" t="s">
        <v>597</v>
      </c>
      <c r="D141" s="201">
        <v>4600000</v>
      </c>
      <c r="E141" s="201">
        <v>3315421</v>
      </c>
      <c r="F141" s="201">
        <v>3315421</v>
      </c>
    </row>
    <row r="142" spans="1:6">
      <c r="A142" s="219" t="s">
        <v>384</v>
      </c>
      <c r="B142" s="226" t="s">
        <v>598</v>
      </c>
      <c r="C142" s="222" t="s">
        <v>599</v>
      </c>
      <c r="D142" s="201">
        <v>216000</v>
      </c>
      <c r="E142" s="201">
        <v>468025</v>
      </c>
      <c r="F142" s="201">
        <v>468025</v>
      </c>
    </row>
    <row r="143" spans="1:6">
      <c r="A143" s="219" t="s">
        <v>387</v>
      </c>
      <c r="B143" s="200" t="s">
        <v>600</v>
      </c>
      <c r="C143" s="222" t="s">
        <v>601</v>
      </c>
      <c r="D143" s="201">
        <v>3400000</v>
      </c>
      <c r="E143" s="201">
        <v>4756612</v>
      </c>
      <c r="F143" s="201">
        <v>4756612</v>
      </c>
    </row>
    <row r="144" spans="1:6">
      <c r="A144" s="219" t="s">
        <v>390</v>
      </c>
      <c r="B144" s="202" t="s">
        <v>602</v>
      </c>
      <c r="C144" s="222" t="s">
        <v>603</v>
      </c>
      <c r="D144" s="201">
        <v>15400000</v>
      </c>
      <c r="E144" s="201">
        <v>27800007</v>
      </c>
      <c r="F144" s="201">
        <v>27800007</v>
      </c>
    </row>
    <row r="145" spans="1:6">
      <c r="A145" s="219" t="s">
        <v>392</v>
      </c>
      <c r="B145" s="202" t="s">
        <v>604</v>
      </c>
      <c r="C145" s="222" t="s">
        <v>605</v>
      </c>
      <c r="D145" s="203">
        <f>SUM(D138:D144)</f>
        <v>32616000</v>
      </c>
      <c r="E145" s="203">
        <f t="shared" ref="E145:F145" si="23">SUM(E138:E144)</f>
        <v>45534167</v>
      </c>
      <c r="F145" s="203">
        <f t="shared" si="23"/>
        <v>45534167</v>
      </c>
    </row>
    <row r="146" spans="1:6">
      <c r="A146" s="219" t="s">
        <v>394</v>
      </c>
      <c r="B146" s="202" t="s">
        <v>606</v>
      </c>
      <c r="C146" s="222" t="s">
        <v>607</v>
      </c>
      <c r="D146" s="201">
        <v>280000</v>
      </c>
      <c r="E146" s="201">
        <v>92357</v>
      </c>
      <c r="F146" s="201">
        <v>92357</v>
      </c>
    </row>
    <row r="147" spans="1:6">
      <c r="A147" s="219" t="s">
        <v>397</v>
      </c>
      <c r="B147" s="202" t="s">
        <v>608</v>
      </c>
      <c r="C147" s="222" t="s">
        <v>609</v>
      </c>
      <c r="D147" s="201">
        <v>0</v>
      </c>
      <c r="E147" s="201">
        <v>0</v>
      </c>
      <c r="F147" s="201">
        <v>0</v>
      </c>
    </row>
    <row r="148" spans="1:6">
      <c r="A148" s="219" t="s">
        <v>400</v>
      </c>
      <c r="B148" s="202" t="s">
        <v>610</v>
      </c>
      <c r="C148" s="222" t="s">
        <v>611</v>
      </c>
      <c r="D148" s="203">
        <f>SUM(D146:D147)</f>
        <v>280000</v>
      </c>
      <c r="E148" s="203">
        <f t="shared" ref="E148:F148" si="24">SUM(E146:E147)</f>
        <v>92357</v>
      </c>
      <c r="F148" s="203">
        <f t="shared" si="24"/>
        <v>92357</v>
      </c>
    </row>
    <row r="149" spans="1:6">
      <c r="A149" s="219" t="s">
        <v>402</v>
      </c>
      <c r="B149" s="202" t="s">
        <v>612</v>
      </c>
      <c r="C149" s="222" t="s">
        <v>613</v>
      </c>
      <c r="D149" s="201">
        <v>13561020</v>
      </c>
      <c r="E149" s="201">
        <v>11682592</v>
      </c>
      <c r="F149" s="201">
        <v>11682592</v>
      </c>
    </row>
    <row r="150" spans="1:6">
      <c r="A150" s="219" t="s">
        <v>405</v>
      </c>
      <c r="B150" s="202" t="s">
        <v>614</v>
      </c>
      <c r="C150" s="222" t="s">
        <v>615</v>
      </c>
      <c r="D150" s="201">
        <v>0</v>
      </c>
      <c r="E150" s="201">
        <v>3020000</v>
      </c>
      <c r="F150" s="201">
        <v>3020000</v>
      </c>
    </row>
    <row r="151" spans="1:6">
      <c r="A151" s="219" t="s">
        <v>407</v>
      </c>
      <c r="B151" s="202" t="s">
        <v>616</v>
      </c>
      <c r="C151" s="222" t="s">
        <v>617</v>
      </c>
      <c r="D151" s="201">
        <v>0</v>
      </c>
      <c r="E151" s="201">
        <v>0</v>
      </c>
      <c r="F151" s="201">
        <v>0</v>
      </c>
    </row>
    <row r="152" spans="1:6">
      <c r="A152" s="219" t="s">
        <v>618</v>
      </c>
      <c r="B152" s="202" t="s">
        <v>619</v>
      </c>
      <c r="C152" s="222" t="s">
        <v>620</v>
      </c>
      <c r="D152" s="201">
        <v>0</v>
      </c>
      <c r="E152" s="201">
        <v>0</v>
      </c>
      <c r="F152" s="201">
        <v>0</v>
      </c>
    </row>
    <row r="153" spans="1:6">
      <c r="A153" s="219" t="s">
        <v>621</v>
      </c>
      <c r="B153" s="202" t="s">
        <v>622</v>
      </c>
      <c r="C153" s="222" t="s">
        <v>623</v>
      </c>
      <c r="D153" s="201">
        <v>850000</v>
      </c>
      <c r="E153" s="201">
        <v>1868577</v>
      </c>
      <c r="F153" s="201">
        <v>1868577</v>
      </c>
    </row>
    <row r="154" spans="1:6">
      <c r="A154" s="219" t="s">
        <v>624</v>
      </c>
      <c r="B154" s="202" t="s">
        <v>625</v>
      </c>
      <c r="C154" s="222" t="s">
        <v>626</v>
      </c>
      <c r="D154" s="203">
        <f>SUM(D149:D153)</f>
        <v>14411020</v>
      </c>
      <c r="E154" s="203">
        <f t="shared" ref="E154:F154" si="25">SUM(E149:E153)</f>
        <v>16571169</v>
      </c>
      <c r="F154" s="203">
        <f t="shared" si="25"/>
        <v>16571169</v>
      </c>
    </row>
    <row r="155" spans="1:6">
      <c r="A155" s="223" t="s">
        <v>627</v>
      </c>
      <c r="B155" s="205" t="s">
        <v>628</v>
      </c>
      <c r="C155" s="225" t="s">
        <v>629</v>
      </c>
      <c r="D155" s="203">
        <f>D134+D137+D145+D148+D154</f>
        <v>64067020</v>
      </c>
      <c r="E155" s="203">
        <f t="shared" ref="E155:F155" si="26">E134+E137+E145+E148+E154</f>
        <v>79295159</v>
      </c>
      <c r="F155" s="203">
        <f t="shared" si="26"/>
        <v>79295159</v>
      </c>
    </row>
    <row r="156" spans="1:6">
      <c r="A156" s="219" t="s">
        <v>418</v>
      </c>
      <c r="B156" s="207" t="s">
        <v>630</v>
      </c>
      <c r="C156" s="222" t="s">
        <v>631</v>
      </c>
      <c r="D156" s="201">
        <v>0</v>
      </c>
      <c r="E156" s="201">
        <v>0</v>
      </c>
      <c r="F156" s="201">
        <v>0</v>
      </c>
    </row>
    <row r="157" spans="1:6">
      <c r="A157" s="219" t="s">
        <v>421</v>
      </c>
      <c r="B157" s="207" t="s">
        <v>632</v>
      </c>
      <c r="C157" s="222" t="s">
        <v>633</v>
      </c>
      <c r="D157" s="201">
        <v>0</v>
      </c>
      <c r="E157" s="201">
        <v>2012000</v>
      </c>
      <c r="F157" s="201">
        <v>2012000</v>
      </c>
    </row>
    <row r="158" spans="1:6">
      <c r="A158" s="219" t="s">
        <v>424</v>
      </c>
      <c r="B158" s="227" t="s">
        <v>634</v>
      </c>
      <c r="C158" s="222" t="s">
        <v>635</v>
      </c>
      <c r="D158" s="201">
        <v>0</v>
      </c>
      <c r="E158" s="201">
        <v>0</v>
      </c>
      <c r="F158" s="201">
        <v>0</v>
      </c>
    </row>
    <row r="159" spans="1:6">
      <c r="A159" s="219" t="s">
        <v>426</v>
      </c>
      <c r="B159" s="227" t="s">
        <v>636</v>
      </c>
      <c r="C159" s="222" t="s">
        <v>637</v>
      </c>
      <c r="D159" s="201">
        <v>0</v>
      </c>
      <c r="E159" s="201">
        <v>0</v>
      </c>
      <c r="F159" s="201">
        <v>0</v>
      </c>
    </row>
    <row r="160" spans="1:6">
      <c r="A160" s="219" t="s">
        <v>429</v>
      </c>
      <c r="B160" s="227" t="s">
        <v>638</v>
      </c>
      <c r="C160" s="222" t="s">
        <v>639</v>
      </c>
      <c r="D160" s="201">
        <v>0</v>
      </c>
      <c r="E160" s="201">
        <v>0</v>
      </c>
      <c r="F160" s="201">
        <v>0</v>
      </c>
    </row>
    <row r="161" spans="1:6">
      <c r="A161" s="219" t="s">
        <v>431</v>
      </c>
      <c r="B161" s="207" t="s">
        <v>640</v>
      </c>
      <c r="C161" s="222" t="s">
        <v>641</v>
      </c>
      <c r="D161" s="201">
        <v>0</v>
      </c>
      <c r="E161" s="201">
        <v>0</v>
      </c>
      <c r="F161" s="201">
        <v>0</v>
      </c>
    </row>
    <row r="162" spans="1:6">
      <c r="A162" s="219" t="s">
        <v>433</v>
      </c>
      <c r="B162" s="207" t="s">
        <v>642</v>
      </c>
      <c r="C162" s="222" t="s">
        <v>643</v>
      </c>
      <c r="D162" s="201">
        <v>300000</v>
      </c>
      <c r="E162" s="201">
        <v>0</v>
      </c>
      <c r="F162" s="201">
        <v>0</v>
      </c>
    </row>
    <row r="163" spans="1:6">
      <c r="A163" s="219" t="s">
        <v>435</v>
      </c>
      <c r="B163" s="207" t="s">
        <v>644</v>
      </c>
      <c r="C163" s="222" t="s">
        <v>645</v>
      </c>
      <c r="D163" s="201">
        <v>575000</v>
      </c>
      <c r="E163" s="201">
        <v>685000</v>
      </c>
      <c r="F163" s="201">
        <v>685000</v>
      </c>
    </row>
    <row r="164" spans="1:6">
      <c r="A164" s="223" t="s">
        <v>437</v>
      </c>
      <c r="B164" s="228" t="s">
        <v>646</v>
      </c>
      <c r="C164" s="225" t="s">
        <v>647</v>
      </c>
      <c r="D164" s="203">
        <f>SUM(D156:D163)</f>
        <v>875000</v>
      </c>
      <c r="E164" s="203">
        <f t="shared" ref="E164:F164" si="27">SUM(E156:E163)</f>
        <v>2697000</v>
      </c>
      <c r="F164" s="203">
        <f t="shared" si="27"/>
        <v>2697000</v>
      </c>
    </row>
    <row r="165" spans="1:6">
      <c r="A165" s="219" t="s">
        <v>439</v>
      </c>
      <c r="B165" s="229" t="s">
        <v>648</v>
      </c>
      <c r="C165" s="222" t="s">
        <v>649</v>
      </c>
      <c r="D165" s="201">
        <v>0</v>
      </c>
      <c r="E165" s="201">
        <v>0</v>
      </c>
      <c r="F165" s="201">
        <v>0</v>
      </c>
    </row>
    <row r="166" spans="1:6">
      <c r="A166" s="219">
        <v>56</v>
      </c>
      <c r="B166" s="229" t="s">
        <v>197</v>
      </c>
      <c r="C166" s="222" t="s">
        <v>650</v>
      </c>
      <c r="D166" s="201">
        <v>0</v>
      </c>
      <c r="E166" s="201">
        <v>2660632</v>
      </c>
      <c r="F166" s="201">
        <v>2660632</v>
      </c>
    </row>
    <row r="167" spans="1:6">
      <c r="A167" s="219">
        <v>57</v>
      </c>
      <c r="B167" s="229" t="s">
        <v>651</v>
      </c>
      <c r="C167" s="222" t="s">
        <v>652</v>
      </c>
      <c r="D167" s="201">
        <v>0</v>
      </c>
      <c r="E167" s="201">
        <v>0</v>
      </c>
      <c r="F167" s="201">
        <v>0</v>
      </c>
    </row>
    <row r="168" spans="1:6">
      <c r="A168" s="219">
        <v>58</v>
      </c>
      <c r="B168" s="229" t="s">
        <v>653</v>
      </c>
      <c r="C168" s="222" t="s">
        <v>654</v>
      </c>
      <c r="D168" s="201">
        <v>0</v>
      </c>
      <c r="E168" s="201">
        <v>0</v>
      </c>
      <c r="F168" s="201">
        <v>0</v>
      </c>
    </row>
    <row r="169" spans="1:6">
      <c r="A169" s="219">
        <v>59</v>
      </c>
      <c r="B169" s="229" t="s">
        <v>655</v>
      </c>
      <c r="C169" s="222" t="s">
        <v>656</v>
      </c>
      <c r="D169" s="203">
        <f>SUM(D166:D168)</f>
        <v>0</v>
      </c>
      <c r="E169" s="203">
        <f t="shared" ref="E169:F169" si="28">SUM(E166:E168)</f>
        <v>2660632</v>
      </c>
      <c r="F169" s="203">
        <f t="shared" si="28"/>
        <v>2660632</v>
      </c>
    </row>
    <row r="170" spans="1:6">
      <c r="A170" s="219">
        <v>60</v>
      </c>
      <c r="B170" s="229" t="s">
        <v>657</v>
      </c>
      <c r="C170" s="222" t="s">
        <v>658</v>
      </c>
      <c r="D170" s="201">
        <v>0</v>
      </c>
      <c r="E170" s="201">
        <v>0</v>
      </c>
      <c r="F170" s="201">
        <v>0</v>
      </c>
    </row>
    <row r="171" spans="1:6">
      <c r="A171" s="219">
        <v>61</v>
      </c>
      <c r="B171" s="229" t="s">
        <v>659</v>
      </c>
      <c r="C171" s="222" t="s">
        <v>660</v>
      </c>
      <c r="D171" s="201">
        <v>0</v>
      </c>
      <c r="E171" s="201">
        <v>0</v>
      </c>
      <c r="F171" s="201">
        <v>0</v>
      </c>
    </row>
    <row r="172" spans="1:6">
      <c r="A172" s="219">
        <v>62</v>
      </c>
      <c r="B172" s="229" t="s">
        <v>661</v>
      </c>
      <c r="C172" s="222" t="s">
        <v>662</v>
      </c>
      <c r="D172" s="201">
        <v>0</v>
      </c>
      <c r="E172" s="201">
        <v>0</v>
      </c>
      <c r="F172" s="201">
        <v>0</v>
      </c>
    </row>
    <row r="173" spans="1:6">
      <c r="A173" s="219">
        <v>63</v>
      </c>
      <c r="B173" s="229" t="s">
        <v>663</v>
      </c>
      <c r="C173" s="222" t="s">
        <v>664</v>
      </c>
      <c r="D173" s="201">
        <v>10418561</v>
      </c>
      <c r="E173" s="201">
        <v>50759059</v>
      </c>
      <c r="F173" s="201">
        <v>50759059</v>
      </c>
    </row>
    <row r="174" spans="1:6">
      <c r="A174" s="219">
        <v>64</v>
      </c>
      <c r="B174" s="229" t="s">
        <v>665</v>
      </c>
      <c r="C174" s="222" t="s">
        <v>666</v>
      </c>
      <c r="D174" s="201">
        <v>0</v>
      </c>
      <c r="E174" s="201">
        <v>0</v>
      </c>
      <c r="F174" s="201">
        <v>0</v>
      </c>
    </row>
    <row r="175" spans="1:6">
      <c r="A175" s="219">
        <v>65</v>
      </c>
      <c r="B175" s="229" t="s">
        <v>667</v>
      </c>
      <c r="C175" s="222" t="s">
        <v>668</v>
      </c>
      <c r="D175" s="201">
        <v>0</v>
      </c>
      <c r="E175" s="201">
        <v>0</v>
      </c>
      <c r="F175" s="201">
        <v>0</v>
      </c>
    </row>
    <row r="176" spans="1:6">
      <c r="A176" s="219">
        <v>66</v>
      </c>
      <c r="B176" s="229" t="s">
        <v>211</v>
      </c>
      <c r="C176" s="222" t="s">
        <v>669</v>
      </c>
      <c r="D176" s="201">
        <v>0</v>
      </c>
      <c r="E176" s="201">
        <v>0</v>
      </c>
      <c r="F176" s="201">
        <v>0</v>
      </c>
    </row>
    <row r="177" spans="1:6">
      <c r="A177" s="219">
        <v>67</v>
      </c>
      <c r="B177" s="230" t="s">
        <v>213</v>
      </c>
      <c r="C177" s="222" t="s">
        <v>670</v>
      </c>
      <c r="D177" s="201">
        <v>0</v>
      </c>
      <c r="E177" s="201">
        <v>0</v>
      </c>
      <c r="F177" s="201">
        <v>0</v>
      </c>
    </row>
    <row r="178" spans="1:6">
      <c r="A178" s="219">
        <v>68</v>
      </c>
      <c r="B178" s="229" t="s">
        <v>671</v>
      </c>
      <c r="C178" s="222" t="s">
        <v>672</v>
      </c>
      <c r="D178" s="201">
        <v>0</v>
      </c>
      <c r="E178" s="201">
        <v>0</v>
      </c>
      <c r="F178" s="201">
        <v>0</v>
      </c>
    </row>
    <row r="179" spans="1:6">
      <c r="A179" s="219">
        <v>69</v>
      </c>
      <c r="B179" s="229" t="s">
        <v>217</v>
      </c>
      <c r="C179" s="222" t="s">
        <v>673</v>
      </c>
      <c r="D179" s="201">
        <v>24907760</v>
      </c>
      <c r="E179" s="201">
        <v>19362854</v>
      </c>
      <c r="F179" s="201">
        <v>19362854</v>
      </c>
    </row>
    <row r="180" spans="1:6">
      <c r="A180" s="219">
        <v>70</v>
      </c>
      <c r="B180" s="230" t="s">
        <v>219</v>
      </c>
      <c r="C180" s="222" t="s">
        <v>674</v>
      </c>
      <c r="D180" s="201">
        <v>136851015</v>
      </c>
      <c r="E180" s="201">
        <v>0</v>
      </c>
      <c r="F180" s="201">
        <v>0</v>
      </c>
    </row>
    <row r="181" spans="1:6">
      <c r="A181" s="223">
        <v>71</v>
      </c>
      <c r="B181" s="228" t="s">
        <v>675</v>
      </c>
      <c r="C181" s="225" t="s">
        <v>676</v>
      </c>
      <c r="D181" s="203">
        <f>SUM(D169:D180)+D165</f>
        <v>172177336</v>
      </c>
      <c r="E181" s="203">
        <f t="shared" ref="E181:F181" si="29">SUM(E169:E180)+E165</f>
        <v>72782545</v>
      </c>
      <c r="F181" s="203">
        <f t="shared" si="29"/>
        <v>72782545</v>
      </c>
    </row>
    <row r="182" spans="1:6">
      <c r="A182" s="219">
        <v>72</v>
      </c>
      <c r="B182" s="231" t="s">
        <v>677</v>
      </c>
      <c r="C182" s="222" t="s">
        <v>678</v>
      </c>
      <c r="D182" s="201">
        <v>0</v>
      </c>
      <c r="E182" s="201">
        <v>0</v>
      </c>
      <c r="F182" s="201">
        <v>0</v>
      </c>
    </row>
    <row r="183" spans="1:6">
      <c r="A183" s="219">
        <v>73</v>
      </c>
      <c r="B183" s="231" t="s">
        <v>679</v>
      </c>
      <c r="C183" s="222" t="s">
        <v>680</v>
      </c>
      <c r="D183" s="201">
        <v>0</v>
      </c>
      <c r="E183" s="201">
        <v>0</v>
      </c>
      <c r="F183" s="201">
        <v>0</v>
      </c>
    </row>
    <row r="184" spans="1:6">
      <c r="A184" s="219">
        <v>74</v>
      </c>
      <c r="B184" s="231" t="s">
        <v>681</v>
      </c>
      <c r="C184" s="222" t="s">
        <v>682</v>
      </c>
      <c r="D184" s="201">
        <v>1</v>
      </c>
      <c r="E184" s="201">
        <v>0</v>
      </c>
      <c r="F184" s="201">
        <v>0</v>
      </c>
    </row>
    <row r="185" spans="1:6">
      <c r="A185" s="219">
        <v>75</v>
      </c>
      <c r="B185" s="231" t="s">
        <v>683</v>
      </c>
      <c r="C185" s="222" t="s">
        <v>684</v>
      </c>
      <c r="D185" s="201">
        <v>3168650</v>
      </c>
      <c r="E185" s="201">
        <v>3628668</v>
      </c>
      <c r="F185" s="201">
        <v>3628668</v>
      </c>
    </row>
    <row r="186" spans="1:6">
      <c r="A186" s="219">
        <v>76</v>
      </c>
      <c r="B186" s="200" t="s">
        <v>685</v>
      </c>
      <c r="C186" s="222" t="s">
        <v>686</v>
      </c>
      <c r="D186" s="201">
        <v>0</v>
      </c>
      <c r="E186" s="201">
        <v>0</v>
      </c>
      <c r="F186" s="201">
        <v>0</v>
      </c>
    </row>
    <row r="187" spans="1:6">
      <c r="A187" s="219">
        <v>77</v>
      </c>
      <c r="B187" s="200" t="s">
        <v>687</v>
      </c>
      <c r="C187" s="222" t="s">
        <v>688</v>
      </c>
      <c r="D187" s="201">
        <v>0</v>
      </c>
      <c r="E187" s="201">
        <v>0</v>
      </c>
      <c r="F187" s="201">
        <v>0</v>
      </c>
    </row>
    <row r="188" spans="1:6">
      <c r="A188" s="219">
        <v>78</v>
      </c>
      <c r="B188" s="200" t="s">
        <v>689</v>
      </c>
      <c r="C188" s="222" t="s">
        <v>690</v>
      </c>
      <c r="D188" s="201">
        <v>0</v>
      </c>
      <c r="E188" s="201">
        <v>979741</v>
      </c>
      <c r="F188" s="201">
        <v>979741</v>
      </c>
    </row>
    <row r="189" spans="1:6">
      <c r="A189" s="223">
        <v>79</v>
      </c>
      <c r="B189" s="206" t="s">
        <v>691</v>
      </c>
      <c r="C189" s="225" t="s">
        <v>692</v>
      </c>
      <c r="D189" s="203">
        <f>SUM(D182:D188)</f>
        <v>3168651</v>
      </c>
      <c r="E189" s="203">
        <f t="shared" ref="E189:F189" si="30">SUM(E182:E188)</f>
        <v>4608409</v>
      </c>
      <c r="F189" s="203">
        <f t="shared" si="30"/>
        <v>4608409</v>
      </c>
    </row>
    <row r="190" spans="1:6">
      <c r="A190" s="219">
        <v>80</v>
      </c>
      <c r="B190" s="207" t="s">
        <v>693</v>
      </c>
      <c r="C190" s="222" t="s">
        <v>694</v>
      </c>
      <c r="D190" s="201">
        <f>'[1]5'!D218</f>
        <v>0</v>
      </c>
      <c r="E190" s="201">
        <v>90832919</v>
      </c>
      <c r="F190" s="201">
        <v>90832919</v>
      </c>
    </row>
    <row r="191" spans="1:6">
      <c r="A191" s="219">
        <v>81</v>
      </c>
      <c r="B191" s="207" t="s">
        <v>695</v>
      </c>
      <c r="C191" s="222" t="s">
        <v>696</v>
      </c>
      <c r="D191" s="201">
        <v>0</v>
      </c>
      <c r="E191" s="201">
        <v>0</v>
      </c>
      <c r="F191" s="201">
        <v>0</v>
      </c>
    </row>
    <row r="192" spans="1:6">
      <c r="A192" s="219">
        <v>82</v>
      </c>
      <c r="B192" s="207" t="s">
        <v>697</v>
      </c>
      <c r="C192" s="222" t="s">
        <v>698</v>
      </c>
      <c r="D192" s="201">
        <v>0</v>
      </c>
      <c r="E192" s="201">
        <v>0</v>
      </c>
      <c r="F192" s="201">
        <v>0</v>
      </c>
    </row>
    <row r="193" spans="1:6">
      <c r="A193" s="219">
        <v>83</v>
      </c>
      <c r="B193" s="207" t="s">
        <v>699</v>
      </c>
      <c r="C193" s="222" t="s">
        <v>700</v>
      </c>
      <c r="D193" s="201">
        <v>0</v>
      </c>
      <c r="E193" s="201">
        <v>24524888</v>
      </c>
      <c r="F193" s="201">
        <v>24524888</v>
      </c>
    </row>
    <row r="194" spans="1:6">
      <c r="A194" s="223">
        <v>84</v>
      </c>
      <c r="B194" s="228" t="s">
        <v>701</v>
      </c>
      <c r="C194" s="225" t="s">
        <v>702</v>
      </c>
      <c r="D194" s="203">
        <f>SUM(D190:D193)</f>
        <v>0</v>
      </c>
      <c r="E194" s="203">
        <f t="shared" ref="E194:F194" si="31">SUM(E190:E193)</f>
        <v>115357807</v>
      </c>
      <c r="F194" s="203">
        <f t="shared" si="31"/>
        <v>115357807</v>
      </c>
    </row>
    <row r="195" spans="1:6" ht="25.5">
      <c r="A195" s="219">
        <v>85</v>
      </c>
      <c r="B195" s="207" t="s">
        <v>703</v>
      </c>
      <c r="C195" s="222" t="s">
        <v>704</v>
      </c>
      <c r="D195" s="201">
        <v>0</v>
      </c>
      <c r="E195" s="201">
        <v>0</v>
      </c>
      <c r="F195" s="201">
        <v>0</v>
      </c>
    </row>
    <row r="196" spans="1:6">
      <c r="A196" s="219">
        <v>86</v>
      </c>
      <c r="B196" s="207" t="s">
        <v>705</v>
      </c>
      <c r="C196" s="222" t="s">
        <v>706</v>
      </c>
      <c r="D196" s="201">
        <v>0</v>
      </c>
      <c r="E196" s="201">
        <v>0</v>
      </c>
      <c r="F196" s="201">
        <v>0</v>
      </c>
    </row>
    <row r="197" spans="1:6" ht="25.5">
      <c r="A197" s="219">
        <v>87</v>
      </c>
      <c r="B197" s="207" t="s">
        <v>707</v>
      </c>
      <c r="C197" s="222" t="s">
        <v>708</v>
      </c>
      <c r="D197" s="201">
        <v>0</v>
      </c>
      <c r="E197" s="201">
        <v>0</v>
      </c>
      <c r="F197" s="201">
        <v>0</v>
      </c>
    </row>
    <row r="198" spans="1:6">
      <c r="A198" s="219">
        <v>88</v>
      </c>
      <c r="B198" s="207" t="s">
        <v>709</v>
      </c>
      <c r="C198" s="222" t="s">
        <v>710</v>
      </c>
      <c r="D198" s="201">
        <v>0</v>
      </c>
      <c r="E198" s="201">
        <v>0</v>
      </c>
      <c r="F198" s="201">
        <v>0</v>
      </c>
    </row>
    <row r="199" spans="1:6" ht="25.5">
      <c r="A199" s="219">
        <v>89</v>
      </c>
      <c r="B199" s="207" t="s">
        <v>711</v>
      </c>
      <c r="C199" s="222" t="s">
        <v>712</v>
      </c>
      <c r="D199" s="201">
        <v>0</v>
      </c>
      <c r="E199" s="201">
        <v>0</v>
      </c>
      <c r="F199" s="201">
        <v>0</v>
      </c>
    </row>
    <row r="200" spans="1:6">
      <c r="A200" s="219">
        <v>90</v>
      </c>
      <c r="B200" s="207" t="s">
        <v>713</v>
      </c>
      <c r="C200" s="222" t="s">
        <v>714</v>
      </c>
      <c r="D200" s="201">
        <v>0</v>
      </c>
      <c r="E200" s="201">
        <v>0</v>
      </c>
      <c r="F200" s="201">
        <v>0</v>
      </c>
    </row>
    <row r="201" spans="1:6">
      <c r="A201" s="219">
        <v>91</v>
      </c>
      <c r="B201" s="207" t="s">
        <v>232</v>
      </c>
      <c r="C201" s="222" t="s">
        <v>715</v>
      </c>
      <c r="D201" s="201">
        <v>0</v>
      </c>
      <c r="E201" s="201">
        <v>0</v>
      </c>
      <c r="F201" s="201">
        <v>0</v>
      </c>
    </row>
    <row r="202" spans="1:6">
      <c r="A202" s="219">
        <v>92</v>
      </c>
      <c r="B202" s="207" t="s">
        <v>716</v>
      </c>
      <c r="C202" s="222" t="s">
        <v>717</v>
      </c>
      <c r="D202" s="201">
        <v>0</v>
      </c>
      <c r="E202" s="201">
        <v>0</v>
      </c>
      <c r="F202" s="201">
        <v>0</v>
      </c>
    </row>
    <row r="203" spans="1:6">
      <c r="A203" s="219">
        <v>93</v>
      </c>
      <c r="B203" s="207" t="s">
        <v>718</v>
      </c>
      <c r="C203" s="222" t="s">
        <v>719</v>
      </c>
      <c r="D203" s="201">
        <v>0</v>
      </c>
      <c r="E203" s="201">
        <v>0</v>
      </c>
      <c r="F203" s="201">
        <v>0</v>
      </c>
    </row>
    <row r="204" spans="1:6">
      <c r="A204" s="223">
        <v>94</v>
      </c>
      <c r="B204" s="228" t="s">
        <v>720</v>
      </c>
      <c r="C204" s="225" t="s">
        <v>721</v>
      </c>
      <c r="D204" s="203">
        <f>SUM(D195:D203)</f>
        <v>0</v>
      </c>
      <c r="E204" s="203">
        <f t="shared" ref="E204:F204" si="32">SUM(E195:E203)</f>
        <v>0</v>
      </c>
      <c r="F204" s="203">
        <f t="shared" si="32"/>
        <v>0</v>
      </c>
    </row>
    <row r="205" spans="1:6" ht="15.75" thickBot="1">
      <c r="A205" s="232">
        <v>95</v>
      </c>
      <c r="B205" s="210" t="s">
        <v>722</v>
      </c>
      <c r="C205" s="233" t="s">
        <v>723</v>
      </c>
      <c r="D205" s="211">
        <f>D204+D194+D189+D181+D164+D155+D130+D129</f>
        <v>314360122</v>
      </c>
      <c r="E205" s="211">
        <f t="shared" ref="E205:F205" si="33">E204+E194+E189+E181+E164+E155+E130+E129</f>
        <v>350803505</v>
      </c>
      <c r="F205" s="211">
        <f t="shared" si="33"/>
        <v>350803505</v>
      </c>
    </row>
    <row r="206" spans="1:6" ht="15.75" thickTop="1">
      <c r="A206" s="212" t="s">
        <v>296</v>
      </c>
      <c r="B206" s="234" t="s">
        <v>241</v>
      </c>
      <c r="C206" s="214" t="s">
        <v>724</v>
      </c>
      <c r="D206" s="201">
        <v>0</v>
      </c>
      <c r="E206" s="201">
        <v>0</v>
      </c>
      <c r="F206" s="201">
        <v>0</v>
      </c>
    </row>
    <row r="207" spans="1:6">
      <c r="A207" s="198" t="s">
        <v>298</v>
      </c>
      <c r="B207" s="207" t="s">
        <v>243</v>
      </c>
      <c r="C207" s="202" t="s">
        <v>725</v>
      </c>
      <c r="D207" s="201">
        <v>0</v>
      </c>
      <c r="E207" s="201">
        <v>0</v>
      </c>
      <c r="F207" s="201">
        <v>0</v>
      </c>
    </row>
    <row r="208" spans="1:6">
      <c r="A208" s="198" t="s">
        <v>301</v>
      </c>
      <c r="B208" s="207" t="s">
        <v>726</v>
      </c>
      <c r="C208" s="202" t="s">
        <v>727</v>
      </c>
      <c r="D208" s="201">
        <v>0</v>
      </c>
      <c r="E208" s="201">
        <v>0</v>
      </c>
      <c r="F208" s="201">
        <v>0</v>
      </c>
    </row>
    <row r="209" spans="1:6">
      <c r="A209" s="198" t="s">
        <v>304</v>
      </c>
      <c r="B209" s="207" t="s">
        <v>728</v>
      </c>
      <c r="C209" s="202" t="s">
        <v>729</v>
      </c>
      <c r="D209" s="203">
        <f>SUM(D206:D208)</f>
        <v>0</v>
      </c>
      <c r="E209" s="203">
        <f t="shared" ref="E209:F209" si="34">SUM(E206:E208)</f>
        <v>0</v>
      </c>
      <c r="F209" s="203">
        <f t="shared" si="34"/>
        <v>0</v>
      </c>
    </row>
    <row r="210" spans="1:6">
      <c r="A210" s="198" t="s">
        <v>307</v>
      </c>
      <c r="B210" s="215" t="s">
        <v>248</v>
      </c>
      <c r="C210" s="202" t="s">
        <v>730</v>
      </c>
      <c r="D210" s="201">
        <v>0</v>
      </c>
      <c r="E210" s="201">
        <v>0</v>
      </c>
      <c r="F210" s="201">
        <v>0</v>
      </c>
    </row>
    <row r="211" spans="1:6">
      <c r="A211" s="198" t="s">
        <v>310</v>
      </c>
      <c r="B211" s="207" t="s">
        <v>250</v>
      </c>
      <c r="C211" s="202" t="s">
        <v>731</v>
      </c>
      <c r="D211" s="201">
        <v>0</v>
      </c>
      <c r="E211" s="201">
        <v>0</v>
      </c>
      <c r="F211" s="201">
        <v>0</v>
      </c>
    </row>
    <row r="212" spans="1:6">
      <c r="A212" s="198" t="s">
        <v>312</v>
      </c>
      <c r="B212" s="207" t="s">
        <v>252</v>
      </c>
      <c r="C212" s="202" t="s">
        <v>732</v>
      </c>
      <c r="D212" s="201">
        <v>0</v>
      </c>
      <c r="E212" s="201">
        <v>0</v>
      </c>
      <c r="F212" s="201">
        <v>0</v>
      </c>
    </row>
    <row r="213" spans="1:6">
      <c r="A213" s="198" t="s">
        <v>315</v>
      </c>
      <c r="B213" s="207" t="s">
        <v>254</v>
      </c>
      <c r="C213" s="202" t="s">
        <v>733</v>
      </c>
      <c r="D213" s="201">
        <v>0</v>
      </c>
      <c r="E213" s="201">
        <v>0</v>
      </c>
      <c r="F213" s="201">
        <v>0</v>
      </c>
    </row>
    <row r="214" spans="1:6">
      <c r="A214" s="198" t="s">
        <v>317</v>
      </c>
      <c r="B214" s="207" t="s">
        <v>734</v>
      </c>
      <c r="C214" s="202" t="s">
        <v>735</v>
      </c>
      <c r="D214" s="201">
        <v>0</v>
      </c>
      <c r="E214" s="201">
        <v>0</v>
      </c>
      <c r="F214" s="201">
        <v>0</v>
      </c>
    </row>
    <row r="215" spans="1:6">
      <c r="A215" s="198">
        <v>10</v>
      </c>
      <c r="B215" s="207" t="s">
        <v>258</v>
      </c>
      <c r="C215" s="202" t="s">
        <v>736</v>
      </c>
      <c r="D215" s="201">
        <v>0</v>
      </c>
      <c r="E215" s="201">
        <v>0</v>
      </c>
      <c r="F215" s="201">
        <v>0</v>
      </c>
    </row>
    <row r="216" spans="1:6">
      <c r="A216" s="198">
        <v>11</v>
      </c>
      <c r="B216" s="215" t="s">
        <v>737</v>
      </c>
      <c r="C216" s="202" t="s">
        <v>738</v>
      </c>
      <c r="D216" s="203">
        <f>SUM(D210:D215)</f>
        <v>0</v>
      </c>
      <c r="E216" s="203">
        <f t="shared" ref="E216:F216" si="35">SUM(E210:E215)</f>
        <v>0</v>
      </c>
      <c r="F216" s="203">
        <f t="shared" si="35"/>
        <v>0</v>
      </c>
    </row>
    <row r="217" spans="1:6">
      <c r="A217" s="198">
        <v>12</v>
      </c>
      <c r="B217" s="215" t="s">
        <v>261</v>
      </c>
      <c r="C217" s="202" t="s">
        <v>739</v>
      </c>
      <c r="D217" s="201">
        <v>0</v>
      </c>
      <c r="E217" s="201">
        <v>0</v>
      </c>
      <c r="F217" s="201">
        <v>0</v>
      </c>
    </row>
    <row r="218" spans="1:6">
      <c r="A218" s="198">
        <v>13</v>
      </c>
      <c r="B218" s="215" t="s">
        <v>263</v>
      </c>
      <c r="C218" s="202" t="s">
        <v>740</v>
      </c>
      <c r="D218" s="201">
        <v>6308402</v>
      </c>
      <c r="E218" s="201">
        <v>6308402</v>
      </c>
      <c r="F218" s="201">
        <v>6308402</v>
      </c>
    </row>
    <row r="219" spans="1:6">
      <c r="A219" s="198">
        <v>14</v>
      </c>
      <c r="B219" s="215" t="s">
        <v>741</v>
      </c>
      <c r="C219" s="202" t="s">
        <v>742</v>
      </c>
      <c r="D219" s="201">
        <v>68030762</v>
      </c>
      <c r="E219" s="201">
        <v>71585966</v>
      </c>
      <c r="F219" s="201">
        <v>71585966</v>
      </c>
    </row>
    <row r="220" spans="1:6">
      <c r="A220" s="198">
        <v>15</v>
      </c>
      <c r="B220" s="215" t="s">
        <v>743</v>
      </c>
      <c r="C220" s="202" t="s">
        <v>744</v>
      </c>
      <c r="D220" s="201">
        <v>0</v>
      </c>
      <c r="E220" s="201">
        <v>0</v>
      </c>
      <c r="F220" s="201">
        <v>0</v>
      </c>
    </row>
    <row r="221" spans="1:6">
      <c r="A221" s="198">
        <v>16</v>
      </c>
      <c r="B221" s="215" t="s">
        <v>745</v>
      </c>
      <c r="C221" s="202" t="s">
        <v>746</v>
      </c>
      <c r="D221" s="201">
        <v>0</v>
      </c>
      <c r="E221" s="201">
        <v>0</v>
      </c>
      <c r="F221" s="201">
        <v>0</v>
      </c>
    </row>
    <row r="222" spans="1:6">
      <c r="A222" s="198">
        <v>17</v>
      </c>
      <c r="B222" s="215" t="s">
        <v>747</v>
      </c>
      <c r="C222" s="202" t="s">
        <v>748</v>
      </c>
      <c r="D222" s="201">
        <v>0</v>
      </c>
      <c r="E222" s="201">
        <v>0</v>
      </c>
      <c r="F222" s="201">
        <v>0</v>
      </c>
    </row>
    <row r="223" spans="1:6">
      <c r="A223" s="198">
        <v>18</v>
      </c>
      <c r="B223" s="215" t="s">
        <v>749</v>
      </c>
      <c r="C223" s="202" t="s">
        <v>750</v>
      </c>
      <c r="D223" s="201">
        <v>0</v>
      </c>
      <c r="E223" s="201">
        <v>0</v>
      </c>
      <c r="F223" s="201">
        <v>0</v>
      </c>
    </row>
    <row r="224" spans="1:6">
      <c r="A224" s="198">
        <v>19</v>
      </c>
      <c r="B224" s="215" t="s">
        <v>751</v>
      </c>
      <c r="C224" s="202" t="s">
        <v>752</v>
      </c>
      <c r="D224" s="201">
        <v>0</v>
      </c>
      <c r="E224" s="201">
        <v>0</v>
      </c>
      <c r="F224" s="201">
        <v>0</v>
      </c>
    </row>
    <row r="225" spans="1:6">
      <c r="A225" s="198">
        <v>20</v>
      </c>
      <c r="B225" s="215" t="s">
        <v>753</v>
      </c>
      <c r="C225" s="202" t="s">
        <v>754</v>
      </c>
      <c r="D225" s="203">
        <f>SUM(D223:D224)</f>
        <v>0</v>
      </c>
      <c r="E225" s="203">
        <f t="shared" ref="E225:F225" si="36">SUM(E223:E224)</f>
        <v>0</v>
      </c>
      <c r="F225" s="203">
        <f t="shared" si="36"/>
        <v>0</v>
      </c>
    </row>
    <row r="226" spans="1:6">
      <c r="A226" s="198">
        <v>21</v>
      </c>
      <c r="B226" s="215" t="s">
        <v>755</v>
      </c>
      <c r="C226" s="202" t="s">
        <v>756</v>
      </c>
      <c r="D226" s="203">
        <f>D209+D216+D217+D218+D219+D220+D221+D222+D225</f>
        <v>74339164</v>
      </c>
      <c r="E226" s="203">
        <f t="shared" ref="E226:F226" si="37">E209+E216+E217+E218+E219+E220+E221+E222+E225</f>
        <v>77894368</v>
      </c>
      <c r="F226" s="203">
        <f t="shared" si="37"/>
        <v>77894368</v>
      </c>
    </row>
    <row r="227" spans="1:6">
      <c r="A227" s="198">
        <v>22</v>
      </c>
      <c r="B227" s="215" t="s">
        <v>757</v>
      </c>
      <c r="C227" s="202" t="s">
        <v>758</v>
      </c>
      <c r="D227" s="201">
        <v>0</v>
      </c>
      <c r="E227" s="201">
        <v>0</v>
      </c>
      <c r="F227" s="201">
        <v>0</v>
      </c>
    </row>
    <row r="228" spans="1:6">
      <c r="A228" s="198">
        <v>23</v>
      </c>
      <c r="B228" s="207" t="s">
        <v>759</v>
      </c>
      <c r="C228" s="202" t="s">
        <v>760</v>
      </c>
      <c r="D228" s="201">
        <v>0</v>
      </c>
      <c r="E228" s="201">
        <v>0</v>
      </c>
      <c r="F228" s="201">
        <v>0</v>
      </c>
    </row>
    <row r="229" spans="1:6">
      <c r="A229" s="198">
        <v>24</v>
      </c>
      <c r="B229" s="215" t="s">
        <v>761</v>
      </c>
      <c r="C229" s="202" t="s">
        <v>762</v>
      </c>
      <c r="D229" s="201">
        <v>0</v>
      </c>
      <c r="E229" s="201">
        <v>0</v>
      </c>
      <c r="F229" s="201">
        <v>0</v>
      </c>
    </row>
    <row r="230" spans="1:6">
      <c r="A230" s="198">
        <v>25</v>
      </c>
      <c r="B230" s="215" t="s">
        <v>763</v>
      </c>
      <c r="C230" s="202" t="s">
        <v>764</v>
      </c>
      <c r="D230" s="201">
        <v>0</v>
      </c>
      <c r="E230" s="201">
        <v>0</v>
      </c>
      <c r="F230" s="201">
        <v>0</v>
      </c>
    </row>
    <row r="231" spans="1:6">
      <c r="A231" s="198">
        <v>26</v>
      </c>
      <c r="B231" s="215" t="s">
        <v>765</v>
      </c>
      <c r="C231" s="202" t="s">
        <v>766</v>
      </c>
      <c r="D231" s="201">
        <v>0</v>
      </c>
      <c r="E231" s="201">
        <v>0</v>
      </c>
      <c r="F231" s="201">
        <v>0</v>
      </c>
    </row>
    <row r="232" spans="1:6">
      <c r="A232" s="198">
        <v>27</v>
      </c>
      <c r="B232" s="215" t="s">
        <v>767</v>
      </c>
      <c r="C232" s="202" t="s">
        <v>768</v>
      </c>
      <c r="D232" s="203">
        <f>SUM(D227:D231)</f>
        <v>0</v>
      </c>
      <c r="E232" s="203">
        <f t="shared" ref="E232:F232" si="38">SUM(E227:E231)</f>
        <v>0</v>
      </c>
      <c r="F232" s="203">
        <f t="shared" si="38"/>
        <v>0</v>
      </c>
    </row>
    <row r="233" spans="1:6">
      <c r="A233" s="198">
        <v>28</v>
      </c>
      <c r="B233" s="207" t="s">
        <v>769</v>
      </c>
      <c r="C233" s="202" t="s">
        <v>770</v>
      </c>
      <c r="D233" s="201">
        <v>0</v>
      </c>
      <c r="E233" s="201">
        <v>0</v>
      </c>
      <c r="F233" s="201">
        <v>0</v>
      </c>
    </row>
    <row r="234" spans="1:6">
      <c r="A234" s="198">
        <v>29</v>
      </c>
      <c r="B234" s="207" t="s">
        <v>771</v>
      </c>
      <c r="C234" s="202" t="s">
        <v>772</v>
      </c>
      <c r="D234" s="201">
        <v>0</v>
      </c>
      <c r="E234" s="201">
        <v>0</v>
      </c>
      <c r="F234" s="201">
        <v>0</v>
      </c>
    </row>
    <row r="235" spans="1:6">
      <c r="A235" s="204">
        <v>30</v>
      </c>
      <c r="B235" s="216" t="s">
        <v>773</v>
      </c>
      <c r="C235" s="205" t="s">
        <v>774</v>
      </c>
      <c r="D235" s="203">
        <f>D226+D232+D233+D234</f>
        <v>74339164</v>
      </c>
      <c r="E235" s="203">
        <f t="shared" ref="E235:F235" si="39">E226+E232+E233+E234</f>
        <v>77894368</v>
      </c>
      <c r="F235" s="203">
        <f t="shared" si="39"/>
        <v>77894368</v>
      </c>
    </row>
    <row r="236" spans="1:6" ht="15.75" thickBot="1">
      <c r="A236" s="217"/>
      <c r="B236" s="217" t="s">
        <v>775</v>
      </c>
      <c r="C236" s="217" t="s">
        <v>776</v>
      </c>
      <c r="D236" s="218">
        <f>D235+D205</f>
        <v>388699286</v>
      </c>
      <c r="E236" s="218">
        <f t="shared" ref="E236:F236" si="40">E235+E205</f>
        <v>428697873</v>
      </c>
      <c r="F236" s="218">
        <f t="shared" si="40"/>
        <v>428697873</v>
      </c>
    </row>
    <row r="237" spans="1:6" ht="15.75" thickBot="1">
      <c r="A237" s="321"/>
      <c r="B237" s="322"/>
      <c r="C237" s="323"/>
      <c r="D237" s="324"/>
      <c r="E237" s="195"/>
      <c r="F237" s="87"/>
    </row>
    <row r="238" spans="1:6" ht="45.75" thickBot="1">
      <c r="A238" s="325"/>
      <c r="B238" s="326"/>
      <c r="C238" s="327" t="s">
        <v>845</v>
      </c>
      <c r="D238" s="328"/>
      <c r="E238" s="329"/>
      <c r="F238" s="329"/>
    </row>
    <row r="239" spans="1:6" ht="29.25" thickBot="1">
      <c r="A239" s="330">
        <v>1</v>
      </c>
      <c r="B239" s="331" t="s">
        <v>846</v>
      </c>
      <c r="C239" s="332"/>
      <c r="D239" s="597">
        <f>D74-D205</f>
        <v>-47231983</v>
      </c>
      <c r="E239" s="597">
        <f t="shared" ref="E239:F239" si="41">E74-E205</f>
        <v>-14789547</v>
      </c>
      <c r="F239" s="333">
        <f t="shared" si="41"/>
        <v>-14789547</v>
      </c>
    </row>
    <row r="240" spans="1:6" ht="29.25" thickBot="1">
      <c r="A240" s="330" t="s">
        <v>43</v>
      </c>
      <c r="B240" s="331" t="s">
        <v>847</v>
      </c>
      <c r="C240" s="332"/>
      <c r="D240" s="597">
        <f>D104-D235</f>
        <v>47231982</v>
      </c>
      <c r="E240" s="597">
        <f t="shared" ref="E240:F240" si="42">E104-E235</f>
        <v>23362790</v>
      </c>
      <c r="F240" s="333">
        <f t="shared" si="42"/>
        <v>23362790</v>
      </c>
    </row>
    <row r="241" spans="2:6">
      <c r="B241" s="598" t="s">
        <v>1280</v>
      </c>
      <c r="C241" s="598"/>
      <c r="D241" s="598"/>
      <c r="E241" s="598"/>
      <c r="F241" s="599">
        <f>SUM(F239:F240)</f>
        <v>8573243</v>
      </c>
    </row>
  </sheetData>
  <mergeCells count="11">
    <mergeCell ref="A108:D108"/>
    <mergeCell ref="A109:A110"/>
    <mergeCell ref="C109:C110"/>
    <mergeCell ref="A5:A6"/>
    <mergeCell ref="C5:C6"/>
    <mergeCell ref="A106:D106"/>
    <mergeCell ref="B1:F1"/>
    <mergeCell ref="A2:F2"/>
    <mergeCell ref="A3:F3"/>
    <mergeCell ref="A4:F4"/>
    <mergeCell ref="A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41"/>
  <sheetViews>
    <sheetView tabSelected="1" zoomScale="75" zoomScaleNormal="75" workbookViewId="0">
      <selection sqref="A1:F4"/>
    </sheetView>
  </sheetViews>
  <sheetFormatPr defaultRowHeight="15"/>
  <cols>
    <col min="1" max="1" width="4" bestFit="1" customWidth="1"/>
    <col min="2" max="2" width="81.28515625" bestFit="1" customWidth="1"/>
    <col min="3" max="3" width="7.85546875" customWidth="1"/>
    <col min="4" max="6" width="19.140625" customWidth="1"/>
  </cols>
  <sheetData>
    <row r="1" spans="1:6">
      <c r="A1" s="573"/>
      <c r="B1" s="573"/>
      <c r="C1" s="573"/>
      <c r="D1" s="570" t="s">
        <v>1240</v>
      </c>
      <c r="E1" s="573"/>
      <c r="F1" s="573"/>
    </row>
    <row r="2" spans="1:6" ht="15.75">
      <c r="A2" s="666" t="s">
        <v>1216</v>
      </c>
      <c r="B2" s="666"/>
      <c r="C2" s="666"/>
      <c r="D2" s="666"/>
      <c r="E2" s="573"/>
      <c r="F2" s="573"/>
    </row>
    <row r="3" spans="1:6">
      <c r="A3" s="667" t="s">
        <v>288</v>
      </c>
      <c r="B3" s="667"/>
      <c r="C3" s="667"/>
      <c r="D3" s="667"/>
      <c r="E3" s="573"/>
      <c r="F3" s="573"/>
    </row>
    <row r="4" spans="1:6">
      <c r="A4" s="668" t="s">
        <v>289</v>
      </c>
      <c r="B4" s="668"/>
      <c r="C4" s="668"/>
      <c r="D4" s="668"/>
      <c r="E4" s="573"/>
      <c r="F4" s="573"/>
    </row>
    <row r="5" spans="1:6">
      <c r="A5" s="662" t="s">
        <v>290</v>
      </c>
      <c r="B5" s="543" t="s">
        <v>291</v>
      </c>
      <c r="C5" s="664" t="s">
        <v>292</v>
      </c>
      <c r="D5" s="542" t="s">
        <v>293</v>
      </c>
      <c r="E5" s="542" t="s">
        <v>293</v>
      </c>
      <c r="F5" s="542"/>
    </row>
    <row r="6" spans="1:6">
      <c r="A6" s="663"/>
      <c r="B6" s="543" t="s">
        <v>294</v>
      </c>
      <c r="C6" s="665"/>
      <c r="D6" s="543" t="s">
        <v>295</v>
      </c>
      <c r="E6" s="543" t="s">
        <v>777</v>
      </c>
      <c r="F6" s="543" t="s">
        <v>778</v>
      </c>
    </row>
    <row r="7" spans="1:6">
      <c r="A7" s="257" t="s">
        <v>296</v>
      </c>
      <c r="B7" s="258" t="s">
        <v>17</v>
      </c>
      <c r="C7" s="259" t="s">
        <v>297</v>
      </c>
      <c r="D7" s="260">
        <v>0</v>
      </c>
      <c r="E7" s="260">
        <v>0</v>
      </c>
      <c r="F7" s="260">
        <v>0</v>
      </c>
    </row>
    <row r="8" spans="1:6">
      <c r="A8" s="257" t="s">
        <v>298</v>
      </c>
      <c r="B8" s="261" t="s">
        <v>299</v>
      </c>
      <c r="C8" s="259" t="s">
        <v>300</v>
      </c>
      <c r="D8" s="260">
        <v>0</v>
      </c>
      <c r="E8" s="260">
        <v>0</v>
      </c>
      <c r="F8" s="260">
        <v>0</v>
      </c>
    </row>
    <row r="9" spans="1:6" ht="25.5">
      <c r="A9" s="257" t="s">
        <v>301</v>
      </c>
      <c r="B9" s="261" t="s">
        <v>302</v>
      </c>
      <c r="C9" s="259" t="s">
        <v>303</v>
      </c>
      <c r="D9" s="260">
        <v>0</v>
      </c>
      <c r="E9" s="260">
        <v>0</v>
      </c>
      <c r="F9" s="260">
        <v>0</v>
      </c>
    </row>
    <row r="10" spans="1:6">
      <c r="A10" s="257" t="s">
        <v>304</v>
      </c>
      <c r="B10" s="261" t="s">
        <v>305</v>
      </c>
      <c r="C10" s="259" t="s">
        <v>306</v>
      </c>
      <c r="D10" s="260">
        <v>0</v>
      </c>
      <c r="E10" s="260">
        <v>0</v>
      </c>
      <c r="F10" s="260">
        <v>0</v>
      </c>
    </row>
    <row r="11" spans="1:6">
      <c r="A11" s="257" t="s">
        <v>307</v>
      </c>
      <c r="B11" s="261" t="s">
        <v>308</v>
      </c>
      <c r="C11" s="259" t="s">
        <v>309</v>
      </c>
      <c r="D11" s="260">
        <v>0</v>
      </c>
      <c r="E11" s="260">
        <v>0</v>
      </c>
      <c r="F11" s="260">
        <v>0</v>
      </c>
    </row>
    <row r="12" spans="1:6">
      <c r="A12" s="257" t="s">
        <v>310</v>
      </c>
      <c r="B12" s="261" t="s">
        <v>28</v>
      </c>
      <c r="C12" s="259" t="s">
        <v>311</v>
      </c>
      <c r="D12" s="260">
        <v>0</v>
      </c>
      <c r="E12" s="260">
        <v>0</v>
      </c>
      <c r="F12" s="260">
        <v>0</v>
      </c>
    </row>
    <row r="13" spans="1:6">
      <c r="A13" s="257" t="s">
        <v>312</v>
      </c>
      <c r="B13" s="261" t="s">
        <v>313</v>
      </c>
      <c r="C13" s="259" t="s">
        <v>314</v>
      </c>
      <c r="D13" s="262">
        <v>0</v>
      </c>
      <c r="E13" s="262">
        <v>0</v>
      </c>
      <c r="F13" s="262">
        <v>0</v>
      </c>
    </row>
    <row r="14" spans="1:6">
      <c r="A14" s="257" t="s">
        <v>315</v>
      </c>
      <c r="B14" s="261" t="s">
        <v>32</v>
      </c>
      <c r="C14" s="259" t="s">
        <v>316</v>
      </c>
      <c r="D14" s="260">
        <v>0</v>
      </c>
      <c r="E14" s="260">
        <v>0</v>
      </c>
      <c r="F14" s="260">
        <v>0</v>
      </c>
    </row>
    <row r="15" spans="1:6" ht="25.5">
      <c r="A15" s="257" t="s">
        <v>317</v>
      </c>
      <c r="B15" s="261" t="s">
        <v>318</v>
      </c>
      <c r="C15" s="259" t="s">
        <v>319</v>
      </c>
      <c r="D15" s="260">
        <v>0</v>
      </c>
      <c r="E15" s="260">
        <v>0</v>
      </c>
      <c r="F15" s="260">
        <v>0</v>
      </c>
    </row>
    <row r="16" spans="1:6" ht="25.5">
      <c r="A16" s="257" t="s">
        <v>320</v>
      </c>
      <c r="B16" s="261" t="s">
        <v>321</v>
      </c>
      <c r="C16" s="259" t="s">
        <v>322</v>
      </c>
      <c r="D16" s="260">
        <v>0</v>
      </c>
      <c r="E16" s="260">
        <v>0</v>
      </c>
      <c r="F16" s="260">
        <v>0</v>
      </c>
    </row>
    <row r="17" spans="1:6" ht="25.5">
      <c r="A17" s="257" t="s">
        <v>323</v>
      </c>
      <c r="B17" s="261" t="s">
        <v>324</v>
      </c>
      <c r="C17" s="259" t="s">
        <v>325</v>
      </c>
      <c r="D17" s="260">
        <v>0</v>
      </c>
      <c r="E17" s="260">
        <v>0</v>
      </c>
      <c r="F17" s="260">
        <v>0</v>
      </c>
    </row>
    <row r="18" spans="1:6">
      <c r="A18" s="257" t="s">
        <v>326</v>
      </c>
      <c r="B18" s="261" t="s">
        <v>327</v>
      </c>
      <c r="C18" s="259" t="s">
        <v>328</v>
      </c>
      <c r="D18" s="260">
        <v>2768283</v>
      </c>
      <c r="E18" s="260">
        <v>1302366</v>
      </c>
      <c r="F18" s="260">
        <v>1302366</v>
      </c>
    </row>
    <row r="19" spans="1:6">
      <c r="A19" s="263" t="s">
        <v>329</v>
      </c>
      <c r="B19" s="264" t="s">
        <v>330</v>
      </c>
      <c r="C19" s="265" t="s">
        <v>331</v>
      </c>
      <c r="D19" s="262">
        <f>SUM(D13:D18)</f>
        <v>2768283</v>
      </c>
      <c r="E19" s="262">
        <f t="shared" ref="E19:F19" si="0">SUM(E13:E18)</f>
        <v>1302366</v>
      </c>
      <c r="F19" s="262">
        <f t="shared" si="0"/>
        <v>1302366</v>
      </c>
    </row>
    <row r="20" spans="1:6">
      <c r="A20" s="257" t="s">
        <v>332</v>
      </c>
      <c r="B20" s="261" t="s">
        <v>46</v>
      </c>
      <c r="C20" s="259" t="s">
        <v>333</v>
      </c>
      <c r="D20" s="260">
        <v>0</v>
      </c>
      <c r="E20" s="260">
        <v>0</v>
      </c>
      <c r="F20" s="260">
        <v>0</v>
      </c>
    </row>
    <row r="21" spans="1:6" ht="25.5">
      <c r="A21" s="257" t="s">
        <v>334</v>
      </c>
      <c r="B21" s="261" t="s">
        <v>335</v>
      </c>
      <c r="C21" s="259" t="s">
        <v>336</v>
      </c>
      <c r="D21" s="260">
        <v>0</v>
      </c>
      <c r="E21" s="260">
        <v>0</v>
      </c>
      <c r="F21" s="260">
        <v>0</v>
      </c>
    </row>
    <row r="22" spans="1:6" ht="25.5">
      <c r="A22" s="257" t="s">
        <v>337</v>
      </c>
      <c r="B22" s="261" t="s">
        <v>338</v>
      </c>
      <c r="C22" s="259" t="s">
        <v>339</v>
      </c>
      <c r="D22" s="260">
        <v>0</v>
      </c>
      <c r="E22" s="260">
        <v>0</v>
      </c>
      <c r="F22" s="260">
        <v>0</v>
      </c>
    </row>
    <row r="23" spans="1:6" ht="25.5">
      <c r="A23" s="257" t="s">
        <v>340</v>
      </c>
      <c r="B23" s="261" t="s">
        <v>341</v>
      </c>
      <c r="C23" s="259" t="s">
        <v>342</v>
      </c>
      <c r="D23" s="260">
        <v>0</v>
      </c>
      <c r="E23" s="260">
        <v>0</v>
      </c>
      <c r="F23" s="260">
        <v>0</v>
      </c>
    </row>
    <row r="24" spans="1:6">
      <c r="A24" s="257" t="s">
        <v>343</v>
      </c>
      <c r="B24" s="261" t="s">
        <v>344</v>
      </c>
      <c r="C24" s="259" t="s">
        <v>345</v>
      </c>
      <c r="D24" s="260">
        <v>0</v>
      </c>
      <c r="E24" s="260">
        <v>0</v>
      </c>
      <c r="F24" s="260">
        <v>0</v>
      </c>
    </row>
    <row r="25" spans="1:6">
      <c r="A25" s="263" t="s">
        <v>346</v>
      </c>
      <c r="B25" s="264" t="s">
        <v>347</v>
      </c>
      <c r="C25" s="265" t="s">
        <v>348</v>
      </c>
      <c r="D25" s="262">
        <f>SUM(D20:D24)</f>
        <v>0</v>
      </c>
      <c r="E25" s="262">
        <f t="shared" ref="E25:F25" si="1">SUM(E20:E24)</f>
        <v>0</v>
      </c>
      <c r="F25" s="262">
        <f t="shared" si="1"/>
        <v>0</v>
      </c>
    </row>
    <row r="26" spans="1:6">
      <c r="A26" s="257" t="s">
        <v>349</v>
      </c>
      <c r="B26" s="261" t="s">
        <v>350</v>
      </c>
      <c r="C26" s="259" t="s">
        <v>351</v>
      </c>
      <c r="D26" s="260">
        <v>0</v>
      </c>
      <c r="E26" s="260">
        <v>0</v>
      </c>
      <c r="F26" s="260">
        <v>0</v>
      </c>
    </row>
    <row r="27" spans="1:6">
      <c r="A27" s="257" t="s">
        <v>352</v>
      </c>
      <c r="B27" s="261" t="s">
        <v>353</v>
      </c>
      <c r="C27" s="259" t="s">
        <v>354</v>
      </c>
      <c r="D27" s="260">
        <v>0</v>
      </c>
      <c r="E27" s="260">
        <v>0</v>
      </c>
      <c r="F27" s="260">
        <v>0</v>
      </c>
    </row>
    <row r="28" spans="1:6">
      <c r="A28" s="257" t="s">
        <v>355</v>
      </c>
      <c r="B28" s="261" t="s">
        <v>356</v>
      </c>
      <c r="C28" s="259" t="s">
        <v>357</v>
      </c>
      <c r="D28" s="262">
        <f>SUM(D26:D27)</f>
        <v>0</v>
      </c>
      <c r="E28" s="262">
        <f t="shared" ref="E28:F28" si="2">SUM(E26:E27)</f>
        <v>0</v>
      </c>
      <c r="F28" s="262">
        <f t="shared" si="2"/>
        <v>0</v>
      </c>
    </row>
    <row r="29" spans="1:6">
      <c r="A29" s="257" t="s">
        <v>358</v>
      </c>
      <c r="B29" s="261" t="s">
        <v>359</v>
      </c>
      <c r="C29" s="259" t="s">
        <v>360</v>
      </c>
      <c r="D29" s="260">
        <v>0</v>
      </c>
      <c r="E29" s="260">
        <v>0</v>
      </c>
      <c r="F29" s="260">
        <v>0</v>
      </c>
    </row>
    <row r="30" spans="1:6">
      <c r="A30" s="257" t="s">
        <v>361</v>
      </c>
      <c r="B30" s="261" t="s">
        <v>362</v>
      </c>
      <c r="C30" s="259" t="s">
        <v>363</v>
      </c>
      <c r="D30" s="260">
        <v>0</v>
      </c>
      <c r="E30" s="260">
        <v>0</v>
      </c>
      <c r="F30" s="260">
        <v>0</v>
      </c>
    </row>
    <row r="31" spans="1:6">
      <c r="A31" s="257" t="s">
        <v>364</v>
      </c>
      <c r="B31" s="261" t="s">
        <v>365</v>
      </c>
      <c r="C31" s="259" t="s">
        <v>366</v>
      </c>
      <c r="D31" s="260">
        <v>0</v>
      </c>
      <c r="E31" s="260">
        <v>0</v>
      </c>
      <c r="F31" s="260">
        <v>0</v>
      </c>
    </row>
    <row r="32" spans="1:6">
      <c r="A32" s="257" t="s">
        <v>367</v>
      </c>
      <c r="B32" s="261" t="s">
        <v>368</v>
      </c>
      <c r="C32" s="259" t="s">
        <v>369</v>
      </c>
      <c r="D32" s="260">
        <v>0</v>
      </c>
      <c r="E32" s="260">
        <v>0</v>
      </c>
      <c r="F32" s="260">
        <v>0</v>
      </c>
    </row>
    <row r="33" spans="1:6">
      <c r="A33" s="257" t="s">
        <v>370</v>
      </c>
      <c r="B33" s="261" t="s">
        <v>371</v>
      </c>
      <c r="C33" s="259" t="s">
        <v>372</v>
      </c>
      <c r="D33" s="260">
        <v>0</v>
      </c>
      <c r="E33" s="260">
        <v>0</v>
      </c>
      <c r="F33" s="260">
        <v>0</v>
      </c>
    </row>
    <row r="34" spans="1:6">
      <c r="A34" s="257" t="s">
        <v>373</v>
      </c>
      <c r="B34" s="261" t="s">
        <v>374</v>
      </c>
      <c r="C34" s="259" t="s">
        <v>375</v>
      </c>
      <c r="D34" s="260">
        <v>0</v>
      </c>
      <c r="E34" s="260">
        <v>0</v>
      </c>
      <c r="F34" s="260">
        <v>0</v>
      </c>
    </row>
    <row r="35" spans="1:6">
      <c r="A35" s="257" t="s">
        <v>376</v>
      </c>
      <c r="B35" s="261" t="s">
        <v>65</v>
      </c>
      <c r="C35" s="259" t="s">
        <v>377</v>
      </c>
      <c r="D35" s="260">
        <v>0</v>
      </c>
      <c r="E35" s="260">
        <v>0</v>
      </c>
      <c r="F35" s="260">
        <v>0</v>
      </c>
    </row>
    <row r="36" spans="1:6">
      <c r="A36" s="257" t="s">
        <v>378</v>
      </c>
      <c r="B36" s="261" t="s">
        <v>379</v>
      </c>
      <c r="C36" s="259" t="s">
        <v>380</v>
      </c>
      <c r="D36" s="260">
        <v>0</v>
      </c>
      <c r="E36" s="260">
        <v>0</v>
      </c>
      <c r="F36" s="260">
        <v>0</v>
      </c>
    </row>
    <row r="37" spans="1:6">
      <c r="A37" s="257" t="s">
        <v>381</v>
      </c>
      <c r="B37" s="261" t="s">
        <v>382</v>
      </c>
      <c r="C37" s="259" t="s">
        <v>383</v>
      </c>
      <c r="D37" s="262">
        <f>SUM(D32:D36)</f>
        <v>0</v>
      </c>
      <c r="E37" s="262">
        <f t="shared" ref="E37:F37" si="3">SUM(E32:E36)</f>
        <v>0</v>
      </c>
      <c r="F37" s="262">
        <f t="shared" si="3"/>
        <v>0</v>
      </c>
    </row>
    <row r="38" spans="1:6">
      <c r="A38" s="257" t="s">
        <v>384</v>
      </c>
      <c r="B38" s="261" t="s">
        <v>385</v>
      </c>
      <c r="C38" s="259" t="s">
        <v>386</v>
      </c>
      <c r="D38" s="260">
        <v>0</v>
      </c>
      <c r="E38" s="260">
        <v>0</v>
      </c>
      <c r="F38" s="260">
        <v>0</v>
      </c>
    </row>
    <row r="39" spans="1:6">
      <c r="A39" s="263" t="s">
        <v>387</v>
      </c>
      <c r="B39" s="264" t="s">
        <v>388</v>
      </c>
      <c r="C39" s="265" t="s">
        <v>389</v>
      </c>
      <c r="D39" s="262">
        <f>D28+D29+D30+D31+D37+D38</f>
        <v>0</v>
      </c>
      <c r="E39" s="262">
        <f t="shared" ref="E39:F39" si="4">E28+E29+E30+E31+E37+E38</f>
        <v>0</v>
      </c>
      <c r="F39" s="262">
        <f t="shared" si="4"/>
        <v>0</v>
      </c>
    </row>
    <row r="40" spans="1:6">
      <c r="A40" s="257" t="s">
        <v>390</v>
      </c>
      <c r="B40" s="207" t="s">
        <v>73</v>
      </c>
      <c r="C40" s="259" t="s">
        <v>391</v>
      </c>
      <c r="D40" s="260">
        <v>0</v>
      </c>
      <c r="E40" s="260">
        <v>0</v>
      </c>
      <c r="F40" s="260">
        <v>0</v>
      </c>
    </row>
    <row r="41" spans="1:6">
      <c r="A41" s="257" t="s">
        <v>392</v>
      </c>
      <c r="B41" s="207" t="s">
        <v>75</v>
      </c>
      <c r="C41" s="259" t="s">
        <v>393</v>
      </c>
      <c r="D41" s="260">
        <v>0</v>
      </c>
      <c r="E41" s="260">
        <v>254330</v>
      </c>
      <c r="F41" s="260">
        <v>254330</v>
      </c>
    </row>
    <row r="42" spans="1:6">
      <c r="A42" s="257" t="s">
        <v>394</v>
      </c>
      <c r="B42" s="207" t="s">
        <v>395</v>
      </c>
      <c r="C42" s="259" t="s">
        <v>396</v>
      </c>
      <c r="D42" s="260">
        <v>0</v>
      </c>
      <c r="E42" s="260">
        <v>2724</v>
      </c>
      <c r="F42" s="260">
        <v>2724</v>
      </c>
    </row>
    <row r="43" spans="1:6">
      <c r="A43" s="257" t="s">
        <v>397</v>
      </c>
      <c r="B43" s="207" t="s">
        <v>398</v>
      </c>
      <c r="C43" s="259" t="s">
        <v>399</v>
      </c>
      <c r="D43" s="260">
        <v>0</v>
      </c>
      <c r="E43" s="260">
        <v>0</v>
      </c>
      <c r="F43" s="260">
        <v>0</v>
      </c>
    </row>
    <row r="44" spans="1:6">
      <c r="A44" s="257" t="s">
        <v>400</v>
      </c>
      <c r="B44" s="207" t="s">
        <v>81</v>
      </c>
      <c r="C44" s="259" t="s">
        <v>401</v>
      </c>
      <c r="D44" s="260">
        <v>17300000</v>
      </c>
      <c r="E44" s="260">
        <v>19782063</v>
      </c>
      <c r="F44" s="260">
        <v>19782063</v>
      </c>
    </row>
    <row r="45" spans="1:6">
      <c r="A45" s="257" t="s">
        <v>402</v>
      </c>
      <c r="B45" s="207" t="s">
        <v>403</v>
      </c>
      <c r="C45" s="259" t="s">
        <v>404</v>
      </c>
      <c r="D45" s="260">
        <v>4671000</v>
      </c>
      <c r="E45" s="260">
        <v>5410628</v>
      </c>
      <c r="F45" s="260">
        <v>5410628</v>
      </c>
    </row>
    <row r="46" spans="1:6">
      <c r="A46" s="257" t="s">
        <v>405</v>
      </c>
      <c r="B46" s="207" t="s">
        <v>85</v>
      </c>
      <c r="C46" s="259" t="s">
        <v>406</v>
      </c>
      <c r="D46" s="260">
        <v>0</v>
      </c>
      <c r="E46" s="260">
        <v>0</v>
      </c>
      <c r="F46" s="260">
        <v>0</v>
      </c>
    </row>
    <row r="47" spans="1:6">
      <c r="A47" s="257" t="s">
        <v>407</v>
      </c>
      <c r="B47" s="207" t="s">
        <v>408</v>
      </c>
      <c r="C47" s="259" t="s">
        <v>409</v>
      </c>
      <c r="D47" s="260">
        <v>0</v>
      </c>
      <c r="E47" s="260">
        <v>0</v>
      </c>
      <c r="F47" s="260">
        <v>0</v>
      </c>
    </row>
    <row r="48" spans="1:6">
      <c r="A48" s="257">
        <v>42</v>
      </c>
      <c r="B48" s="207" t="s">
        <v>410</v>
      </c>
      <c r="C48" s="259" t="s">
        <v>411</v>
      </c>
      <c r="D48" s="260">
        <v>0</v>
      </c>
      <c r="E48" s="260">
        <v>0</v>
      </c>
      <c r="F48" s="260">
        <v>0</v>
      </c>
    </row>
    <row r="49" spans="1:6">
      <c r="A49" s="257">
        <v>43</v>
      </c>
      <c r="B49" s="207" t="s">
        <v>412</v>
      </c>
      <c r="C49" s="259" t="s">
        <v>413</v>
      </c>
      <c r="D49" s="262">
        <f>SUM(D47:D48)</f>
        <v>0</v>
      </c>
      <c r="E49" s="262">
        <v>0</v>
      </c>
      <c r="F49" s="262">
        <f t="shared" ref="F49" si="5">SUM(F47:F48)</f>
        <v>0</v>
      </c>
    </row>
    <row r="50" spans="1:6">
      <c r="A50" s="257">
        <v>44</v>
      </c>
      <c r="B50" s="207" t="s">
        <v>414</v>
      </c>
      <c r="C50" s="259" t="s">
        <v>415</v>
      </c>
      <c r="D50" s="260">
        <v>0</v>
      </c>
      <c r="E50" s="260">
        <v>0</v>
      </c>
      <c r="F50" s="260">
        <v>0</v>
      </c>
    </row>
    <row r="51" spans="1:6">
      <c r="A51" s="257">
        <v>45</v>
      </c>
      <c r="B51" s="207" t="s">
        <v>416</v>
      </c>
      <c r="C51" s="259" t="s">
        <v>417</v>
      </c>
      <c r="D51" s="260">
        <v>0</v>
      </c>
      <c r="E51" s="260">
        <v>0</v>
      </c>
      <c r="F51" s="260">
        <v>0</v>
      </c>
    </row>
    <row r="52" spans="1:6">
      <c r="A52" s="257" t="s">
        <v>418</v>
      </c>
      <c r="B52" s="207" t="s">
        <v>419</v>
      </c>
      <c r="C52" s="259" t="s">
        <v>420</v>
      </c>
      <c r="D52" s="262">
        <f>SUM(D50:D51)</f>
        <v>0</v>
      </c>
      <c r="E52" s="262">
        <f t="shared" ref="E52:F52" si="6">SUM(E50:E51)</f>
        <v>0</v>
      </c>
      <c r="F52" s="262">
        <f t="shared" si="6"/>
        <v>0</v>
      </c>
    </row>
    <row r="53" spans="1:6">
      <c r="A53" s="257" t="s">
        <v>421</v>
      </c>
      <c r="B53" s="207" t="s">
        <v>422</v>
      </c>
      <c r="C53" s="259" t="s">
        <v>423</v>
      </c>
      <c r="D53" s="260">
        <v>0</v>
      </c>
      <c r="E53" s="260">
        <v>0</v>
      </c>
      <c r="F53" s="260">
        <v>0</v>
      </c>
    </row>
    <row r="54" spans="1:6">
      <c r="A54" s="257" t="s">
        <v>424</v>
      </c>
      <c r="B54" s="207" t="s">
        <v>93</v>
      </c>
      <c r="C54" s="259" t="s">
        <v>425</v>
      </c>
      <c r="D54" s="260">
        <v>0</v>
      </c>
      <c r="E54" s="260">
        <v>1520886</v>
      </c>
      <c r="F54" s="260">
        <v>1520886</v>
      </c>
    </row>
    <row r="55" spans="1:6">
      <c r="A55" s="263" t="s">
        <v>426</v>
      </c>
      <c r="B55" s="266" t="s">
        <v>427</v>
      </c>
      <c r="C55" s="265" t="s">
        <v>428</v>
      </c>
      <c r="D55" s="262">
        <f>D40+D41+D42+D43+D44+D45+D46+D49+D52+D53+D54</f>
        <v>21971000</v>
      </c>
      <c r="E55" s="262">
        <f t="shared" ref="E55:F55" si="7">E40+E41+E42+E43+E44+E45+E46+E49+E52+E53+E54</f>
        <v>26970631</v>
      </c>
      <c r="F55" s="262">
        <f t="shared" si="7"/>
        <v>26970631</v>
      </c>
    </row>
    <row r="56" spans="1:6">
      <c r="A56" s="257" t="s">
        <v>429</v>
      </c>
      <c r="B56" s="207" t="s">
        <v>97</v>
      </c>
      <c r="C56" s="259" t="s">
        <v>430</v>
      </c>
      <c r="D56" s="260">
        <v>0</v>
      </c>
      <c r="E56" s="260">
        <v>0</v>
      </c>
      <c r="F56" s="260">
        <v>0</v>
      </c>
    </row>
    <row r="57" spans="1:6">
      <c r="A57" s="257" t="s">
        <v>431</v>
      </c>
      <c r="B57" s="207" t="s">
        <v>99</v>
      </c>
      <c r="C57" s="259" t="s">
        <v>432</v>
      </c>
      <c r="D57" s="260">
        <v>0</v>
      </c>
      <c r="E57" s="260">
        <v>0</v>
      </c>
      <c r="F57" s="260">
        <v>0</v>
      </c>
    </row>
    <row r="58" spans="1:6">
      <c r="A58" s="257" t="s">
        <v>433</v>
      </c>
      <c r="B58" s="207" t="s">
        <v>101</v>
      </c>
      <c r="C58" s="259" t="s">
        <v>434</v>
      </c>
      <c r="D58" s="260">
        <v>0</v>
      </c>
      <c r="E58" s="260">
        <v>0</v>
      </c>
      <c r="F58" s="260">
        <v>0</v>
      </c>
    </row>
    <row r="59" spans="1:6">
      <c r="A59" s="257" t="s">
        <v>435</v>
      </c>
      <c r="B59" s="207" t="s">
        <v>103</v>
      </c>
      <c r="C59" s="259" t="s">
        <v>436</v>
      </c>
      <c r="D59" s="260">
        <v>0</v>
      </c>
      <c r="E59" s="260">
        <v>0</v>
      </c>
      <c r="F59" s="260">
        <v>0</v>
      </c>
    </row>
    <row r="60" spans="1:6">
      <c r="A60" s="257" t="s">
        <v>437</v>
      </c>
      <c r="B60" s="207" t="s">
        <v>105</v>
      </c>
      <c r="C60" s="259" t="s">
        <v>438</v>
      </c>
      <c r="D60" s="260">
        <v>0</v>
      </c>
      <c r="E60" s="260">
        <v>0</v>
      </c>
      <c r="F60" s="260">
        <v>0</v>
      </c>
    </row>
    <row r="61" spans="1:6">
      <c r="A61" s="263" t="s">
        <v>439</v>
      </c>
      <c r="B61" s="264" t="s">
        <v>440</v>
      </c>
      <c r="C61" s="265" t="s">
        <v>441</v>
      </c>
      <c r="D61" s="262">
        <f>SUM(D56:D60)</f>
        <v>0</v>
      </c>
      <c r="E61" s="262">
        <f t="shared" ref="E61:F61" si="8">SUM(E56:E60)</f>
        <v>0</v>
      </c>
      <c r="F61" s="262">
        <f t="shared" si="8"/>
        <v>0</v>
      </c>
    </row>
    <row r="62" spans="1:6" ht="25.5">
      <c r="A62" s="257" t="s">
        <v>442</v>
      </c>
      <c r="B62" s="207" t="s">
        <v>443</v>
      </c>
      <c r="C62" s="259" t="s">
        <v>444</v>
      </c>
      <c r="D62" s="260">
        <v>0</v>
      </c>
      <c r="E62" s="260">
        <v>0</v>
      </c>
      <c r="F62" s="260">
        <v>0</v>
      </c>
    </row>
    <row r="63" spans="1:6">
      <c r="A63" s="257" t="s">
        <v>445</v>
      </c>
      <c r="B63" s="207" t="s">
        <v>446</v>
      </c>
      <c r="C63" s="259" t="s">
        <v>447</v>
      </c>
      <c r="D63" s="260">
        <v>0</v>
      </c>
      <c r="E63" s="260">
        <v>0</v>
      </c>
      <c r="F63" s="260">
        <v>0</v>
      </c>
    </row>
    <row r="64" spans="1:6" ht="25.5">
      <c r="A64" s="257" t="s">
        <v>448</v>
      </c>
      <c r="B64" s="207" t="s">
        <v>449</v>
      </c>
      <c r="C64" s="259" t="s">
        <v>450</v>
      </c>
      <c r="D64" s="260">
        <v>0</v>
      </c>
      <c r="E64" s="260">
        <v>0</v>
      </c>
      <c r="F64" s="260">
        <v>0</v>
      </c>
    </row>
    <row r="65" spans="1:6" ht="25.5">
      <c r="A65" s="257" t="s">
        <v>451</v>
      </c>
      <c r="B65" s="261" t="s">
        <v>452</v>
      </c>
      <c r="C65" s="259" t="s">
        <v>453</v>
      </c>
      <c r="D65" s="260">
        <v>0</v>
      </c>
      <c r="E65" s="260">
        <v>0</v>
      </c>
      <c r="F65" s="260">
        <v>0</v>
      </c>
    </row>
    <row r="66" spans="1:6">
      <c r="A66" s="257" t="s">
        <v>454</v>
      </c>
      <c r="B66" s="207" t="s">
        <v>455</v>
      </c>
      <c r="C66" s="259" t="s">
        <v>456</v>
      </c>
      <c r="D66" s="260">
        <v>0</v>
      </c>
      <c r="E66" s="260">
        <v>0</v>
      </c>
      <c r="F66" s="260">
        <v>0</v>
      </c>
    </row>
    <row r="67" spans="1:6">
      <c r="A67" s="263" t="s">
        <v>457</v>
      </c>
      <c r="B67" s="264" t="s">
        <v>458</v>
      </c>
      <c r="C67" s="265" t="s">
        <v>459</v>
      </c>
      <c r="D67" s="262">
        <f>SUM(D62:D66)</f>
        <v>0</v>
      </c>
      <c r="E67" s="262">
        <f t="shared" ref="E67:F67" si="9">SUM(E62:E66)</f>
        <v>0</v>
      </c>
      <c r="F67" s="262">
        <f t="shared" si="9"/>
        <v>0</v>
      </c>
    </row>
    <row r="68" spans="1:6" ht="25.5">
      <c r="A68" s="257" t="s">
        <v>460</v>
      </c>
      <c r="B68" s="207" t="s">
        <v>461</v>
      </c>
      <c r="C68" s="259" t="s">
        <v>462</v>
      </c>
      <c r="D68" s="260">
        <v>0</v>
      </c>
      <c r="E68" s="260">
        <v>0</v>
      </c>
      <c r="F68" s="260">
        <v>0</v>
      </c>
    </row>
    <row r="69" spans="1:6">
      <c r="A69" s="257" t="s">
        <v>463</v>
      </c>
      <c r="B69" s="261" t="s">
        <v>464</v>
      </c>
      <c r="C69" s="259" t="s">
        <v>465</v>
      </c>
      <c r="D69" s="260">
        <v>0</v>
      </c>
      <c r="E69" s="260">
        <v>0</v>
      </c>
      <c r="F69" s="260">
        <v>0</v>
      </c>
    </row>
    <row r="70" spans="1:6" ht="25.5">
      <c r="A70" s="257" t="s">
        <v>466</v>
      </c>
      <c r="B70" s="261" t="s">
        <v>467</v>
      </c>
      <c r="C70" s="259" t="s">
        <v>468</v>
      </c>
      <c r="D70" s="260">
        <v>0</v>
      </c>
      <c r="E70" s="260">
        <v>0</v>
      </c>
      <c r="F70" s="260">
        <v>0</v>
      </c>
    </row>
    <row r="71" spans="1:6" ht="25.5">
      <c r="A71" s="257" t="s">
        <v>469</v>
      </c>
      <c r="B71" s="261" t="s">
        <v>470</v>
      </c>
      <c r="C71" s="259" t="s">
        <v>471</v>
      </c>
      <c r="D71" s="260">
        <v>0</v>
      </c>
      <c r="E71" s="260">
        <v>0</v>
      </c>
      <c r="F71" s="260">
        <v>0</v>
      </c>
    </row>
    <row r="72" spans="1:6">
      <c r="A72" s="257" t="s">
        <v>472</v>
      </c>
      <c r="B72" s="207" t="s">
        <v>473</v>
      </c>
      <c r="C72" s="259" t="s">
        <v>474</v>
      </c>
      <c r="D72" s="260">
        <v>0</v>
      </c>
      <c r="E72" s="260">
        <v>0</v>
      </c>
      <c r="F72" s="260">
        <v>0</v>
      </c>
    </row>
    <row r="73" spans="1:6">
      <c r="A73" s="263" t="s">
        <v>475</v>
      </c>
      <c r="B73" s="264" t="s">
        <v>476</v>
      </c>
      <c r="C73" s="265" t="s">
        <v>477</v>
      </c>
      <c r="D73" s="262">
        <f>SUM(D68:D72)</f>
        <v>0</v>
      </c>
      <c r="E73" s="262">
        <f t="shared" ref="E73:F73" si="10">SUM(E68:E72)</f>
        <v>0</v>
      </c>
      <c r="F73" s="262">
        <f t="shared" si="10"/>
        <v>0</v>
      </c>
    </row>
    <row r="74" spans="1:6" ht="15.75" thickBot="1">
      <c r="A74" s="267" t="s">
        <v>478</v>
      </c>
      <c r="B74" s="209" t="s">
        <v>479</v>
      </c>
      <c r="C74" s="268" t="s">
        <v>480</v>
      </c>
      <c r="D74" s="269">
        <f>D19+D25+D39+D55+D61+D67+D73</f>
        <v>24739283</v>
      </c>
      <c r="E74" s="269">
        <f t="shared" ref="E74:F74" si="11">E19+E25+E39+E55+E61+E67+E73</f>
        <v>28272997</v>
      </c>
      <c r="F74" s="269">
        <f t="shared" si="11"/>
        <v>28272997</v>
      </c>
    </row>
    <row r="75" spans="1:6" ht="15.75" thickTop="1">
      <c r="A75" s="270" t="s">
        <v>296</v>
      </c>
      <c r="B75" s="213" t="s">
        <v>481</v>
      </c>
      <c r="C75" s="271" t="s">
        <v>482</v>
      </c>
      <c r="D75" s="260">
        <v>0</v>
      </c>
      <c r="E75" s="260">
        <v>0</v>
      </c>
      <c r="F75" s="260">
        <v>0</v>
      </c>
    </row>
    <row r="76" spans="1:6">
      <c r="A76" s="257" t="s">
        <v>298</v>
      </c>
      <c r="B76" s="207" t="s">
        <v>483</v>
      </c>
      <c r="C76" s="261" t="s">
        <v>484</v>
      </c>
      <c r="D76" s="260">
        <v>0</v>
      </c>
      <c r="E76" s="260">
        <v>0</v>
      </c>
      <c r="F76" s="260">
        <v>0</v>
      </c>
    </row>
    <row r="77" spans="1:6">
      <c r="A77" s="257" t="s">
        <v>301</v>
      </c>
      <c r="B77" s="215" t="s">
        <v>485</v>
      </c>
      <c r="C77" s="261" t="s">
        <v>486</v>
      </c>
      <c r="D77" s="260">
        <v>0</v>
      </c>
      <c r="E77" s="260">
        <v>0</v>
      </c>
      <c r="F77" s="260">
        <v>0</v>
      </c>
    </row>
    <row r="78" spans="1:6">
      <c r="A78" s="257" t="s">
        <v>304</v>
      </c>
      <c r="B78" s="207" t="s">
        <v>487</v>
      </c>
      <c r="C78" s="261" t="s">
        <v>488</v>
      </c>
      <c r="D78" s="262">
        <f>SUM(D75:D77)</f>
        <v>0</v>
      </c>
      <c r="E78" s="262">
        <f t="shared" ref="E78:F78" si="12">SUM(E75:E77)</f>
        <v>0</v>
      </c>
      <c r="F78" s="262">
        <f t="shared" si="12"/>
        <v>0</v>
      </c>
    </row>
    <row r="79" spans="1:6">
      <c r="A79" s="257" t="s">
        <v>307</v>
      </c>
      <c r="B79" s="207" t="s">
        <v>489</v>
      </c>
      <c r="C79" s="261" t="s">
        <v>490</v>
      </c>
      <c r="D79" s="260">
        <v>0</v>
      </c>
      <c r="E79" s="260">
        <v>0</v>
      </c>
      <c r="F79" s="260">
        <v>0</v>
      </c>
    </row>
    <row r="80" spans="1:6">
      <c r="A80" s="257" t="s">
        <v>310</v>
      </c>
      <c r="B80" s="215" t="s">
        <v>491</v>
      </c>
      <c r="C80" s="261" t="s">
        <v>492</v>
      </c>
      <c r="D80" s="260">
        <v>0</v>
      </c>
      <c r="E80" s="260">
        <v>0</v>
      </c>
      <c r="F80" s="260">
        <v>0</v>
      </c>
    </row>
    <row r="81" spans="1:6">
      <c r="A81" s="257" t="s">
        <v>312</v>
      </c>
      <c r="B81" s="207" t="s">
        <v>493</v>
      </c>
      <c r="C81" s="261" t="s">
        <v>494</v>
      </c>
      <c r="D81" s="260">
        <v>0</v>
      </c>
      <c r="E81" s="260">
        <v>0</v>
      </c>
      <c r="F81" s="260">
        <v>0</v>
      </c>
    </row>
    <row r="82" spans="1:6">
      <c r="A82" s="257" t="s">
        <v>315</v>
      </c>
      <c r="B82" s="215" t="s">
        <v>150</v>
      </c>
      <c r="C82" s="261" t="s">
        <v>495</v>
      </c>
      <c r="D82" s="260">
        <v>0</v>
      </c>
      <c r="E82" s="260">
        <v>0</v>
      </c>
      <c r="F82" s="260">
        <v>0</v>
      </c>
    </row>
    <row r="83" spans="1:6">
      <c r="A83" s="257" t="s">
        <v>317</v>
      </c>
      <c r="B83" s="215" t="s">
        <v>496</v>
      </c>
      <c r="C83" s="261" t="s">
        <v>497</v>
      </c>
      <c r="D83" s="262">
        <f>SUM(D79:D82)</f>
        <v>0</v>
      </c>
      <c r="E83" s="262">
        <f t="shared" ref="E83:F83" si="13">SUM(E79:E82)</f>
        <v>0</v>
      </c>
      <c r="F83" s="262">
        <f t="shared" si="13"/>
        <v>0</v>
      </c>
    </row>
    <row r="84" spans="1:6">
      <c r="A84" s="257" t="s">
        <v>320</v>
      </c>
      <c r="B84" s="261" t="s">
        <v>154</v>
      </c>
      <c r="C84" s="261" t="s">
        <v>498</v>
      </c>
      <c r="D84" s="260">
        <v>42718</v>
      </c>
      <c r="E84" s="260">
        <v>157750</v>
      </c>
      <c r="F84" s="260">
        <v>157750</v>
      </c>
    </row>
    <row r="85" spans="1:6">
      <c r="A85" s="257" t="s">
        <v>323</v>
      </c>
      <c r="B85" s="261" t="s">
        <v>158</v>
      </c>
      <c r="C85" s="261" t="s">
        <v>499</v>
      </c>
      <c r="D85" s="260">
        <v>0</v>
      </c>
      <c r="E85" s="260">
        <v>0</v>
      </c>
      <c r="F85" s="260">
        <v>0</v>
      </c>
    </row>
    <row r="86" spans="1:6">
      <c r="A86" s="257" t="s">
        <v>326</v>
      </c>
      <c r="B86" s="261" t="s">
        <v>500</v>
      </c>
      <c r="C86" s="261" t="s">
        <v>501</v>
      </c>
      <c r="D86" s="262">
        <v>42718</v>
      </c>
      <c r="E86" s="262">
        <f t="shared" ref="E86:F86" si="14">SUM(E84:E85)</f>
        <v>157750</v>
      </c>
      <c r="F86" s="262">
        <f t="shared" si="14"/>
        <v>157750</v>
      </c>
    </row>
    <row r="87" spans="1:6">
      <c r="A87" s="257" t="s">
        <v>329</v>
      </c>
      <c r="B87" s="215" t="s">
        <v>162</v>
      </c>
      <c r="C87" s="261" t="s">
        <v>502</v>
      </c>
      <c r="D87" s="260">
        <v>0</v>
      </c>
      <c r="E87" s="260">
        <v>0</v>
      </c>
      <c r="F87" s="260">
        <v>0</v>
      </c>
    </row>
    <row r="88" spans="1:6">
      <c r="A88" s="257" t="s">
        <v>332</v>
      </c>
      <c r="B88" s="215" t="s">
        <v>164</v>
      </c>
      <c r="C88" s="261" t="s">
        <v>503</v>
      </c>
      <c r="D88" s="260">
        <v>0</v>
      </c>
      <c r="E88" s="260">
        <v>0</v>
      </c>
      <c r="F88" s="260">
        <v>0</v>
      </c>
    </row>
    <row r="89" spans="1:6">
      <c r="A89" s="257" t="s">
        <v>334</v>
      </c>
      <c r="B89" s="215" t="s">
        <v>504</v>
      </c>
      <c r="C89" s="261" t="s">
        <v>505</v>
      </c>
      <c r="D89" s="260">
        <v>68030762</v>
      </c>
      <c r="E89" s="260">
        <v>71585966</v>
      </c>
      <c r="F89" s="260">
        <v>71585966</v>
      </c>
    </row>
    <row r="90" spans="1:6">
      <c r="A90" s="257" t="s">
        <v>337</v>
      </c>
      <c r="B90" s="215" t="s">
        <v>166</v>
      </c>
      <c r="C90" s="261" t="s">
        <v>506</v>
      </c>
      <c r="D90" s="260">
        <v>0</v>
      </c>
      <c r="E90" s="260">
        <v>0</v>
      </c>
      <c r="F90" s="260">
        <v>0</v>
      </c>
    </row>
    <row r="91" spans="1:6">
      <c r="A91" s="257" t="s">
        <v>340</v>
      </c>
      <c r="B91" s="207" t="s">
        <v>507</v>
      </c>
      <c r="C91" s="261" t="s">
        <v>508</v>
      </c>
      <c r="D91" s="260">
        <v>0</v>
      </c>
      <c r="E91" s="260">
        <v>0</v>
      </c>
      <c r="F91" s="260">
        <v>0</v>
      </c>
    </row>
    <row r="92" spans="1:6">
      <c r="A92" s="257">
        <v>18</v>
      </c>
      <c r="B92" s="207" t="s">
        <v>509</v>
      </c>
      <c r="C92" s="261" t="s">
        <v>510</v>
      </c>
      <c r="D92" s="260">
        <v>0</v>
      </c>
      <c r="E92" s="260">
        <v>0</v>
      </c>
      <c r="F92" s="260">
        <v>0</v>
      </c>
    </row>
    <row r="93" spans="1:6">
      <c r="A93" s="257">
        <v>19</v>
      </c>
      <c r="B93" s="207" t="s">
        <v>511</v>
      </c>
      <c r="C93" s="261" t="s">
        <v>512</v>
      </c>
      <c r="D93" s="260">
        <v>0</v>
      </c>
      <c r="E93" s="260">
        <v>0</v>
      </c>
      <c r="F93" s="260">
        <v>0</v>
      </c>
    </row>
    <row r="94" spans="1:6">
      <c r="A94" s="257">
        <v>20</v>
      </c>
      <c r="B94" s="207" t="s">
        <v>513</v>
      </c>
      <c r="C94" s="261" t="s">
        <v>514</v>
      </c>
      <c r="D94" s="262">
        <f>SUM(D92:D93)</f>
        <v>0</v>
      </c>
      <c r="E94" s="262">
        <f t="shared" ref="E94:F94" si="15">SUM(E92:E93)</f>
        <v>0</v>
      </c>
      <c r="F94" s="262">
        <f t="shared" si="15"/>
        <v>0</v>
      </c>
    </row>
    <row r="95" spans="1:6">
      <c r="A95" s="257">
        <v>21</v>
      </c>
      <c r="B95" s="207" t="s">
        <v>515</v>
      </c>
      <c r="C95" s="261" t="s">
        <v>516</v>
      </c>
      <c r="D95" s="262">
        <f>D78+D87+D88+D89+D90+D91+D83+D86+D94</f>
        <v>68073480</v>
      </c>
      <c r="E95" s="262">
        <f t="shared" ref="E95:F95" si="16">E78+E87+E88+E89+E90+E91+E83+E86+E94</f>
        <v>71743716</v>
      </c>
      <c r="F95" s="262">
        <f t="shared" si="16"/>
        <v>71743716</v>
      </c>
    </row>
    <row r="96" spans="1:6">
      <c r="A96" s="257">
        <v>22</v>
      </c>
      <c r="B96" s="207" t="s">
        <v>517</v>
      </c>
      <c r="C96" s="261" t="s">
        <v>518</v>
      </c>
      <c r="D96" s="260">
        <v>0</v>
      </c>
      <c r="E96" s="260">
        <v>0</v>
      </c>
      <c r="F96" s="260">
        <v>0</v>
      </c>
    </row>
    <row r="97" spans="1:6">
      <c r="A97" s="257">
        <v>23</v>
      </c>
      <c r="B97" s="207" t="s">
        <v>519</v>
      </c>
      <c r="C97" s="261" t="s">
        <v>520</v>
      </c>
      <c r="D97" s="260">
        <v>0</v>
      </c>
      <c r="E97" s="260">
        <v>0</v>
      </c>
      <c r="F97" s="260">
        <v>0</v>
      </c>
    </row>
    <row r="98" spans="1:6">
      <c r="A98" s="257">
        <v>24</v>
      </c>
      <c r="B98" s="215" t="s">
        <v>178</v>
      </c>
      <c r="C98" s="261" t="s">
        <v>521</v>
      </c>
      <c r="D98" s="260">
        <v>0</v>
      </c>
      <c r="E98" s="260">
        <v>0</v>
      </c>
      <c r="F98" s="260">
        <v>0</v>
      </c>
    </row>
    <row r="99" spans="1:6">
      <c r="A99" s="257">
        <v>25</v>
      </c>
      <c r="B99" s="215" t="s">
        <v>522</v>
      </c>
      <c r="C99" s="261" t="s">
        <v>523</v>
      </c>
      <c r="D99" s="260">
        <v>0</v>
      </c>
      <c r="E99" s="260">
        <v>0</v>
      </c>
      <c r="F99" s="260">
        <v>0</v>
      </c>
    </row>
    <row r="100" spans="1:6">
      <c r="A100" s="257">
        <v>26</v>
      </c>
      <c r="B100" s="215" t="s">
        <v>524</v>
      </c>
      <c r="C100" s="261" t="s">
        <v>525</v>
      </c>
      <c r="D100" s="260">
        <v>0</v>
      </c>
      <c r="E100" s="260">
        <v>0</v>
      </c>
      <c r="F100" s="260">
        <v>0</v>
      </c>
    </row>
    <row r="101" spans="1:6">
      <c r="A101" s="257">
        <v>27</v>
      </c>
      <c r="B101" s="215" t="s">
        <v>526</v>
      </c>
      <c r="C101" s="261" t="s">
        <v>527</v>
      </c>
      <c r="D101" s="262">
        <f>SUM(D96:D100)</f>
        <v>0</v>
      </c>
      <c r="E101" s="262">
        <f t="shared" ref="E101:F101" si="17">SUM(E96:E100)</f>
        <v>0</v>
      </c>
      <c r="F101" s="262">
        <f t="shared" si="17"/>
        <v>0</v>
      </c>
    </row>
    <row r="102" spans="1:6">
      <c r="A102" s="257">
        <v>28</v>
      </c>
      <c r="B102" s="207" t="s">
        <v>182</v>
      </c>
      <c r="C102" s="261" t="s">
        <v>528</v>
      </c>
      <c r="D102" s="260">
        <v>0</v>
      </c>
      <c r="E102" s="260">
        <v>0</v>
      </c>
      <c r="F102" s="260">
        <v>0</v>
      </c>
    </row>
    <row r="103" spans="1:6">
      <c r="A103" s="257">
        <v>29</v>
      </c>
      <c r="B103" s="207" t="s">
        <v>529</v>
      </c>
      <c r="C103" s="261" t="s">
        <v>530</v>
      </c>
      <c r="D103" s="260">
        <v>0</v>
      </c>
      <c r="E103" s="260">
        <v>0</v>
      </c>
      <c r="F103" s="260">
        <v>0</v>
      </c>
    </row>
    <row r="104" spans="1:6">
      <c r="A104" s="263">
        <v>30</v>
      </c>
      <c r="B104" s="216" t="s">
        <v>531</v>
      </c>
      <c r="C104" s="264" t="s">
        <v>532</v>
      </c>
      <c r="D104" s="262">
        <f>D95+D101+D102+D103</f>
        <v>68073480</v>
      </c>
      <c r="E104" s="262">
        <f t="shared" ref="E104:F104" si="18">E95+E101+E102+E103</f>
        <v>71743716</v>
      </c>
      <c r="F104" s="262">
        <f t="shared" si="18"/>
        <v>71743716</v>
      </c>
    </row>
    <row r="105" spans="1:6">
      <c r="A105" s="250"/>
      <c r="B105" s="250" t="s">
        <v>533</v>
      </c>
      <c r="C105" s="250"/>
      <c r="D105" s="272">
        <f>D104+D74</f>
        <v>92812763</v>
      </c>
      <c r="E105" s="272">
        <f t="shared" ref="E105:F105" si="19">E104+E74</f>
        <v>100016713</v>
      </c>
      <c r="F105" s="272">
        <f t="shared" si="19"/>
        <v>100016713</v>
      </c>
    </row>
    <row r="106" spans="1:6" ht="15.75">
      <c r="A106" s="669" t="s">
        <v>809</v>
      </c>
      <c r="B106" s="669"/>
      <c r="C106" s="669"/>
      <c r="D106" s="669"/>
    </row>
    <row r="107" spans="1:6">
      <c r="A107" s="660" t="s">
        <v>288</v>
      </c>
      <c r="B107" s="660"/>
      <c r="C107" s="660"/>
      <c r="D107" s="660"/>
    </row>
    <row r="108" spans="1:6">
      <c r="A108" s="661" t="s">
        <v>289</v>
      </c>
      <c r="B108" s="661"/>
      <c r="C108" s="661"/>
      <c r="D108" s="661"/>
    </row>
    <row r="109" spans="1:6">
      <c r="A109" s="662" t="s">
        <v>290</v>
      </c>
      <c r="B109" s="543" t="s">
        <v>535</v>
      </c>
      <c r="C109" s="664" t="s">
        <v>292</v>
      </c>
      <c r="D109" s="542" t="s">
        <v>293</v>
      </c>
      <c r="E109" s="542" t="s">
        <v>293</v>
      </c>
      <c r="F109" s="542" t="s">
        <v>293</v>
      </c>
    </row>
    <row r="110" spans="1:6">
      <c r="A110" s="663"/>
      <c r="B110" s="543" t="s">
        <v>294</v>
      </c>
      <c r="C110" s="665"/>
      <c r="D110" s="543" t="s">
        <v>295</v>
      </c>
      <c r="E110" s="543" t="s">
        <v>295</v>
      </c>
      <c r="F110" s="543" t="s">
        <v>295</v>
      </c>
    </row>
    <row r="111" spans="1:6">
      <c r="A111" s="273" t="s">
        <v>296</v>
      </c>
      <c r="B111" s="274" t="s">
        <v>536</v>
      </c>
      <c r="C111" s="275" t="s">
        <v>537</v>
      </c>
      <c r="D111" s="260">
        <v>39741043</v>
      </c>
      <c r="E111" s="260">
        <v>38579712</v>
      </c>
      <c r="F111" s="260">
        <v>38579712</v>
      </c>
    </row>
    <row r="112" spans="1:6">
      <c r="A112" s="273" t="s">
        <v>298</v>
      </c>
      <c r="B112" s="274" t="s">
        <v>538</v>
      </c>
      <c r="C112" s="276" t="s">
        <v>539</v>
      </c>
      <c r="D112" s="260">
        <v>0</v>
      </c>
      <c r="E112" s="260">
        <v>0</v>
      </c>
      <c r="F112" s="260">
        <v>0</v>
      </c>
    </row>
    <row r="113" spans="1:6">
      <c r="A113" s="273" t="s">
        <v>301</v>
      </c>
      <c r="B113" s="274" t="s">
        <v>540</v>
      </c>
      <c r="C113" s="276" t="s">
        <v>541</v>
      </c>
      <c r="D113" s="260">
        <v>0</v>
      </c>
      <c r="E113" s="260">
        <v>326800</v>
      </c>
      <c r="F113" s="260">
        <v>326800</v>
      </c>
    </row>
    <row r="114" spans="1:6">
      <c r="A114" s="273" t="s">
        <v>304</v>
      </c>
      <c r="B114" s="258" t="s">
        <v>542</v>
      </c>
      <c r="C114" s="276" t="s">
        <v>543</v>
      </c>
      <c r="D114" s="260">
        <v>0</v>
      </c>
      <c r="E114" s="260">
        <v>0</v>
      </c>
      <c r="F114" s="260">
        <v>0</v>
      </c>
    </row>
    <row r="115" spans="1:6">
      <c r="A115" s="273" t="s">
        <v>307</v>
      </c>
      <c r="B115" s="258" t="s">
        <v>544</v>
      </c>
      <c r="C115" s="276" t="s">
        <v>545</v>
      </c>
      <c r="D115" s="260">
        <v>0</v>
      </c>
      <c r="E115" s="260">
        <v>0</v>
      </c>
      <c r="F115" s="260">
        <v>0</v>
      </c>
    </row>
    <row r="116" spans="1:6">
      <c r="A116" s="273" t="s">
        <v>310</v>
      </c>
      <c r="B116" s="258" t="s">
        <v>546</v>
      </c>
      <c r="C116" s="276" t="s">
        <v>547</v>
      </c>
      <c r="D116" s="260">
        <v>0</v>
      </c>
      <c r="E116" s="260">
        <v>0</v>
      </c>
      <c r="F116" s="260">
        <v>0</v>
      </c>
    </row>
    <row r="117" spans="1:6">
      <c r="A117" s="273" t="s">
        <v>312</v>
      </c>
      <c r="B117" s="258" t="s">
        <v>548</v>
      </c>
      <c r="C117" s="276" t="s">
        <v>549</v>
      </c>
      <c r="D117" s="260">
        <v>1883334</v>
      </c>
      <c r="E117" s="260">
        <v>1059260</v>
      </c>
      <c r="F117" s="260">
        <v>1059260</v>
      </c>
    </row>
    <row r="118" spans="1:6">
      <c r="A118" s="273" t="s">
        <v>315</v>
      </c>
      <c r="B118" s="258" t="s">
        <v>550</v>
      </c>
      <c r="C118" s="276" t="s">
        <v>551</v>
      </c>
      <c r="D118" s="260">
        <v>0</v>
      </c>
      <c r="E118" s="260">
        <v>0</v>
      </c>
      <c r="F118" s="260">
        <v>0</v>
      </c>
    </row>
    <row r="119" spans="1:6">
      <c r="A119" s="273" t="s">
        <v>317</v>
      </c>
      <c r="B119" s="261" t="s">
        <v>552</v>
      </c>
      <c r="C119" s="276" t="s">
        <v>553</v>
      </c>
      <c r="D119" s="260">
        <v>580000</v>
      </c>
      <c r="E119" s="260">
        <v>349767</v>
      </c>
      <c r="F119" s="260">
        <v>349767</v>
      </c>
    </row>
    <row r="120" spans="1:6">
      <c r="A120" s="273" t="s">
        <v>320</v>
      </c>
      <c r="B120" s="261" t="s">
        <v>554</v>
      </c>
      <c r="C120" s="276" t="s">
        <v>555</v>
      </c>
      <c r="D120" s="260">
        <v>0</v>
      </c>
      <c r="E120" s="260">
        <v>169325</v>
      </c>
      <c r="F120" s="260">
        <v>169325</v>
      </c>
    </row>
    <row r="121" spans="1:6">
      <c r="A121" s="273" t="s">
        <v>323</v>
      </c>
      <c r="B121" s="261" t="s">
        <v>556</v>
      </c>
      <c r="C121" s="276" t="s">
        <v>557</v>
      </c>
      <c r="D121" s="260">
        <v>0</v>
      </c>
      <c r="E121" s="260">
        <v>0</v>
      </c>
      <c r="F121" s="260">
        <v>0</v>
      </c>
    </row>
    <row r="122" spans="1:6">
      <c r="A122" s="273" t="s">
        <v>326</v>
      </c>
      <c r="B122" s="261" t="s">
        <v>558</v>
      </c>
      <c r="C122" s="276" t="s">
        <v>559</v>
      </c>
      <c r="D122" s="260">
        <v>0</v>
      </c>
      <c r="E122" s="260">
        <v>0</v>
      </c>
      <c r="F122" s="260">
        <v>0</v>
      </c>
    </row>
    <row r="123" spans="1:6">
      <c r="A123" s="273" t="s">
        <v>329</v>
      </c>
      <c r="B123" s="261" t="s">
        <v>560</v>
      </c>
      <c r="C123" s="276" t="s">
        <v>561</v>
      </c>
      <c r="D123" s="260">
        <v>0</v>
      </c>
      <c r="E123" s="260">
        <v>775919</v>
      </c>
      <c r="F123" s="260">
        <v>775919</v>
      </c>
    </row>
    <row r="124" spans="1:6">
      <c r="A124" s="273" t="s">
        <v>332</v>
      </c>
      <c r="B124" s="258" t="s">
        <v>562</v>
      </c>
      <c r="C124" s="276" t="s">
        <v>563</v>
      </c>
      <c r="D124" s="262">
        <f>SUM(D111:D123)</f>
        <v>42204377</v>
      </c>
      <c r="E124" s="262">
        <f t="shared" ref="E124:F124" si="20">SUM(E111:E123)</f>
        <v>41260783</v>
      </c>
      <c r="F124" s="262">
        <f t="shared" si="20"/>
        <v>41260783</v>
      </c>
    </row>
    <row r="125" spans="1:6">
      <c r="A125" s="273" t="s">
        <v>334</v>
      </c>
      <c r="B125" s="261" t="s">
        <v>564</v>
      </c>
      <c r="C125" s="276" t="s">
        <v>565</v>
      </c>
      <c r="D125" s="260">
        <v>0</v>
      </c>
      <c r="E125" s="260">
        <v>0</v>
      </c>
      <c r="F125" s="260">
        <v>0</v>
      </c>
    </row>
    <row r="126" spans="1:6">
      <c r="A126" s="273" t="s">
        <v>337</v>
      </c>
      <c r="B126" s="261" t="s">
        <v>566</v>
      </c>
      <c r="C126" s="276" t="s">
        <v>567</v>
      </c>
      <c r="D126" s="260">
        <v>182000</v>
      </c>
      <c r="E126" s="260">
        <v>891286</v>
      </c>
      <c r="F126" s="260">
        <v>891286</v>
      </c>
    </row>
    <row r="127" spans="1:6">
      <c r="A127" s="273" t="s">
        <v>340</v>
      </c>
      <c r="B127" s="259" t="s">
        <v>568</v>
      </c>
      <c r="C127" s="276" t="s">
        <v>569</v>
      </c>
      <c r="D127" s="260">
        <v>0</v>
      </c>
      <c r="E127" s="260">
        <v>490000</v>
      </c>
      <c r="F127" s="260">
        <v>490000</v>
      </c>
    </row>
    <row r="128" spans="1:6">
      <c r="A128" s="273" t="s">
        <v>343</v>
      </c>
      <c r="B128" s="261" t="s">
        <v>570</v>
      </c>
      <c r="C128" s="276" t="s">
        <v>571</v>
      </c>
      <c r="D128" s="262">
        <f>SUM(D125:D127)</f>
        <v>182000</v>
      </c>
      <c r="E128" s="262">
        <f t="shared" ref="E128:F128" si="21">SUM(E125:E127)</f>
        <v>1381286</v>
      </c>
      <c r="F128" s="262">
        <f t="shared" si="21"/>
        <v>1381286</v>
      </c>
    </row>
    <row r="129" spans="1:6">
      <c r="A129" s="277" t="s">
        <v>346</v>
      </c>
      <c r="B129" s="278" t="s">
        <v>572</v>
      </c>
      <c r="C129" s="279" t="s">
        <v>573</v>
      </c>
      <c r="D129" s="262">
        <f>D124+D128</f>
        <v>42386377</v>
      </c>
      <c r="E129" s="262">
        <f t="shared" ref="E129:F129" si="22">E124+E128</f>
        <v>42642069</v>
      </c>
      <c r="F129" s="262">
        <f t="shared" si="22"/>
        <v>42642069</v>
      </c>
    </row>
    <row r="130" spans="1:6">
      <c r="A130" s="277" t="s">
        <v>349</v>
      </c>
      <c r="B130" s="264" t="s">
        <v>574</v>
      </c>
      <c r="C130" s="279" t="s">
        <v>575</v>
      </c>
      <c r="D130" s="260">
        <v>8511123</v>
      </c>
      <c r="E130" s="260">
        <v>8616985</v>
      </c>
      <c r="F130" s="260">
        <v>8616985</v>
      </c>
    </row>
    <row r="131" spans="1:6">
      <c r="A131" s="273" t="s">
        <v>352</v>
      </c>
      <c r="B131" s="261" t="s">
        <v>576</v>
      </c>
      <c r="C131" s="276" t="s">
        <v>577</v>
      </c>
      <c r="D131" s="260">
        <v>250000</v>
      </c>
      <c r="E131" s="260">
        <v>36457</v>
      </c>
      <c r="F131" s="260">
        <v>36457</v>
      </c>
    </row>
    <row r="132" spans="1:6">
      <c r="A132" s="273" t="s">
        <v>355</v>
      </c>
      <c r="B132" s="261" t="s">
        <v>578</v>
      </c>
      <c r="C132" s="276" t="s">
        <v>579</v>
      </c>
      <c r="D132" s="260">
        <v>24640000</v>
      </c>
      <c r="E132" s="260">
        <v>29545116</v>
      </c>
      <c r="F132" s="260">
        <v>29545116</v>
      </c>
    </row>
    <row r="133" spans="1:6">
      <c r="A133" s="273" t="s">
        <v>358</v>
      </c>
      <c r="B133" s="261" t="s">
        <v>580</v>
      </c>
      <c r="C133" s="276" t="s">
        <v>581</v>
      </c>
      <c r="D133" s="260">
        <v>0</v>
      </c>
      <c r="E133" s="260">
        <v>0</v>
      </c>
      <c r="F133" s="260">
        <v>0</v>
      </c>
    </row>
    <row r="134" spans="1:6">
      <c r="A134" s="273" t="s">
        <v>361</v>
      </c>
      <c r="B134" s="261" t="s">
        <v>582</v>
      </c>
      <c r="C134" s="276" t="s">
        <v>583</v>
      </c>
      <c r="D134" s="262">
        <f>SUM(D131:D133)</f>
        <v>24890000</v>
      </c>
      <c r="E134" s="262">
        <f t="shared" ref="E134:F134" si="23">SUM(E131:E133)</f>
        <v>29581573</v>
      </c>
      <c r="F134" s="262">
        <f t="shared" si="23"/>
        <v>29581573</v>
      </c>
    </row>
    <row r="135" spans="1:6">
      <c r="A135" s="273" t="s">
        <v>364</v>
      </c>
      <c r="B135" s="261" t="s">
        <v>584</v>
      </c>
      <c r="C135" s="276" t="s">
        <v>585</v>
      </c>
      <c r="D135" s="260">
        <v>400000</v>
      </c>
      <c r="E135" s="260">
        <v>198210</v>
      </c>
      <c r="F135" s="260">
        <v>198210</v>
      </c>
    </row>
    <row r="136" spans="1:6">
      <c r="A136" s="273" t="s">
        <v>367</v>
      </c>
      <c r="B136" s="261" t="s">
        <v>586</v>
      </c>
      <c r="C136" s="276" t="s">
        <v>587</v>
      </c>
      <c r="D136" s="260">
        <v>580000</v>
      </c>
      <c r="E136" s="260">
        <v>266195</v>
      </c>
      <c r="F136" s="260">
        <v>266195</v>
      </c>
    </row>
    <row r="137" spans="1:6">
      <c r="A137" s="273" t="s">
        <v>370</v>
      </c>
      <c r="B137" s="261" t="s">
        <v>588</v>
      </c>
      <c r="C137" s="276" t="s">
        <v>589</v>
      </c>
      <c r="D137" s="262">
        <v>980000</v>
      </c>
      <c r="E137" s="262">
        <f t="shared" ref="E137:F137" si="24">SUM(E135:E136)</f>
        <v>464405</v>
      </c>
      <c r="F137" s="262">
        <f t="shared" si="24"/>
        <v>464405</v>
      </c>
    </row>
    <row r="138" spans="1:6">
      <c r="A138" s="273" t="s">
        <v>373</v>
      </c>
      <c r="B138" s="261" t="s">
        <v>590</v>
      </c>
      <c r="C138" s="276" t="s">
        <v>591</v>
      </c>
      <c r="D138" s="260">
        <v>4031184</v>
      </c>
      <c r="E138" s="260">
        <v>2383819</v>
      </c>
      <c r="F138" s="260">
        <v>2383819</v>
      </c>
    </row>
    <row r="139" spans="1:6">
      <c r="A139" s="273" t="s">
        <v>376</v>
      </c>
      <c r="B139" s="261" t="s">
        <v>592</v>
      </c>
      <c r="C139" s="276" t="s">
        <v>593</v>
      </c>
      <c r="D139" s="260">
        <v>0</v>
      </c>
      <c r="E139" s="260">
        <v>0</v>
      </c>
      <c r="F139" s="260">
        <v>0</v>
      </c>
    </row>
    <row r="140" spans="1:6">
      <c r="A140" s="273" t="s">
        <v>378</v>
      </c>
      <c r="B140" s="261" t="s">
        <v>594</v>
      </c>
      <c r="C140" s="276" t="s">
        <v>595</v>
      </c>
      <c r="D140" s="260">
        <v>0</v>
      </c>
      <c r="E140" s="260">
        <v>0</v>
      </c>
      <c r="F140" s="260">
        <v>0</v>
      </c>
    </row>
    <row r="141" spans="1:6">
      <c r="A141" s="273" t="s">
        <v>381</v>
      </c>
      <c r="B141" s="261" t="s">
        <v>596</v>
      </c>
      <c r="C141" s="276" t="s">
        <v>597</v>
      </c>
      <c r="D141" s="260">
        <v>1950000</v>
      </c>
      <c r="E141" s="260">
        <v>25000</v>
      </c>
      <c r="F141" s="260">
        <v>25000</v>
      </c>
    </row>
    <row r="142" spans="1:6">
      <c r="A142" s="273" t="s">
        <v>384</v>
      </c>
      <c r="B142" s="280" t="s">
        <v>598</v>
      </c>
      <c r="C142" s="276" t="s">
        <v>599</v>
      </c>
      <c r="D142" s="260">
        <v>0</v>
      </c>
      <c r="E142" s="260">
        <v>180738</v>
      </c>
      <c r="F142" s="260">
        <v>180738</v>
      </c>
    </row>
    <row r="143" spans="1:6">
      <c r="A143" s="273" t="s">
        <v>387</v>
      </c>
      <c r="B143" s="259" t="s">
        <v>600</v>
      </c>
      <c r="C143" s="276" t="s">
        <v>601</v>
      </c>
      <c r="D143" s="260">
        <v>500000</v>
      </c>
      <c r="E143" s="260">
        <v>250718</v>
      </c>
      <c r="F143" s="260">
        <v>250718</v>
      </c>
    </row>
    <row r="144" spans="1:6">
      <c r="A144" s="273" t="s">
        <v>390</v>
      </c>
      <c r="B144" s="261" t="s">
        <v>602</v>
      </c>
      <c r="C144" s="276" t="s">
        <v>603</v>
      </c>
      <c r="D144" s="260">
        <v>450000</v>
      </c>
      <c r="E144" s="260">
        <v>1767581</v>
      </c>
      <c r="F144" s="260">
        <v>1767581</v>
      </c>
    </row>
    <row r="145" spans="1:6">
      <c r="A145" s="273" t="s">
        <v>392</v>
      </c>
      <c r="B145" s="261" t="s">
        <v>604</v>
      </c>
      <c r="C145" s="276" t="s">
        <v>605</v>
      </c>
      <c r="D145" s="262">
        <f>SUM(D138:D144)</f>
        <v>6931184</v>
      </c>
      <c r="E145" s="262">
        <f t="shared" ref="E145:F145" si="25">SUM(E138:E144)</f>
        <v>4607856</v>
      </c>
      <c r="F145" s="262">
        <f t="shared" si="25"/>
        <v>4607856</v>
      </c>
    </row>
    <row r="146" spans="1:6">
      <c r="A146" s="273" t="s">
        <v>394</v>
      </c>
      <c r="B146" s="261" t="s">
        <v>606</v>
      </c>
      <c r="C146" s="276" t="s">
        <v>607</v>
      </c>
      <c r="D146" s="260">
        <v>390000</v>
      </c>
      <c r="E146" s="260">
        <v>56076</v>
      </c>
      <c r="F146" s="260">
        <v>56076</v>
      </c>
    </row>
    <row r="147" spans="1:6">
      <c r="A147" s="273" t="s">
        <v>397</v>
      </c>
      <c r="B147" s="261" t="s">
        <v>608</v>
      </c>
      <c r="C147" s="276" t="s">
        <v>609</v>
      </c>
      <c r="D147" s="260">
        <v>0</v>
      </c>
      <c r="E147" s="260">
        <v>0</v>
      </c>
      <c r="F147" s="260">
        <v>0</v>
      </c>
    </row>
    <row r="148" spans="1:6">
      <c r="A148" s="273" t="s">
        <v>400</v>
      </c>
      <c r="B148" s="261" t="s">
        <v>610</v>
      </c>
      <c r="C148" s="276" t="s">
        <v>611</v>
      </c>
      <c r="D148" s="262">
        <f>SUM(D146:D147)</f>
        <v>390000</v>
      </c>
      <c r="E148" s="262">
        <f t="shared" ref="E148:F148" si="26">SUM(E146:E147)</f>
        <v>56076</v>
      </c>
      <c r="F148" s="262">
        <f t="shared" si="26"/>
        <v>56076</v>
      </c>
    </row>
    <row r="149" spans="1:6">
      <c r="A149" s="273" t="s">
        <v>402</v>
      </c>
      <c r="B149" s="261" t="s">
        <v>612</v>
      </c>
      <c r="C149" s="276" t="s">
        <v>613</v>
      </c>
      <c r="D149" s="260">
        <v>6344079</v>
      </c>
      <c r="E149" s="260">
        <v>6447300</v>
      </c>
      <c r="F149" s="260">
        <v>6447300</v>
      </c>
    </row>
    <row r="150" spans="1:6">
      <c r="A150" s="273" t="s">
        <v>405</v>
      </c>
      <c r="B150" s="261" t="s">
        <v>614</v>
      </c>
      <c r="C150" s="276" t="s">
        <v>615</v>
      </c>
      <c r="D150" s="260">
        <v>2000000</v>
      </c>
      <c r="E150" s="260">
        <v>5000</v>
      </c>
      <c r="F150" s="260">
        <v>5000</v>
      </c>
    </row>
    <row r="151" spans="1:6">
      <c r="A151" s="273" t="s">
        <v>407</v>
      </c>
      <c r="B151" s="261" t="s">
        <v>616</v>
      </c>
      <c r="C151" s="276" t="s">
        <v>617</v>
      </c>
      <c r="D151" s="260">
        <v>0</v>
      </c>
      <c r="E151" s="260">
        <v>0</v>
      </c>
      <c r="F151" s="260">
        <v>0</v>
      </c>
    </row>
    <row r="152" spans="1:6">
      <c r="A152" s="273" t="s">
        <v>618</v>
      </c>
      <c r="B152" s="261" t="s">
        <v>619</v>
      </c>
      <c r="C152" s="276" t="s">
        <v>620</v>
      </c>
      <c r="D152" s="260">
        <v>0</v>
      </c>
      <c r="E152" s="260">
        <v>0</v>
      </c>
      <c r="F152" s="260">
        <v>0</v>
      </c>
    </row>
    <row r="153" spans="1:6">
      <c r="A153" s="273" t="s">
        <v>621</v>
      </c>
      <c r="B153" s="261" t="s">
        <v>622</v>
      </c>
      <c r="C153" s="276" t="s">
        <v>623</v>
      </c>
      <c r="D153" s="260">
        <v>380000</v>
      </c>
      <c r="E153" s="260">
        <v>60475</v>
      </c>
      <c r="F153" s="260">
        <v>60475</v>
      </c>
    </row>
    <row r="154" spans="1:6">
      <c r="A154" s="273" t="s">
        <v>624</v>
      </c>
      <c r="B154" s="261" t="s">
        <v>625</v>
      </c>
      <c r="C154" s="276" t="s">
        <v>626</v>
      </c>
      <c r="D154" s="262">
        <f>SUM(D149:D153)</f>
        <v>8724079</v>
      </c>
      <c r="E154" s="262">
        <f t="shared" ref="E154:F154" si="27">SUM(E149:E153)</f>
        <v>6512775</v>
      </c>
      <c r="F154" s="262">
        <f t="shared" si="27"/>
        <v>6512775</v>
      </c>
    </row>
    <row r="155" spans="1:6">
      <c r="A155" s="277" t="s">
        <v>627</v>
      </c>
      <c r="B155" s="264" t="s">
        <v>628</v>
      </c>
      <c r="C155" s="279" t="s">
        <v>629</v>
      </c>
      <c r="D155" s="262">
        <f>D134+D137+D145+D148+D154</f>
        <v>41915263</v>
      </c>
      <c r="E155" s="262">
        <f t="shared" ref="E155:F155" si="28">E134+E137+E145+E148+E154</f>
        <v>41222685</v>
      </c>
      <c r="F155" s="262">
        <f t="shared" si="28"/>
        <v>41222685</v>
      </c>
    </row>
    <row r="156" spans="1:6">
      <c r="A156" s="273" t="s">
        <v>418</v>
      </c>
      <c r="B156" s="207" t="s">
        <v>630</v>
      </c>
      <c r="C156" s="276" t="s">
        <v>631</v>
      </c>
      <c r="D156" s="260">
        <v>0</v>
      </c>
      <c r="E156" s="260">
        <v>0</v>
      </c>
      <c r="F156" s="260">
        <v>0</v>
      </c>
    </row>
    <row r="157" spans="1:6">
      <c r="A157" s="273" t="s">
        <v>421</v>
      </c>
      <c r="B157" s="207" t="s">
        <v>632</v>
      </c>
      <c r="C157" s="276" t="s">
        <v>633</v>
      </c>
      <c r="D157" s="260">
        <v>0</v>
      </c>
      <c r="E157" s="260">
        <v>0</v>
      </c>
      <c r="F157" s="260">
        <v>0</v>
      </c>
    </row>
    <row r="158" spans="1:6">
      <c r="A158" s="273" t="s">
        <v>424</v>
      </c>
      <c r="B158" s="281" t="s">
        <v>634</v>
      </c>
      <c r="C158" s="276" t="s">
        <v>635</v>
      </c>
      <c r="D158" s="260">
        <v>0</v>
      </c>
      <c r="E158" s="260">
        <v>0</v>
      </c>
      <c r="F158" s="260">
        <v>0</v>
      </c>
    </row>
    <row r="159" spans="1:6">
      <c r="A159" s="273" t="s">
        <v>426</v>
      </c>
      <c r="B159" s="281" t="s">
        <v>636</v>
      </c>
      <c r="C159" s="276" t="s">
        <v>637</v>
      </c>
      <c r="D159" s="260">
        <v>0</v>
      </c>
      <c r="E159" s="260">
        <v>0</v>
      </c>
      <c r="F159" s="260">
        <v>0</v>
      </c>
    </row>
    <row r="160" spans="1:6">
      <c r="A160" s="273" t="s">
        <v>429</v>
      </c>
      <c r="B160" s="281" t="s">
        <v>638</v>
      </c>
      <c r="C160" s="276" t="s">
        <v>639</v>
      </c>
      <c r="D160" s="260">
        <v>0</v>
      </c>
      <c r="E160" s="260">
        <v>0</v>
      </c>
      <c r="F160" s="260">
        <v>0</v>
      </c>
    </row>
    <row r="161" spans="1:6">
      <c r="A161" s="273" t="s">
        <v>431</v>
      </c>
      <c r="B161" s="207" t="s">
        <v>640</v>
      </c>
      <c r="C161" s="276" t="s">
        <v>641</v>
      </c>
      <c r="D161" s="260">
        <v>0</v>
      </c>
      <c r="E161" s="260">
        <v>0</v>
      </c>
      <c r="F161" s="260">
        <v>0</v>
      </c>
    </row>
    <row r="162" spans="1:6">
      <c r="A162" s="273" t="s">
        <v>433</v>
      </c>
      <c r="B162" s="207" t="s">
        <v>642</v>
      </c>
      <c r="C162" s="276" t="s">
        <v>643</v>
      </c>
      <c r="D162" s="260">
        <v>0</v>
      </c>
      <c r="E162" s="260">
        <v>0</v>
      </c>
      <c r="F162" s="260">
        <v>0</v>
      </c>
    </row>
    <row r="163" spans="1:6">
      <c r="A163" s="273" t="s">
        <v>435</v>
      </c>
      <c r="B163" s="207" t="s">
        <v>644</v>
      </c>
      <c r="C163" s="276" t="s">
        <v>645</v>
      </c>
      <c r="D163" s="260">
        <v>0</v>
      </c>
      <c r="E163" s="260">
        <v>0</v>
      </c>
      <c r="F163" s="260">
        <v>0</v>
      </c>
    </row>
    <row r="164" spans="1:6">
      <c r="A164" s="277" t="s">
        <v>437</v>
      </c>
      <c r="B164" s="228" t="s">
        <v>646</v>
      </c>
      <c r="C164" s="279" t="s">
        <v>647</v>
      </c>
      <c r="D164" s="262">
        <f>SUM(D156:D163)</f>
        <v>0</v>
      </c>
      <c r="E164" s="262">
        <f t="shared" ref="E164:F164" si="29">SUM(E156:E163)</f>
        <v>0</v>
      </c>
      <c r="F164" s="262">
        <f t="shared" si="29"/>
        <v>0</v>
      </c>
    </row>
    <row r="165" spans="1:6">
      <c r="A165" s="273" t="s">
        <v>439</v>
      </c>
      <c r="B165" s="229" t="s">
        <v>648</v>
      </c>
      <c r="C165" s="276" t="s">
        <v>649</v>
      </c>
      <c r="D165" s="260">
        <v>0</v>
      </c>
      <c r="E165" s="260">
        <v>0</v>
      </c>
      <c r="F165" s="260">
        <v>0</v>
      </c>
    </row>
    <row r="166" spans="1:6">
      <c r="A166" s="273">
        <v>56</v>
      </c>
      <c r="B166" s="229" t="s">
        <v>197</v>
      </c>
      <c r="C166" s="276" t="s">
        <v>650</v>
      </c>
      <c r="D166" s="260">
        <v>0</v>
      </c>
      <c r="E166" s="260">
        <v>0</v>
      </c>
      <c r="F166" s="260">
        <v>0</v>
      </c>
    </row>
    <row r="167" spans="1:6">
      <c r="A167" s="273">
        <v>57</v>
      </c>
      <c r="B167" s="229" t="s">
        <v>651</v>
      </c>
      <c r="C167" s="276" t="s">
        <v>652</v>
      </c>
      <c r="D167" s="260">
        <v>0</v>
      </c>
      <c r="E167" s="260">
        <v>0</v>
      </c>
      <c r="F167" s="260">
        <v>0</v>
      </c>
    </row>
    <row r="168" spans="1:6">
      <c r="A168" s="273">
        <v>58</v>
      </c>
      <c r="B168" s="229" t="s">
        <v>653</v>
      </c>
      <c r="C168" s="276" t="s">
        <v>654</v>
      </c>
      <c r="D168" s="260">
        <v>0</v>
      </c>
      <c r="E168" s="260">
        <v>0</v>
      </c>
      <c r="F168" s="260">
        <v>0</v>
      </c>
    </row>
    <row r="169" spans="1:6">
      <c r="A169" s="273">
        <v>59</v>
      </c>
      <c r="B169" s="229" t="s">
        <v>655</v>
      </c>
      <c r="C169" s="276" t="s">
        <v>656</v>
      </c>
      <c r="D169" s="262">
        <f>SUM(D166:D168)</f>
        <v>0</v>
      </c>
      <c r="E169" s="262">
        <f t="shared" ref="E169:F169" si="30">SUM(E166:E168)</f>
        <v>0</v>
      </c>
      <c r="F169" s="262">
        <f t="shared" si="30"/>
        <v>0</v>
      </c>
    </row>
    <row r="170" spans="1:6">
      <c r="A170" s="273">
        <v>60</v>
      </c>
      <c r="B170" s="229" t="s">
        <v>657</v>
      </c>
      <c r="C170" s="276" t="s">
        <v>658</v>
      </c>
      <c r="D170" s="260">
        <v>0</v>
      </c>
      <c r="E170" s="260">
        <v>0</v>
      </c>
      <c r="F170" s="260">
        <v>0</v>
      </c>
    </row>
    <row r="171" spans="1:6">
      <c r="A171" s="273">
        <v>61</v>
      </c>
      <c r="B171" s="229" t="s">
        <v>659</v>
      </c>
      <c r="C171" s="276" t="s">
        <v>660</v>
      </c>
      <c r="D171" s="260">
        <v>0</v>
      </c>
      <c r="E171" s="260">
        <v>0</v>
      </c>
      <c r="F171" s="260">
        <v>0</v>
      </c>
    </row>
    <row r="172" spans="1:6">
      <c r="A172" s="273">
        <v>62</v>
      </c>
      <c r="B172" s="229" t="s">
        <v>661</v>
      </c>
      <c r="C172" s="276" t="s">
        <v>662</v>
      </c>
      <c r="D172" s="260">
        <v>0</v>
      </c>
      <c r="E172" s="260">
        <v>0</v>
      </c>
      <c r="F172" s="260">
        <v>0</v>
      </c>
    </row>
    <row r="173" spans="1:6">
      <c r="A173" s="273">
        <v>63</v>
      </c>
      <c r="B173" s="229" t="s">
        <v>663</v>
      </c>
      <c r="C173" s="276" t="s">
        <v>664</v>
      </c>
      <c r="D173" s="260">
        <v>0</v>
      </c>
      <c r="E173" s="260">
        <v>0</v>
      </c>
      <c r="F173" s="260">
        <v>0</v>
      </c>
    </row>
    <row r="174" spans="1:6">
      <c r="A174" s="273">
        <v>64</v>
      </c>
      <c r="B174" s="229" t="s">
        <v>665</v>
      </c>
      <c r="C174" s="276" t="s">
        <v>666</v>
      </c>
      <c r="D174" s="260">
        <v>0</v>
      </c>
      <c r="E174" s="260">
        <v>0</v>
      </c>
      <c r="F174" s="260">
        <v>0</v>
      </c>
    </row>
    <row r="175" spans="1:6">
      <c r="A175" s="273">
        <v>65</v>
      </c>
      <c r="B175" s="229" t="s">
        <v>667</v>
      </c>
      <c r="C175" s="276" t="s">
        <v>668</v>
      </c>
      <c r="D175" s="260">
        <v>0</v>
      </c>
      <c r="E175" s="260">
        <v>0</v>
      </c>
      <c r="F175" s="260">
        <v>0</v>
      </c>
    </row>
    <row r="176" spans="1:6">
      <c r="A176" s="273">
        <v>66</v>
      </c>
      <c r="B176" s="229" t="s">
        <v>211</v>
      </c>
      <c r="C176" s="276" t="s">
        <v>669</v>
      </c>
      <c r="D176" s="260">
        <v>0</v>
      </c>
      <c r="E176" s="260">
        <v>0</v>
      </c>
      <c r="F176" s="260">
        <v>0</v>
      </c>
    </row>
    <row r="177" spans="1:6">
      <c r="A177" s="273">
        <v>67</v>
      </c>
      <c r="B177" s="230" t="s">
        <v>213</v>
      </c>
      <c r="C177" s="276" t="s">
        <v>670</v>
      </c>
      <c r="D177" s="260">
        <v>0</v>
      </c>
      <c r="E177" s="260">
        <v>0</v>
      </c>
      <c r="F177" s="260">
        <v>0</v>
      </c>
    </row>
    <row r="178" spans="1:6">
      <c r="A178" s="273">
        <v>68</v>
      </c>
      <c r="B178" s="229" t="s">
        <v>671</v>
      </c>
      <c r="C178" s="276" t="s">
        <v>672</v>
      </c>
      <c r="D178" s="260">
        <v>0</v>
      </c>
      <c r="E178" s="260">
        <v>0</v>
      </c>
      <c r="F178" s="260">
        <v>0</v>
      </c>
    </row>
    <row r="179" spans="1:6">
      <c r="A179" s="273">
        <v>69</v>
      </c>
      <c r="B179" s="229" t="s">
        <v>217</v>
      </c>
      <c r="C179" s="276" t="s">
        <v>673</v>
      </c>
      <c r="D179" s="260">
        <v>0</v>
      </c>
      <c r="E179" s="260">
        <v>0</v>
      </c>
      <c r="F179" s="260">
        <v>0</v>
      </c>
    </row>
    <row r="180" spans="1:6">
      <c r="A180" s="273">
        <v>70</v>
      </c>
      <c r="B180" s="230" t="s">
        <v>219</v>
      </c>
      <c r="C180" s="276" t="s">
        <v>674</v>
      </c>
      <c r="D180" s="260">
        <v>0</v>
      </c>
      <c r="E180" s="260">
        <v>0</v>
      </c>
      <c r="F180" s="260">
        <v>0</v>
      </c>
    </row>
    <row r="181" spans="1:6">
      <c r="A181" s="277">
        <v>71</v>
      </c>
      <c r="B181" s="228" t="s">
        <v>675</v>
      </c>
      <c r="C181" s="279" t="s">
        <v>676</v>
      </c>
      <c r="D181" s="262">
        <f>SUM(D169:D180)+D165</f>
        <v>0</v>
      </c>
      <c r="E181" s="262">
        <f t="shared" ref="E181:F181" si="31">SUM(E169:E180)+E165</f>
        <v>0</v>
      </c>
      <c r="F181" s="262">
        <f t="shared" si="31"/>
        <v>0</v>
      </c>
    </row>
    <row r="182" spans="1:6">
      <c r="A182" s="273">
        <v>72</v>
      </c>
      <c r="B182" s="282" t="s">
        <v>677</v>
      </c>
      <c r="C182" s="276" t="s">
        <v>678</v>
      </c>
      <c r="D182" s="260">
        <v>0</v>
      </c>
      <c r="E182" s="260">
        <v>0</v>
      </c>
      <c r="F182" s="260">
        <v>0</v>
      </c>
    </row>
    <row r="183" spans="1:6">
      <c r="A183" s="273">
        <v>73</v>
      </c>
      <c r="B183" s="282" t="s">
        <v>679</v>
      </c>
      <c r="C183" s="276" t="s">
        <v>680</v>
      </c>
      <c r="D183" s="260">
        <v>0</v>
      </c>
      <c r="E183" s="260">
        <v>0</v>
      </c>
      <c r="F183" s="260">
        <v>0</v>
      </c>
    </row>
    <row r="184" spans="1:6">
      <c r="A184" s="273">
        <v>74</v>
      </c>
      <c r="B184" s="282" t="s">
        <v>681</v>
      </c>
      <c r="C184" s="276" t="s">
        <v>682</v>
      </c>
      <c r="D184" s="260">
        <v>0</v>
      </c>
      <c r="E184" s="260">
        <v>0</v>
      </c>
      <c r="F184" s="260">
        <v>0</v>
      </c>
    </row>
    <row r="185" spans="1:6">
      <c r="A185" s="273">
        <v>75</v>
      </c>
      <c r="B185" s="282" t="s">
        <v>683</v>
      </c>
      <c r="C185" s="276" t="s">
        <v>684</v>
      </c>
      <c r="D185" s="260">
        <v>0</v>
      </c>
      <c r="E185" s="260">
        <v>0</v>
      </c>
      <c r="F185" s="260">
        <v>0</v>
      </c>
    </row>
    <row r="186" spans="1:6">
      <c r="A186" s="273">
        <v>76</v>
      </c>
      <c r="B186" s="259" t="s">
        <v>685</v>
      </c>
      <c r="C186" s="276" t="s">
        <v>686</v>
      </c>
      <c r="D186" s="260">
        <v>0</v>
      </c>
      <c r="E186" s="260">
        <v>0</v>
      </c>
      <c r="F186" s="260">
        <v>0</v>
      </c>
    </row>
    <row r="187" spans="1:6">
      <c r="A187" s="273">
        <v>77</v>
      </c>
      <c r="B187" s="259" t="s">
        <v>687</v>
      </c>
      <c r="C187" s="276" t="s">
        <v>688</v>
      </c>
      <c r="D187" s="260">
        <v>0</v>
      </c>
      <c r="E187" s="260">
        <v>0</v>
      </c>
      <c r="F187" s="260">
        <v>0</v>
      </c>
    </row>
    <row r="188" spans="1:6">
      <c r="A188" s="273">
        <v>78</v>
      </c>
      <c r="B188" s="259" t="s">
        <v>689</v>
      </c>
      <c r="C188" s="276" t="s">
        <v>690</v>
      </c>
      <c r="D188" s="260">
        <v>0</v>
      </c>
      <c r="E188" s="260">
        <v>0</v>
      </c>
      <c r="F188" s="260">
        <v>0</v>
      </c>
    </row>
    <row r="189" spans="1:6">
      <c r="A189" s="277">
        <v>79</v>
      </c>
      <c r="B189" s="265" t="s">
        <v>691</v>
      </c>
      <c r="C189" s="279" t="s">
        <v>692</v>
      </c>
      <c r="D189" s="262">
        <f>SUM(D182:D188)</f>
        <v>0</v>
      </c>
      <c r="E189" s="262">
        <f t="shared" ref="E189:F189" si="32">SUM(E182:E188)</f>
        <v>0</v>
      </c>
      <c r="F189" s="262">
        <f t="shared" si="32"/>
        <v>0</v>
      </c>
    </row>
    <row r="190" spans="1:6">
      <c r="A190" s="273">
        <v>80</v>
      </c>
      <c r="B190" s="207" t="s">
        <v>693</v>
      </c>
      <c r="C190" s="276" t="s">
        <v>694</v>
      </c>
      <c r="D190" s="260">
        <v>0</v>
      </c>
      <c r="E190" s="260">
        <v>0</v>
      </c>
      <c r="F190" s="260">
        <v>0</v>
      </c>
    </row>
    <row r="191" spans="1:6">
      <c r="A191" s="273">
        <v>81</v>
      </c>
      <c r="B191" s="207" t="s">
        <v>695</v>
      </c>
      <c r="C191" s="276" t="s">
        <v>696</v>
      </c>
      <c r="D191" s="260">
        <v>0</v>
      </c>
      <c r="E191" s="260">
        <v>0</v>
      </c>
      <c r="F191" s="260">
        <v>0</v>
      </c>
    </row>
    <row r="192" spans="1:6">
      <c r="A192" s="273">
        <v>82</v>
      </c>
      <c r="B192" s="207" t="s">
        <v>697</v>
      </c>
      <c r="C192" s="276" t="s">
        <v>698</v>
      </c>
      <c r="D192" s="260">
        <v>0</v>
      </c>
      <c r="E192" s="260">
        <v>0</v>
      </c>
      <c r="F192" s="260">
        <v>0</v>
      </c>
    </row>
    <row r="193" spans="1:6">
      <c r="A193" s="273">
        <v>83</v>
      </c>
      <c r="B193" s="207" t="s">
        <v>699</v>
      </c>
      <c r="C193" s="276" t="s">
        <v>700</v>
      </c>
      <c r="D193" s="260">
        <v>0</v>
      </c>
      <c r="E193" s="260">
        <v>0</v>
      </c>
      <c r="F193" s="260">
        <v>0</v>
      </c>
    </row>
    <row r="194" spans="1:6">
      <c r="A194" s="277">
        <v>84</v>
      </c>
      <c r="B194" s="228" t="s">
        <v>701</v>
      </c>
      <c r="C194" s="279" t="s">
        <v>702</v>
      </c>
      <c r="D194" s="262">
        <f>SUM(D190:D193)</f>
        <v>0</v>
      </c>
      <c r="E194" s="262">
        <f t="shared" ref="E194:F194" si="33">SUM(E190:E193)</f>
        <v>0</v>
      </c>
      <c r="F194" s="262">
        <f t="shared" si="33"/>
        <v>0</v>
      </c>
    </row>
    <row r="195" spans="1:6" ht="25.5">
      <c r="A195" s="273">
        <v>85</v>
      </c>
      <c r="B195" s="207" t="s">
        <v>703</v>
      </c>
      <c r="C195" s="276" t="s">
        <v>704</v>
      </c>
      <c r="D195" s="260">
        <v>0</v>
      </c>
      <c r="E195" s="260">
        <v>0</v>
      </c>
      <c r="F195" s="260">
        <v>0</v>
      </c>
    </row>
    <row r="196" spans="1:6">
      <c r="A196" s="273">
        <v>86</v>
      </c>
      <c r="B196" s="207" t="s">
        <v>705</v>
      </c>
      <c r="C196" s="276" t="s">
        <v>706</v>
      </c>
      <c r="D196" s="260">
        <v>0</v>
      </c>
      <c r="E196" s="260">
        <v>0</v>
      </c>
      <c r="F196" s="260">
        <v>0</v>
      </c>
    </row>
    <row r="197" spans="1:6" ht="25.5">
      <c r="A197" s="273">
        <v>87</v>
      </c>
      <c r="B197" s="207" t="s">
        <v>707</v>
      </c>
      <c r="C197" s="276" t="s">
        <v>708</v>
      </c>
      <c r="D197" s="260">
        <v>0</v>
      </c>
      <c r="E197" s="260">
        <v>0</v>
      </c>
      <c r="F197" s="260">
        <v>0</v>
      </c>
    </row>
    <row r="198" spans="1:6">
      <c r="A198" s="273">
        <v>88</v>
      </c>
      <c r="B198" s="207" t="s">
        <v>709</v>
      </c>
      <c r="C198" s="276" t="s">
        <v>710</v>
      </c>
      <c r="D198" s="260">
        <v>0</v>
      </c>
      <c r="E198" s="260">
        <v>0</v>
      </c>
      <c r="F198" s="260">
        <v>0</v>
      </c>
    </row>
    <row r="199" spans="1:6" ht="25.5">
      <c r="A199" s="273">
        <v>89</v>
      </c>
      <c r="B199" s="207" t="s">
        <v>711</v>
      </c>
      <c r="C199" s="276" t="s">
        <v>712</v>
      </c>
      <c r="D199" s="260">
        <v>0</v>
      </c>
      <c r="E199" s="260">
        <v>0</v>
      </c>
      <c r="F199" s="260">
        <v>0</v>
      </c>
    </row>
    <row r="200" spans="1:6">
      <c r="A200" s="273">
        <v>90</v>
      </c>
      <c r="B200" s="207" t="s">
        <v>713</v>
      </c>
      <c r="C200" s="276" t="s">
        <v>714</v>
      </c>
      <c r="D200" s="260">
        <v>0</v>
      </c>
      <c r="E200" s="260">
        <v>0</v>
      </c>
      <c r="F200" s="260">
        <v>0</v>
      </c>
    </row>
    <row r="201" spans="1:6">
      <c r="A201" s="273">
        <v>91</v>
      </c>
      <c r="B201" s="207" t="s">
        <v>232</v>
      </c>
      <c r="C201" s="276" t="s">
        <v>715</v>
      </c>
      <c r="D201" s="260">
        <v>0</v>
      </c>
      <c r="E201" s="260">
        <v>0</v>
      </c>
      <c r="F201" s="260">
        <v>0</v>
      </c>
    </row>
    <row r="202" spans="1:6">
      <c r="A202" s="273">
        <v>92</v>
      </c>
      <c r="B202" s="207" t="s">
        <v>716</v>
      </c>
      <c r="C202" s="276" t="s">
        <v>717</v>
      </c>
      <c r="D202" s="260">
        <v>0</v>
      </c>
      <c r="E202" s="260">
        <v>0</v>
      </c>
      <c r="F202" s="260">
        <v>0</v>
      </c>
    </row>
    <row r="203" spans="1:6">
      <c r="A203" s="273">
        <v>93</v>
      </c>
      <c r="B203" s="207" t="s">
        <v>718</v>
      </c>
      <c r="C203" s="276" t="s">
        <v>719</v>
      </c>
      <c r="D203" s="260">
        <v>0</v>
      </c>
      <c r="E203" s="260">
        <v>0</v>
      </c>
      <c r="F203" s="260">
        <v>0</v>
      </c>
    </row>
    <row r="204" spans="1:6">
      <c r="A204" s="277">
        <v>94</v>
      </c>
      <c r="B204" s="228" t="s">
        <v>720</v>
      </c>
      <c r="C204" s="279" t="s">
        <v>721</v>
      </c>
      <c r="D204" s="262">
        <f>SUM(D195:D203)</f>
        <v>0</v>
      </c>
      <c r="E204" s="262">
        <f t="shared" ref="E204:F204" si="34">SUM(E195:E203)</f>
        <v>0</v>
      </c>
      <c r="F204" s="262">
        <f t="shared" si="34"/>
        <v>0</v>
      </c>
    </row>
    <row r="205" spans="1:6" ht="15.75" thickBot="1">
      <c r="A205" s="283">
        <v>95</v>
      </c>
      <c r="B205" s="268" t="s">
        <v>722</v>
      </c>
      <c r="C205" s="284" t="s">
        <v>723</v>
      </c>
      <c r="D205" s="269">
        <f>D204+D194+D189+D181+D164+D155+D130+D129</f>
        <v>92812763</v>
      </c>
      <c r="E205" s="269">
        <f t="shared" ref="E205:F205" si="35">E204+E194+E189+E181+E164+E155+E130+E129</f>
        <v>92481739</v>
      </c>
      <c r="F205" s="269">
        <f t="shared" si="35"/>
        <v>92481739</v>
      </c>
    </row>
    <row r="206" spans="1:6" ht="15.75" thickTop="1">
      <c r="A206" s="270" t="s">
        <v>296</v>
      </c>
      <c r="B206" s="234" t="s">
        <v>241</v>
      </c>
      <c r="C206" s="271" t="s">
        <v>724</v>
      </c>
      <c r="D206" s="260">
        <v>0</v>
      </c>
      <c r="E206" s="260">
        <v>0</v>
      </c>
      <c r="F206" s="260">
        <v>0</v>
      </c>
    </row>
    <row r="207" spans="1:6">
      <c r="A207" s="257" t="s">
        <v>298</v>
      </c>
      <c r="B207" s="207" t="s">
        <v>243</v>
      </c>
      <c r="C207" s="261" t="s">
        <v>725</v>
      </c>
      <c r="D207" s="260">
        <v>0</v>
      </c>
      <c r="E207" s="260">
        <v>0</v>
      </c>
      <c r="F207" s="260">
        <v>0</v>
      </c>
    </row>
    <row r="208" spans="1:6">
      <c r="A208" s="257" t="s">
        <v>301</v>
      </c>
      <c r="B208" s="207" t="s">
        <v>726</v>
      </c>
      <c r="C208" s="261" t="s">
        <v>727</v>
      </c>
      <c r="D208" s="260">
        <v>0</v>
      </c>
      <c r="E208" s="260">
        <v>0</v>
      </c>
      <c r="F208" s="260">
        <v>0</v>
      </c>
    </row>
    <row r="209" spans="1:6">
      <c r="A209" s="257" t="s">
        <v>304</v>
      </c>
      <c r="B209" s="207" t="s">
        <v>728</v>
      </c>
      <c r="C209" s="261" t="s">
        <v>729</v>
      </c>
      <c r="D209" s="262">
        <f>SUM(D206:D208)</f>
        <v>0</v>
      </c>
      <c r="E209" s="262">
        <f t="shared" ref="E209:F209" si="36">SUM(E206:E208)</f>
        <v>0</v>
      </c>
      <c r="F209" s="262">
        <f t="shared" si="36"/>
        <v>0</v>
      </c>
    </row>
    <row r="210" spans="1:6">
      <c r="A210" s="257" t="s">
        <v>307</v>
      </c>
      <c r="B210" s="215" t="s">
        <v>248</v>
      </c>
      <c r="C210" s="261" t="s">
        <v>730</v>
      </c>
      <c r="D210" s="260">
        <v>0</v>
      </c>
      <c r="E210" s="260">
        <v>0</v>
      </c>
      <c r="F210" s="260">
        <v>0</v>
      </c>
    </row>
    <row r="211" spans="1:6">
      <c r="A211" s="257" t="s">
        <v>310</v>
      </c>
      <c r="B211" s="207" t="s">
        <v>250</v>
      </c>
      <c r="C211" s="261" t="s">
        <v>731</v>
      </c>
      <c r="D211" s="260">
        <v>0</v>
      </c>
      <c r="E211" s="260">
        <v>0</v>
      </c>
      <c r="F211" s="260">
        <v>0</v>
      </c>
    </row>
    <row r="212" spans="1:6">
      <c r="A212" s="257" t="s">
        <v>312</v>
      </c>
      <c r="B212" s="207" t="s">
        <v>252</v>
      </c>
      <c r="C212" s="261" t="s">
        <v>732</v>
      </c>
      <c r="D212" s="260">
        <v>0</v>
      </c>
      <c r="E212" s="260">
        <v>0</v>
      </c>
      <c r="F212" s="260">
        <v>0</v>
      </c>
    </row>
    <row r="213" spans="1:6">
      <c r="A213" s="257" t="s">
        <v>315</v>
      </c>
      <c r="B213" s="207" t="s">
        <v>254</v>
      </c>
      <c r="C213" s="261" t="s">
        <v>733</v>
      </c>
      <c r="D213" s="260">
        <v>0</v>
      </c>
      <c r="E213" s="260">
        <v>0</v>
      </c>
      <c r="F213" s="260">
        <v>0</v>
      </c>
    </row>
    <row r="214" spans="1:6">
      <c r="A214" s="257" t="s">
        <v>317</v>
      </c>
      <c r="B214" s="207" t="s">
        <v>734</v>
      </c>
      <c r="C214" s="261" t="s">
        <v>735</v>
      </c>
      <c r="D214" s="260">
        <v>0</v>
      </c>
      <c r="E214" s="260">
        <v>0</v>
      </c>
      <c r="F214" s="260">
        <v>0</v>
      </c>
    </row>
    <row r="215" spans="1:6">
      <c r="A215" s="257">
        <v>10</v>
      </c>
      <c r="B215" s="207" t="s">
        <v>258</v>
      </c>
      <c r="C215" s="261" t="s">
        <v>736</v>
      </c>
      <c r="D215" s="260">
        <v>0</v>
      </c>
      <c r="E215" s="260">
        <v>0</v>
      </c>
      <c r="F215" s="260">
        <v>0</v>
      </c>
    </row>
    <row r="216" spans="1:6">
      <c r="A216" s="257">
        <v>11</v>
      </c>
      <c r="B216" s="215" t="s">
        <v>737</v>
      </c>
      <c r="C216" s="261" t="s">
        <v>738</v>
      </c>
      <c r="D216" s="262">
        <f>SUM(D210:D215)</f>
        <v>0</v>
      </c>
      <c r="E216" s="262">
        <f t="shared" ref="E216:F216" si="37">SUM(E210:E215)</f>
        <v>0</v>
      </c>
      <c r="F216" s="262">
        <f t="shared" si="37"/>
        <v>0</v>
      </c>
    </row>
    <row r="217" spans="1:6">
      <c r="A217" s="257">
        <v>12</v>
      </c>
      <c r="B217" s="215" t="s">
        <v>261</v>
      </c>
      <c r="C217" s="261" t="s">
        <v>739</v>
      </c>
      <c r="D217" s="260">
        <v>0</v>
      </c>
      <c r="E217" s="260">
        <v>0</v>
      </c>
      <c r="F217" s="260">
        <v>0</v>
      </c>
    </row>
    <row r="218" spans="1:6">
      <c r="A218" s="257">
        <v>13</v>
      </c>
      <c r="B218" s="215" t="s">
        <v>263</v>
      </c>
      <c r="C218" s="261" t="s">
        <v>740</v>
      </c>
      <c r="D218" s="260">
        <v>0</v>
      </c>
      <c r="E218" s="260">
        <v>0</v>
      </c>
      <c r="F218" s="260">
        <v>0</v>
      </c>
    </row>
    <row r="219" spans="1:6">
      <c r="A219" s="257">
        <v>14</v>
      </c>
      <c r="B219" s="215" t="s">
        <v>741</v>
      </c>
      <c r="C219" s="261" t="s">
        <v>742</v>
      </c>
      <c r="D219" s="260">
        <v>0</v>
      </c>
      <c r="E219" s="260">
        <v>0</v>
      </c>
      <c r="F219" s="260">
        <v>0</v>
      </c>
    </row>
    <row r="220" spans="1:6">
      <c r="A220" s="257">
        <v>15</v>
      </c>
      <c r="B220" s="215" t="s">
        <v>743</v>
      </c>
      <c r="C220" s="261" t="s">
        <v>744</v>
      </c>
      <c r="D220" s="260">
        <v>0</v>
      </c>
      <c r="E220" s="260">
        <v>0</v>
      </c>
      <c r="F220" s="260">
        <v>0</v>
      </c>
    </row>
    <row r="221" spans="1:6">
      <c r="A221" s="257">
        <v>16</v>
      </c>
      <c r="B221" s="215" t="s">
        <v>745</v>
      </c>
      <c r="C221" s="261" t="s">
        <v>746</v>
      </c>
      <c r="D221" s="260">
        <v>0</v>
      </c>
      <c r="E221" s="260">
        <v>0</v>
      </c>
      <c r="F221" s="260">
        <v>0</v>
      </c>
    </row>
    <row r="222" spans="1:6">
      <c r="A222" s="257">
        <v>17</v>
      </c>
      <c r="B222" s="215" t="s">
        <v>747</v>
      </c>
      <c r="C222" s="261" t="s">
        <v>748</v>
      </c>
      <c r="D222" s="260">
        <v>0</v>
      </c>
      <c r="E222" s="260">
        <v>0</v>
      </c>
      <c r="F222" s="260">
        <v>0</v>
      </c>
    </row>
    <row r="223" spans="1:6">
      <c r="A223" s="257">
        <v>18</v>
      </c>
      <c r="B223" s="215" t="s">
        <v>749</v>
      </c>
      <c r="C223" s="261" t="s">
        <v>750</v>
      </c>
      <c r="D223" s="260">
        <v>0</v>
      </c>
      <c r="E223" s="260">
        <v>0</v>
      </c>
      <c r="F223" s="260">
        <v>0</v>
      </c>
    </row>
    <row r="224" spans="1:6">
      <c r="A224" s="257">
        <v>19</v>
      </c>
      <c r="B224" s="215" t="s">
        <v>751</v>
      </c>
      <c r="C224" s="261" t="s">
        <v>752</v>
      </c>
      <c r="D224" s="260">
        <v>0</v>
      </c>
      <c r="E224" s="260">
        <v>0</v>
      </c>
      <c r="F224" s="260">
        <v>0</v>
      </c>
    </row>
    <row r="225" spans="1:6">
      <c r="A225" s="257">
        <v>20</v>
      </c>
      <c r="B225" s="215" t="s">
        <v>753</v>
      </c>
      <c r="C225" s="261" t="s">
        <v>754</v>
      </c>
      <c r="D225" s="262">
        <f>SUM(D223:D224)</f>
        <v>0</v>
      </c>
      <c r="E225" s="262">
        <f t="shared" ref="E225:F225" si="38">SUM(E223:E224)</f>
        <v>0</v>
      </c>
      <c r="F225" s="262">
        <f t="shared" si="38"/>
        <v>0</v>
      </c>
    </row>
    <row r="226" spans="1:6">
      <c r="A226" s="257">
        <v>21</v>
      </c>
      <c r="B226" s="215" t="s">
        <v>755</v>
      </c>
      <c r="C226" s="261" t="s">
        <v>756</v>
      </c>
      <c r="D226" s="262">
        <f>D209+D216+D217+D218+D219+D220+D221+D222+D225</f>
        <v>0</v>
      </c>
      <c r="E226" s="262">
        <f t="shared" ref="E226:F226" si="39">E209+E216+E217+E218+E219+E220+E221+E222+E225</f>
        <v>0</v>
      </c>
      <c r="F226" s="262">
        <f t="shared" si="39"/>
        <v>0</v>
      </c>
    </row>
    <row r="227" spans="1:6">
      <c r="A227" s="257">
        <v>22</v>
      </c>
      <c r="B227" s="215" t="s">
        <v>757</v>
      </c>
      <c r="C227" s="261" t="s">
        <v>758</v>
      </c>
      <c r="D227" s="260">
        <v>0</v>
      </c>
      <c r="E227" s="260">
        <v>0</v>
      </c>
      <c r="F227" s="260">
        <v>0</v>
      </c>
    </row>
    <row r="228" spans="1:6">
      <c r="A228" s="257">
        <v>23</v>
      </c>
      <c r="B228" s="207" t="s">
        <v>759</v>
      </c>
      <c r="C228" s="261" t="s">
        <v>760</v>
      </c>
      <c r="D228" s="260">
        <v>0</v>
      </c>
      <c r="E228" s="260">
        <v>0</v>
      </c>
      <c r="F228" s="260">
        <v>0</v>
      </c>
    </row>
    <row r="229" spans="1:6">
      <c r="A229" s="257">
        <v>24</v>
      </c>
      <c r="B229" s="215" t="s">
        <v>761</v>
      </c>
      <c r="C229" s="261" t="s">
        <v>762</v>
      </c>
      <c r="D229" s="260">
        <v>0</v>
      </c>
      <c r="E229" s="260">
        <v>0</v>
      </c>
      <c r="F229" s="260">
        <v>0</v>
      </c>
    </row>
    <row r="230" spans="1:6">
      <c r="A230" s="257">
        <v>25</v>
      </c>
      <c r="B230" s="215" t="s">
        <v>763</v>
      </c>
      <c r="C230" s="261" t="s">
        <v>764</v>
      </c>
      <c r="D230" s="260">
        <v>0</v>
      </c>
      <c r="E230" s="260">
        <v>0</v>
      </c>
      <c r="F230" s="260">
        <v>0</v>
      </c>
    </row>
    <row r="231" spans="1:6">
      <c r="A231" s="257">
        <v>26</v>
      </c>
      <c r="B231" s="215" t="s">
        <v>765</v>
      </c>
      <c r="C231" s="261" t="s">
        <v>766</v>
      </c>
      <c r="D231" s="260">
        <v>0</v>
      </c>
      <c r="E231" s="260">
        <v>0</v>
      </c>
      <c r="F231" s="260">
        <v>0</v>
      </c>
    </row>
    <row r="232" spans="1:6">
      <c r="A232" s="257">
        <v>27</v>
      </c>
      <c r="B232" s="215" t="s">
        <v>767</v>
      </c>
      <c r="C232" s="261" t="s">
        <v>768</v>
      </c>
      <c r="D232" s="262">
        <f>SUM(D227:D231)</f>
        <v>0</v>
      </c>
      <c r="E232" s="262">
        <f t="shared" ref="E232:F232" si="40">SUM(E227:E231)</f>
        <v>0</v>
      </c>
      <c r="F232" s="262">
        <f t="shared" si="40"/>
        <v>0</v>
      </c>
    </row>
    <row r="233" spans="1:6">
      <c r="A233" s="257">
        <v>28</v>
      </c>
      <c r="B233" s="207" t="s">
        <v>769</v>
      </c>
      <c r="C233" s="261" t="s">
        <v>770</v>
      </c>
      <c r="D233" s="260">
        <v>0</v>
      </c>
      <c r="E233" s="260">
        <v>0</v>
      </c>
      <c r="F233" s="260">
        <v>0</v>
      </c>
    </row>
    <row r="234" spans="1:6">
      <c r="A234" s="257">
        <v>29</v>
      </c>
      <c r="B234" s="207" t="s">
        <v>771</v>
      </c>
      <c r="C234" s="261" t="s">
        <v>772</v>
      </c>
      <c r="D234" s="260">
        <v>0</v>
      </c>
      <c r="E234" s="260">
        <v>0</v>
      </c>
      <c r="F234" s="260">
        <v>0</v>
      </c>
    </row>
    <row r="235" spans="1:6">
      <c r="A235" s="263">
        <v>30</v>
      </c>
      <c r="B235" s="216" t="s">
        <v>773</v>
      </c>
      <c r="C235" s="264" t="s">
        <v>774</v>
      </c>
      <c r="D235" s="262">
        <f>D226+D232+D233+D234</f>
        <v>0</v>
      </c>
      <c r="E235" s="262">
        <f t="shared" ref="E235:F235" si="41">E226+E232+E233+E234</f>
        <v>0</v>
      </c>
      <c r="F235" s="262">
        <f t="shared" si="41"/>
        <v>0</v>
      </c>
    </row>
    <row r="236" spans="1:6">
      <c r="A236" s="341"/>
      <c r="B236" s="341" t="s">
        <v>775</v>
      </c>
      <c r="C236" s="341"/>
      <c r="D236" s="342">
        <f>D205</f>
        <v>92812763</v>
      </c>
      <c r="E236" s="342">
        <f t="shared" ref="E236:F236" si="42">E205</f>
        <v>92481739</v>
      </c>
      <c r="F236" s="342">
        <f t="shared" si="42"/>
        <v>92481739</v>
      </c>
    </row>
    <row r="237" spans="1:6">
      <c r="A237" s="343"/>
      <c r="B237" s="343"/>
      <c r="C237" s="343"/>
      <c r="D237" s="343"/>
      <c r="E237" s="343"/>
      <c r="F237" s="343"/>
    </row>
    <row r="238" spans="1:6">
      <c r="A238" s="338"/>
      <c r="B238" s="338"/>
      <c r="C238" s="339"/>
      <c r="D238" s="340"/>
      <c r="E238" s="340"/>
      <c r="F238" s="340"/>
    </row>
    <row r="239" spans="1:6" ht="15.75" thickBot="1">
      <c r="A239" s="338"/>
      <c r="B239" s="338"/>
      <c r="C239" s="339"/>
      <c r="D239" s="340"/>
      <c r="E239" s="340"/>
      <c r="F239" s="340"/>
    </row>
    <row r="240" spans="1:6" ht="29.25" thickBot="1">
      <c r="A240" s="344">
        <v>1</v>
      </c>
      <c r="B240" s="345" t="s">
        <v>846</v>
      </c>
      <c r="C240" s="332"/>
      <c r="D240" s="333">
        <f>D75-D206</f>
        <v>0</v>
      </c>
      <c r="E240" s="333">
        <f t="shared" ref="E240:F240" si="43">E75-E206</f>
        <v>0</v>
      </c>
      <c r="F240" s="333">
        <f t="shared" si="43"/>
        <v>0</v>
      </c>
    </row>
    <row r="241" spans="1:6" ht="29.25" thickBot="1">
      <c r="A241" s="334" t="s">
        <v>43</v>
      </c>
      <c r="B241" s="335" t="s">
        <v>847</v>
      </c>
      <c r="C241" s="336"/>
      <c r="D241" s="337">
        <f>D105-D236</f>
        <v>0</v>
      </c>
      <c r="E241" s="337">
        <f t="shared" ref="E241:F241" si="44">E105-E236</f>
        <v>7534974</v>
      </c>
      <c r="F241" s="337">
        <f t="shared" si="44"/>
        <v>7534974</v>
      </c>
    </row>
  </sheetData>
  <mergeCells count="10">
    <mergeCell ref="A107:D107"/>
    <mergeCell ref="A108:D108"/>
    <mergeCell ref="A109:A110"/>
    <mergeCell ref="C109:C110"/>
    <mergeCell ref="A2:D2"/>
    <mergeCell ref="A3:D3"/>
    <mergeCell ref="A4:D4"/>
    <mergeCell ref="A5:A6"/>
    <mergeCell ref="C5:C6"/>
    <mergeCell ref="A106:D10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3"/>
  <sheetViews>
    <sheetView zoomScale="75" zoomScaleNormal="75" workbookViewId="0">
      <selection activeCell="F10" sqref="F10"/>
    </sheetView>
  </sheetViews>
  <sheetFormatPr defaultRowHeight="15"/>
  <cols>
    <col min="1" max="1" width="78.7109375" style="235" customWidth="1"/>
    <col min="2" max="2" width="30" style="235" customWidth="1"/>
  </cols>
  <sheetData>
    <row r="1" spans="1:2">
      <c r="A1" s="518"/>
      <c r="B1" s="514" t="s">
        <v>1193</v>
      </c>
    </row>
    <row r="2" spans="1:2">
      <c r="A2" s="518"/>
      <c r="B2" s="518"/>
    </row>
    <row r="3" spans="1:2" ht="15.75">
      <c r="A3" s="671" t="s">
        <v>810</v>
      </c>
      <c r="B3" s="672"/>
    </row>
    <row r="4" spans="1:2">
      <c r="A4" s="673"/>
      <c r="B4" s="674"/>
    </row>
    <row r="5" spans="1:2">
      <c r="A5" s="670"/>
      <c r="B5" s="670"/>
    </row>
    <row r="6" spans="1:2">
      <c r="A6" s="286"/>
      <c r="B6" s="287" t="s">
        <v>1212</v>
      </c>
    </row>
    <row r="7" spans="1:2">
      <c r="A7" s="288" t="s">
        <v>811</v>
      </c>
      <c r="B7" s="289">
        <v>6</v>
      </c>
    </row>
    <row r="8" spans="1:2">
      <c r="A8" s="286" t="s">
        <v>812</v>
      </c>
      <c r="B8" s="290">
        <v>6</v>
      </c>
    </row>
    <row r="9" spans="1:2">
      <c r="A9" s="285"/>
      <c r="B9" s="285"/>
    </row>
    <row r="10" spans="1:2" ht="15.75">
      <c r="A10" s="671" t="s">
        <v>813</v>
      </c>
      <c r="B10" s="672"/>
    </row>
    <row r="11" spans="1:2">
      <c r="A11" s="673"/>
      <c r="B11" s="674"/>
    </row>
    <row r="12" spans="1:2">
      <c r="A12" s="670"/>
      <c r="B12" s="670"/>
    </row>
    <row r="13" spans="1:2">
      <c r="A13" s="286"/>
      <c r="B13" s="287" t="s">
        <v>1177</v>
      </c>
    </row>
    <row r="14" spans="1:2">
      <c r="A14" s="288" t="s">
        <v>811</v>
      </c>
      <c r="B14" s="289">
        <v>9</v>
      </c>
    </row>
    <row r="15" spans="1:2">
      <c r="A15" s="288" t="s">
        <v>814</v>
      </c>
      <c r="B15" s="289">
        <v>6</v>
      </c>
    </row>
    <row r="16" spans="1:2">
      <c r="A16" s="286" t="s">
        <v>812</v>
      </c>
      <c r="B16" s="290">
        <v>15</v>
      </c>
    </row>
    <row r="17" spans="1:2">
      <c r="A17" s="285"/>
      <c r="B17" s="285"/>
    </row>
    <row r="18" spans="1:2" ht="15.75">
      <c r="A18" s="671" t="s">
        <v>815</v>
      </c>
      <c r="B18" s="672"/>
    </row>
    <row r="19" spans="1:2">
      <c r="A19" s="673"/>
      <c r="B19" s="674"/>
    </row>
    <row r="20" spans="1:2">
      <c r="A20" s="670"/>
      <c r="B20" s="670"/>
    </row>
    <row r="21" spans="1:2">
      <c r="A21" s="286"/>
      <c r="B21" s="287" t="s">
        <v>1212</v>
      </c>
    </row>
    <row r="22" spans="1:2">
      <c r="A22" s="288" t="s">
        <v>816</v>
      </c>
      <c r="B22" s="289">
        <v>30</v>
      </c>
    </row>
    <row r="23" spans="1:2">
      <c r="A23" s="286" t="s">
        <v>812</v>
      </c>
      <c r="B23" s="290">
        <v>30</v>
      </c>
    </row>
  </sheetData>
  <mergeCells count="9">
    <mergeCell ref="A12:B12"/>
    <mergeCell ref="A18:B18"/>
    <mergeCell ref="A19:B19"/>
    <mergeCell ref="A20:B20"/>
    <mergeCell ref="A3:B3"/>
    <mergeCell ref="A4:B4"/>
    <mergeCell ref="A5:B5"/>
    <mergeCell ref="A10:B10"/>
    <mergeCell ref="A11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topLeftCell="A16" zoomScale="75" zoomScaleNormal="75" workbookViewId="0">
      <selection activeCell="E35" sqref="E35"/>
    </sheetView>
  </sheetViews>
  <sheetFormatPr defaultRowHeight="15"/>
  <cols>
    <col min="1" max="1" width="4.140625" bestFit="1" customWidth="1"/>
    <col min="2" max="2" width="48.42578125" customWidth="1"/>
    <col min="3" max="3" width="4.5703125" customWidth="1"/>
    <col min="4" max="4" width="12.7109375" bestFit="1" customWidth="1"/>
    <col min="5" max="6" width="11.7109375" customWidth="1"/>
    <col min="7" max="7" width="45.42578125" customWidth="1"/>
    <col min="8" max="8" width="4.5703125" customWidth="1"/>
    <col min="9" max="9" width="12.5703125" customWidth="1"/>
    <col min="10" max="10" width="13.85546875" customWidth="1"/>
    <col min="11" max="11" width="16.7109375" customWidth="1"/>
  </cols>
  <sheetData>
    <row r="1" spans="1:11">
      <c r="A1" s="573"/>
      <c r="B1" s="573"/>
      <c r="C1" s="573"/>
      <c r="D1" s="573"/>
      <c r="E1" s="573"/>
      <c r="F1" s="573"/>
      <c r="G1" s="570" t="s">
        <v>1213</v>
      </c>
      <c r="H1" s="573"/>
      <c r="I1" s="573"/>
      <c r="J1" s="573"/>
      <c r="K1" s="573"/>
    </row>
    <row r="2" spans="1:1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</row>
    <row r="3" spans="1:11">
      <c r="A3" s="649"/>
      <c r="B3" s="649"/>
      <c r="C3" s="649"/>
      <c r="D3" s="649"/>
      <c r="E3" s="649"/>
      <c r="F3" s="649"/>
      <c r="G3" s="649"/>
      <c r="H3" s="649"/>
      <c r="I3" s="649"/>
      <c r="J3" s="573"/>
      <c r="K3" s="573"/>
    </row>
    <row r="4" spans="1:11" ht="15.75">
      <c r="A4" s="675" t="s">
        <v>1186</v>
      </c>
      <c r="B4" s="675"/>
      <c r="C4" s="675"/>
      <c r="D4" s="675"/>
      <c r="E4" s="675"/>
      <c r="F4" s="675"/>
      <c r="G4" s="675"/>
      <c r="H4" s="675"/>
      <c r="I4" s="675"/>
      <c r="J4" s="573"/>
      <c r="K4" s="573"/>
    </row>
    <row r="5" spans="1:11">
      <c r="A5" s="676" t="s">
        <v>825</v>
      </c>
      <c r="B5" s="676"/>
      <c r="C5" s="676"/>
      <c r="D5" s="676"/>
      <c r="E5" s="676"/>
      <c r="F5" s="676"/>
      <c r="G5" s="676"/>
      <c r="H5" s="676"/>
      <c r="I5" s="676"/>
      <c r="J5" s="573"/>
      <c r="K5" s="573"/>
    </row>
    <row r="6" spans="1:11">
      <c r="A6" s="677" t="s">
        <v>289</v>
      </c>
      <c r="B6" s="677"/>
      <c r="C6" s="677"/>
      <c r="D6" s="677"/>
      <c r="E6" s="677"/>
      <c r="F6" s="677"/>
      <c r="G6" s="677"/>
      <c r="H6" s="677"/>
      <c r="I6" s="677"/>
    </row>
    <row r="7" spans="1:11">
      <c r="A7" s="662" t="s">
        <v>290</v>
      </c>
      <c r="B7" s="679" t="s">
        <v>291</v>
      </c>
      <c r="C7" s="680"/>
      <c r="D7" s="680"/>
      <c r="E7" s="347"/>
      <c r="F7" s="347"/>
      <c r="G7" s="681" t="s">
        <v>826</v>
      </c>
      <c r="H7" s="681"/>
      <c r="I7" s="681"/>
      <c r="J7" s="681"/>
      <c r="K7" s="681"/>
    </row>
    <row r="8" spans="1:11">
      <c r="A8" s="678"/>
      <c r="B8" s="662" t="s">
        <v>294</v>
      </c>
      <c r="C8" s="664" t="s">
        <v>292</v>
      </c>
      <c r="D8" s="311" t="s">
        <v>293</v>
      </c>
      <c r="E8" s="311" t="s">
        <v>293</v>
      </c>
      <c r="F8" s="311"/>
      <c r="G8" s="681" t="s">
        <v>294</v>
      </c>
      <c r="H8" s="664" t="s">
        <v>292</v>
      </c>
      <c r="I8" s="241" t="s">
        <v>293</v>
      </c>
      <c r="J8" s="241" t="s">
        <v>293</v>
      </c>
      <c r="K8" s="241"/>
    </row>
    <row r="9" spans="1:11">
      <c r="A9" s="663"/>
      <c r="B9" s="663"/>
      <c r="C9" s="665"/>
      <c r="D9" s="256" t="s">
        <v>295</v>
      </c>
      <c r="E9" s="256" t="s">
        <v>777</v>
      </c>
      <c r="F9" s="256" t="s">
        <v>803</v>
      </c>
      <c r="G9" s="681"/>
      <c r="H9" s="665"/>
      <c r="I9" s="256" t="s">
        <v>295</v>
      </c>
      <c r="J9" s="256" t="s">
        <v>777</v>
      </c>
      <c r="K9" s="256" t="s">
        <v>803</v>
      </c>
    </row>
    <row r="10" spans="1:11">
      <c r="A10" s="312">
        <v>1</v>
      </c>
      <c r="B10" s="244" t="s">
        <v>783</v>
      </c>
      <c r="C10" s="312" t="s">
        <v>331</v>
      </c>
      <c r="D10" s="245">
        <v>222038625</v>
      </c>
      <c r="E10" s="245">
        <v>248457691</v>
      </c>
      <c r="F10" s="245">
        <v>248457691</v>
      </c>
      <c r="G10" s="244" t="s">
        <v>827</v>
      </c>
      <c r="H10" s="312" t="s">
        <v>573</v>
      </c>
      <c r="I10" s="253">
        <v>61680096</v>
      </c>
      <c r="J10" s="253">
        <v>63666330</v>
      </c>
      <c r="K10" s="253">
        <v>63666330</v>
      </c>
    </row>
    <row r="11" spans="1:11" ht="19.5" customHeight="1">
      <c r="A11" s="312">
        <v>2</v>
      </c>
      <c r="B11" s="244" t="s">
        <v>1214</v>
      </c>
      <c r="C11" s="312" t="s">
        <v>348</v>
      </c>
      <c r="D11" s="245">
        <v>0</v>
      </c>
      <c r="E11" s="245">
        <v>14984064</v>
      </c>
      <c r="F11" s="245">
        <v>14984064</v>
      </c>
      <c r="G11" s="244" t="s">
        <v>829</v>
      </c>
      <c r="H11" s="312" t="s">
        <v>575</v>
      </c>
      <c r="I11" s="253">
        <v>12392019</v>
      </c>
      <c r="J11" s="253">
        <v>12396255</v>
      </c>
      <c r="K11" s="253">
        <v>12396255</v>
      </c>
    </row>
    <row r="12" spans="1:11">
      <c r="A12" s="312">
        <v>3</v>
      </c>
      <c r="B12" s="244" t="s">
        <v>828</v>
      </c>
      <c r="C12" s="312" t="s">
        <v>389</v>
      </c>
      <c r="D12" s="245">
        <v>35106000</v>
      </c>
      <c r="E12" s="245">
        <v>48221742</v>
      </c>
      <c r="F12" s="245">
        <v>48221742</v>
      </c>
      <c r="G12" s="250" t="s">
        <v>796</v>
      </c>
      <c r="H12" s="312" t="s">
        <v>629</v>
      </c>
      <c r="I12" s="253">
        <v>64067020</v>
      </c>
      <c r="J12" s="253">
        <v>79295159</v>
      </c>
      <c r="K12" s="253">
        <v>79295159</v>
      </c>
    </row>
    <row r="13" spans="1:11">
      <c r="A13" s="312">
        <v>4</v>
      </c>
      <c r="B13" s="244" t="s">
        <v>830</v>
      </c>
      <c r="C13" s="312" t="s">
        <v>428</v>
      </c>
      <c r="D13" s="245">
        <v>9983514</v>
      </c>
      <c r="E13" s="245">
        <v>20350461</v>
      </c>
      <c r="F13" s="245">
        <v>20350461</v>
      </c>
      <c r="G13" s="250" t="s">
        <v>195</v>
      </c>
      <c r="H13" s="313" t="s">
        <v>647</v>
      </c>
      <c r="I13" s="253">
        <v>875000</v>
      </c>
      <c r="J13" s="253">
        <v>2697000</v>
      </c>
      <c r="K13" s="253">
        <v>2697000</v>
      </c>
    </row>
    <row r="14" spans="1:11">
      <c r="A14" s="312">
        <v>5</v>
      </c>
      <c r="B14" s="244" t="s">
        <v>787</v>
      </c>
      <c r="C14" s="312" t="s">
        <v>441</v>
      </c>
      <c r="D14" s="245">
        <v>0</v>
      </c>
      <c r="E14" s="245">
        <v>4000000</v>
      </c>
      <c r="F14" s="245">
        <v>4000000</v>
      </c>
      <c r="G14" s="250" t="s">
        <v>831</v>
      </c>
      <c r="H14" s="313" t="s">
        <v>676</v>
      </c>
      <c r="I14" s="253">
        <v>172177336</v>
      </c>
      <c r="J14" s="253">
        <v>72782545</v>
      </c>
      <c r="K14" s="253">
        <v>72782545</v>
      </c>
    </row>
    <row r="15" spans="1:11">
      <c r="A15" s="312">
        <v>6</v>
      </c>
      <c r="B15" s="244" t="s">
        <v>788</v>
      </c>
      <c r="C15" s="312" t="s">
        <v>459</v>
      </c>
      <c r="D15" s="245">
        <f>'[1]1'!D66</f>
        <v>0</v>
      </c>
      <c r="E15" s="245">
        <v>0</v>
      </c>
      <c r="F15" s="245">
        <v>0</v>
      </c>
      <c r="G15" s="250" t="s">
        <v>832</v>
      </c>
      <c r="H15" s="313" t="s">
        <v>692</v>
      </c>
      <c r="I15" s="253">
        <v>3168650</v>
      </c>
      <c r="J15" s="253">
        <v>4608409</v>
      </c>
      <c r="K15" s="253">
        <v>4608409</v>
      </c>
    </row>
    <row r="16" spans="1:11">
      <c r="A16" s="312">
        <v>7</v>
      </c>
      <c r="B16" s="244" t="s">
        <v>789</v>
      </c>
      <c r="C16" s="312" t="s">
        <v>477</v>
      </c>
      <c r="D16" s="245">
        <v>0</v>
      </c>
      <c r="E16" s="245">
        <v>0</v>
      </c>
      <c r="F16" s="245">
        <v>0</v>
      </c>
      <c r="G16" s="250" t="s">
        <v>225</v>
      </c>
      <c r="H16" s="313" t="s">
        <v>702</v>
      </c>
      <c r="I16" s="253">
        <v>0</v>
      </c>
      <c r="J16" s="253">
        <v>115357807</v>
      </c>
      <c r="K16" s="253">
        <v>115357807</v>
      </c>
    </row>
    <row r="17" spans="1:11">
      <c r="A17" s="312"/>
      <c r="B17" s="247"/>
      <c r="C17" s="314"/>
      <c r="D17" s="245"/>
      <c r="E17" s="245"/>
      <c r="F17" s="245"/>
      <c r="G17" s="250"/>
      <c r="H17" s="313"/>
      <c r="I17" s="253"/>
      <c r="J17" s="253"/>
      <c r="K17" s="253"/>
    </row>
    <row r="18" spans="1:11">
      <c r="A18" s="312"/>
      <c r="B18" s="247"/>
      <c r="C18" s="314"/>
      <c r="D18" s="245"/>
      <c r="E18" s="245"/>
      <c r="F18" s="245"/>
      <c r="G18" s="250"/>
      <c r="H18" s="313"/>
      <c r="I18" s="253"/>
      <c r="J18" s="253"/>
      <c r="K18" s="253"/>
    </row>
    <row r="19" spans="1:11">
      <c r="A19" s="312" t="s">
        <v>310</v>
      </c>
      <c r="B19" s="247" t="s">
        <v>833</v>
      </c>
      <c r="C19" s="314"/>
      <c r="D19" s="251">
        <f>D10+D12+D13+D15</f>
        <v>267128139</v>
      </c>
      <c r="E19" s="251">
        <f>SUM(E10:E17)</f>
        <v>336013958</v>
      </c>
      <c r="F19" s="251">
        <f>SUM(F10:F17)</f>
        <v>336013958</v>
      </c>
      <c r="G19" s="247" t="s">
        <v>834</v>
      </c>
      <c r="H19" s="313"/>
      <c r="I19" s="315">
        <f>SUM(I10:I17)</f>
        <v>314360121</v>
      </c>
      <c r="J19" s="315">
        <f>SUM(J10:J18)</f>
        <v>350803505</v>
      </c>
      <c r="K19" s="315">
        <f>SUM(K10:K18)</f>
        <v>350803505</v>
      </c>
    </row>
    <row r="20" spans="1:11">
      <c r="A20" s="312" t="s">
        <v>312</v>
      </c>
      <c r="B20" s="247" t="s">
        <v>791</v>
      </c>
      <c r="C20" s="314" t="s">
        <v>532</v>
      </c>
      <c r="D20" s="251">
        <v>121571146</v>
      </c>
      <c r="E20" s="251">
        <v>101257158</v>
      </c>
      <c r="F20" s="251">
        <v>101257158</v>
      </c>
      <c r="G20" s="247" t="s">
        <v>835</v>
      </c>
      <c r="H20" s="314" t="s">
        <v>774</v>
      </c>
      <c r="I20" s="253">
        <v>74339164</v>
      </c>
      <c r="J20" s="253">
        <v>77894368</v>
      </c>
      <c r="K20" s="253">
        <v>77894368</v>
      </c>
    </row>
    <row r="21" spans="1:11">
      <c r="A21" s="312" t="s">
        <v>315</v>
      </c>
      <c r="B21" s="247" t="s">
        <v>836</v>
      </c>
      <c r="C21" s="314"/>
      <c r="D21" s="251">
        <f>D19+D20</f>
        <v>388699285</v>
      </c>
      <c r="E21" s="251">
        <f>SUM(E19:E20)</f>
        <v>437271116</v>
      </c>
      <c r="F21" s="251">
        <f>SUM(F19:F20)</f>
        <v>437271116</v>
      </c>
      <c r="G21" s="247" t="s">
        <v>837</v>
      </c>
      <c r="H21" s="313"/>
      <c r="I21" s="315">
        <f>I19+I20</f>
        <v>388699285</v>
      </c>
      <c r="J21" s="315">
        <f t="shared" ref="J21:K21" si="0">J19+J20</f>
        <v>428697873</v>
      </c>
      <c r="K21" s="315">
        <f t="shared" si="0"/>
        <v>428697873</v>
      </c>
    </row>
    <row r="22" spans="1:11" ht="15.75">
      <c r="A22" s="312"/>
      <c r="B22" s="244" t="s">
        <v>838</v>
      </c>
      <c r="C22" s="244"/>
      <c r="D22" s="348">
        <f>IF(I21&gt;D21,I21-D21,)</f>
        <v>0</v>
      </c>
      <c r="E22" s="348">
        <f>IF(J21&gt;E21,J21-E21,)</f>
        <v>0</v>
      </c>
      <c r="F22" s="348">
        <f>IF(K21&gt;F21,K21-F21,)</f>
        <v>0</v>
      </c>
      <c r="G22" s="244" t="s">
        <v>838</v>
      </c>
      <c r="H22" s="313"/>
      <c r="I22" s="250">
        <f>IF(D21&gt;I21,D21-I21,0)</f>
        <v>0</v>
      </c>
      <c r="J22" s="250">
        <f>IF(E21&gt;J21,E21-J21,0)</f>
        <v>8573243</v>
      </c>
      <c r="K22" s="272">
        <f>IF(F21&gt;K21,F21-K21,0)</f>
        <v>8573243</v>
      </c>
    </row>
    <row r="23" spans="1:11">
      <c r="A23" s="316"/>
      <c r="B23" s="317"/>
      <c r="C23" s="317"/>
      <c r="D23" s="318"/>
      <c r="E23" s="318"/>
      <c r="F23" s="318"/>
      <c r="G23" s="317"/>
      <c r="H23" s="317"/>
    </row>
    <row r="24" spans="1:11" ht="15.75">
      <c r="A24" s="683" t="s">
        <v>779</v>
      </c>
      <c r="B24" s="683"/>
      <c r="C24" s="683"/>
      <c r="D24" s="683"/>
      <c r="E24" s="683"/>
      <c r="F24" s="683"/>
      <c r="G24" s="683"/>
      <c r="H24" s="683"/>
      <c r="I24" s="683"/>
    </row>
    <row r="25" spans="1:11">
      <c r="A25" s="684" t="s">
        <v>839</v>
      </c>
      <c r="B25" s="684"/>
      <c r="C25" s="684"/>
      <c r="D25" s="684"/>
      <c r="E25" s="684"/>
      <c r="F25" s="684"/>
      <c r="G25" s="684"/>
      <c r="H25" s="684"/>
      <c r="I25" s="684"/>
    </row>
    <row r="26" spans="1:11">
      <c r="A26" s="677" t="s">
        <v>289</v>
      </c>
      <c r="B26" s="677"/>
      <c r="C26" s="677"/>
      <c r="D26" s="677"/>
      <c r="E26" s="677"/>
      <c r="F26" s="677"/>
      <c r="G26" s="677"/>
      <c r="H26" s="677"/>
      <c r="I26" s="677"/>
    </row>
    <row r="27" spans="1:11">
      <c r="A27" s="681" t="s">
        <v>290</v>
      </c>
      <c r="B27" s="681" t="s">
        <v>291</v>
      </c>
      <c r="C27" s="681"/>
      <c r="D27" s="681"/>
      <c r="E27" s="241"/>
      <c r="F27" s="241"/>
      <c r="G27" s="681" t="s">
        <v>826</v>
      </c>
      <c r="H27" s="681"/>
      <c r="I27" s="681"/>
      <c r="J27" s="681"/>
      <c r="K27" s="681"/>
    </row>
    <row r="28" spans="1:11">
      <c r="A28" s="685"/>
      <c r="B28" s="681" t="s">
        <v>294</v>
      </c>
      <c r="C28" s="664" t="s">
        <v>292</v>
      </c>
      <c r="D28" s="241" t="s">
        <v>293</v>
      </c>
      <c r="E28" s="311" t="s">
        <v>293</v>
      </c>
      <c r="F28" s="241"/>
      <c r="G28" s="681" t="s">
        <v>294</v>
      </c>
      <c r="H28" s="682" t="s">
        <v>292</v>
      </c>
      <c r="I28" s="241" t="s">
        <v>293</v>
      </c>
      <c r="J28" s="241" t="s">
        <v>293</v>
      </c>
      <c r="K28" s="241"/>
    </row>
    <row r="29" spans="1:11">
      <c r="A29" s="685"/>
      <c r="B29" s="681"/>
      <c r="C29" s="665"/>
      <c r="D29" s="256" t="s">
        <v>295</v>
      </c>
      <c r="E29" s="256" t="s">
        <v>777</v>
      </c>
      <c r="F29" s="256" t="s">
        <v>803</v>
      </c>
      <c r="G29" s="681"/>
      <c r="H29" s="682"/>
      <c r="I29" s="256" t="s">
        <v>295</v>
      </c>
      <c r="J29" s="256" t="s">
        <v>777</v>
      </c>
      <c r="K29" s="256" t="s">
        <v>803</v>
      </c>
    </row>
    <row r="30" spans="1:11" ht="25.5">
      <c r="A30" s="312" t="s">
        <v>296</v>
      </c>
      <c r="B30" s="244" t="s">
        <v>784</v>
      </c>
      <c r="C30" s="312" t="s">
        <v>348</v>
      </c>
      <c r="D30" s="245">
        <f>'[1]1'!D24</f>
        <v>0</v>
      </c>
      <c r="E30" s="245">
        <v>0</v>
      </c>
      <c r="F30" s="245">
        <v>0</v>
      </c>
      <c r="G30" s="250" t="s">
        <v>798</v>
      </c>
      <c r="H30" s="313" t="s">
        <v>692</v>
      </c>
      <c r="I30" s="245">
        <v>3168650</v>
      </c>
      <c r="J30" s="245">
        <v>4608409</v>
      </c>
      <c r="K30" s="245">
        <v>4608409</v>
      </c>
    </row>
    <row r="31" spans="1:11">
      <c r="A31" s="312" t="s">
        <v>298</v>
      </c>
      <c r="B31" s="244" t="s">
        <v>787</v>
      </c>
      <c r="C31" s="312" t="s">
        <v>441</v>
      </c>
      <c r="D31" s="245">
        <f>'[1]1'!D60</f>
        <v>0</v>
      </c>
      <c r="E31" s="245">
        <v>4000000</v>
      </c>
      <c r="F31" s="245">
        <v>4000000</v>
      </c>
      <c r="G31" s="250" t="s">
        <v>225</v>
      </c>
      <c r="H31" s="313" t="s">
        <v>702</v>
      </c>
      <c r="I31" s="245">
        <f>'[1]1'!D193</f>
        <v>0</v>
      </c>
      <c r="J31" s="245">
        <v>115357807</v>
      </c>
      <c r="K31" s="245">
        <v>115357807</v>
      </c>
    </row>
    <row r="32" spans="1:11">
      <c r="A32" s="312" t="s">
        <v>301</v>
      </c>
      <c r="B32" s="244" t="s">
        <v>789</v>
      </c>
      <c r="C32" s="312" t="s">
        <v>477</v>
      </c>
      <c r="D32" s="245">
        <f>D16</f>
        <v>0</v>
      </c>
      <c r="E32" s="245">
        <f>E16</f>
        <v>0</v>
      </c>
      <c r="F32" s="245">
        <v>0</v>
      </c>
      <c r="G32" s="250" t="s">
        <v>799</v>
      </c>
      <c r="H32" s="313" t="s">
        <v>721</v>
      </c>
      <c r="I32" s="245">
        <f>'[1]1'!D203</f>
        <v>0</v>
      </c>
      <c r="J32" s="245">
        <v>0</v>
      </c>
      <c r="K32" s="245">
        <v>0</v>
      </c>
    </row>
    <row r="33" spans="1:11">
      <c r="A33" s="312" t="s">
        <v>304</v>
      </c>
      <c r="B33" s="247" t="s">
        <v>840</v>
      </c>
      <c r="C33" s="314"/>
      <c r="D33" s="251">
        <f>SUM(D30:D32)</f>
        <v>0</v>
      </c>
      <c r="E33" s="251">
        <f>SUM(E30:E32)</f>
        <v>4000000</v>
      </c>
      <c r="F33" s="251">
        <f>SUM(F30:F32)</f>
        <v>4000000</v>
      </c>
      <c r="G33" s="247" t="s">
        <v>841</v>
      </c>
      <c r="H33" s="314"/>
      <c r="I33" s="251">
        <f>SUM(I30:I32)</f>
        <v>3168650</v>
      </c>
      <c r="J33" s="245">
        <f>SUM(J30:J32)</f>
        <v>119966216</v>
      </c>
      <c r="K33" s="245">
        <f>SUM(K30:K32)</f>
        <v>119966216</v>
      </c>
    </row>
    <row r="34" spans="1:11">
      <c r="A34" s="312" t="s">
        <v>310</v>
      </c>
      <c r="B34" s="247" t="s">
        <v>842</v>
      </c>
      <c r="C34" s="314"/>
      <c r="D34" s="251">
        <f>D33</f>
        <v>0</v>
      </c>
      <c r="E34" s="251">
        <f>SUM(E33)</f>
        <v>4000000</v>
      </c>
      <c r="F34" s="251">
        <f>SUM(F33)</f>
        <v>4000000</v>
      </c>
      <c r="G34" s="247" t="s">
        <v>843</v>
      </c>
      <c r="H34" s="314"/>
      <c r="I34" s="251">
        <f>I33</f>
        <v>3168650</v>
      </c>
      <c r="J34" s="245">
        <f>SUM(J33)</f>
        <v>119966216</v>
      </c>
      <c r="K34" s="245">
        <f>SUM(K33)</f>
        <v>119966216</v>
      </c>
    </row>
    <row r="35" spans="1:11">
      <c r="A35" s="312"/>
      <c r="B35" s="244" t="s">
        <v>844</v>
      </c>
      <c r="C35" s="314"/>
      <c r="D35" s="251"/>
      <c r="E35" s="251"/>
      <c r="F35" s="251"/>
      <c r="G35" s="244" t="s">
        <v>844</v>
      </c>
      <c r="H35" s="250"/>
      <c r="I35" s="272"/>
      <c r="J35" s="245"/>
      <c r="K35" s="245"/>
    </row>
    <row r="36" spans="1:11">
      <c r="A36" s="316"/>
      <c r="B36" s="319"/>
      <c r="C36" s="319"/>
      <c r="D36" s="320"/>
      <c r="E36" s="320"/>
      <c r="F36" s="320"/>
    </row>
    <row r="37" spans="1:11">
      <c r="A37" s="316"/>
      <c r="B37" s="317"/>
      <c r="C37" s="317"/>
      <c r="D37" s="318"/>
      <c r="E37" s="318"/>
      <c r="F37" s="318"/>
    </row>
    <row r="38" spans="1:11">
      <c r="A38" s="316"/>
      <c r="B38" s="317"/>
      <c r="C38" s="317"/>
      <c r="D38" s="318"/>
      <c r="E38" s="318"/>
      <c r="F38" s="318"/>
    </row>
    <row r="39" spans="1:11">
      <c r="A39" s="316"/>
      <c r="B39" s="319"/>
      <c r="C39" s="319"/>
      <c r="D39" s="320"/>
      <c r="E39" s="320"/>
      <c r="F39" s="320"/>
    </row>
    <row r="40" spans="1:11">
      <c r="A40" s="316"/>
      <c r="B40" s="317"/>
      <c r="C40" s="317"/>
      <c r="D40" s="318"/>
      <c r="E40" s="318"/>
      <c r="F40" s="318"/>
    </row>
    <row r="41" spans="1:11">
      <c r="A41" s="316"/>
      <c r="B41" s="317"/>
      <c r="C41" s="317"/>
      <c r="D41" s="318"/>
      <c r="E41" s="318"/>
      <c r="F41" s="318"/>
    </row>
    <row r="42" spans="1:11">
      <c r="A42" s="316"/>
      <c r="B42" s="319"/>
      <c r="C42" s="319"/>
      <c r="D42" s="320"/>
      <c r="E42" s="320"/>
      <c r="F42" s="320"/>
    </row>
    <row r="43" spans="1:11">
      <c r="A43" s="316"/>
      <c r="B43" s="317"/>
      <c r="C43" s="317"/>
      <c r="D43" s="318"/>
      <c r="E43" s="318"/>
      <c r="F43" s="318"/>
    </row>
    <row r="44" spans="1:11">
      <c r="A44" s="316"/>
      <c r="B44" s="317"/>
      <c r="C44" s="317"/>
      <c r="D44" s="318"/>
      <c r="E44" s="318"/>
      <c r="F44" s="318"/>
    </row>
    <row r="45" spans="1:11">
      <c r="A45" s="316"/>
      <c r="B45" s="317"/>
      <c r="C45" s="317"/>
      <c r="D45" s="318"/>
      <c r="E45" s="318"/>
      <c r="F45" s="318"/>
    </row>
    <row r="46" spans="1:11">
      <c r="A46" s="316"/>
      <c r="B46" s="317"/>
      <c r="C46" s="317"/>
      <c r="D46" s="318"/>
      <c r="E46" s="318"/>
      <c r="F46" s="318"/>
    </row>
    <row r="47" spans="1:11">
      <c r="A47" s="316"/>
      <c r="B47" s="319"/>
      <c r="C47" s="319"/>
      <c r="D47" s="320"/>
      <c r="E47" s="320"/>
      <c r="F47" s="320"/>
    </row>
  </sheetData>
  <mergeCells count="21">
    <mergeCell ref="H28:H29"/>
    <mergeCell ref="G7:K7"/>
    <mergeCell ref="G27:K27"/>
    <mergeCell ref="H8:H9"/>
    <mergeCell ref="A24:I24"/>
    <mergeCell ref="A25:I25"/>
    <mergeCell ref="A26:I26"/>
    <mergeCell ref="A27:A29"/>
    <mergeCell ref="B27:D27"/>
    <mergeCell ref="B28:B29"/>
    <mergeCell ref="C28:C29"/>
    <mergeCell ref="G28:G29"/>
    <mergeCell ref="A3:I3"/>
    <mergeCell ref="A4:I4"/>
    <mergeCell ref="A5:I5"/>
    <mergeCell ref="A6:I6"/>
    <mergeCell ref="A7:A9"/>
    <mergeCell ref="B7:D7"/>
    <mergeCell ref="B8:B9"/>
    <mergeCell ref="C8:C9"/>
    <mergeCell ref="G8:G9"/>
  </mergeCells>
  <pageMargins left="0.7" right="0.7" top="0.75" bottom="0.75" header="0.3" footer="0.3"/>
  <pageSetup paperSize="9"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3"/>
  <sheetViews>
    <sheetView zoomScale="75" zoomScaleNormal="75" workbookViewId="0">
      <selection sqref="A1:C4"/>
    </sheetView>
  </sheetViews>
  <sheetFormatPr defaultRowHeight="15"/>
  <cols>
    <col min="1" max="1" width="6.5703125" style="310" customWidth="1"/>
    <col min="2" max="2" width="52.140625" style="310" customWidth="1"/>
    <col min="3" max="3" width="22" style="310" customWidth="1"/>
  </cols>
  <sheetData>
    <row r="1" spans="1:3">
      <c r="A1" s="649" t="s">
        <v>1219</v>
      </c>
      <c r="B1" s="649"/>
      <c r="C1" s="649"/>
    </row>
    <row r="2" spans="1:3" ht="15.75">
      <c r="A2" s="686" t="s">
        <v>1220</v>
      </c>
      <c r="B2" s="686"/>
      <c r="C2" s="686"/>
    </row>
    <row r="3" spans="1:3">
      <c r="A3" s="687" t="s">
        <v>817</v>
      </c>
      <c r="B3" s="687"/>
      <c r="C3" s="687"/>
    </row>
    <row r="4" spans="1:3" ht="15.75" thickBot="1">
      <c r="A4" s="584"/>
      <c r="B4" s="584"/>
      <c r="C4" s="585"/>
    </row>
    <row r="5" spans="1:3" ht="48" thickBot="1">
      <c r="A5" s="291" t="s">
        <v>818</v>
      </c>
      <c r="B5" s="292" t="s">
        <v>819</v>
      </c>
      <c r="C5" s="293" t="s">
        <v>820</v>
      </c>
    </row>
    <row r="6" spans="1:3" ht="15.75">
      <c r="A6" s="294" t="s">
        <v>186</v>
      </c>
      <c r="B6" s="295" t="s">
        <v>1217</v>
      </c>
      <c r="C6" s="296">
        <f>C7+C8</f>
        <v>122406316</v>
      </c>
    </row>
    <row r="7" spans="1:3">
      <c r="A7" s="297" t="s">
        <v>43</v>
      </c>
      <c r="B7" s="298" t="s">
        <v>821</v>
      </c>
      <c r="C7" s="299">
        <v>122405961</v>
      </c>
    </row>
    <row r="8" spans="1:3">
      <c r="A8" s="297" t="s">
        <v>56</v>
      </c>
      <c r="B8" s="298" t="s">
        <v>822</v>
      </c>
      <c r="C8" s="299">
        <v>355</v>
      </c>
    </row>
    <row r="9" spans="1:3">
      <c r="A9" s="297" t="s">
        <v>70</v>
      </c>
      <c r="B9" s="300" t="s">
        <v>823</v>
      </c>
      <c r="C9" s="299">
        <v>496226239</v>
      </c>
    </row>
    <row r="10" spans="1:3" ht="15.75" thickBot="1">
      <c r="A10" s="301" t="s">
        <v>94</v>
      </c>
      <c r="B10" s="302" t="s">
        <v>824</v>
      </c>
      <c r="C10" s="303">
        <v>582791981</v>
      </c>
    </row>
    <row r="11" spans="1:3" ht="15.75">
      <c r="A11" s="304" t="s">
        <v>106</v>
      </c>
      <c r="B11" s="305" t="s">
        <v>1218</v>
      </c>
      <c r="C11" s="306">
        <f>C6+C9-C10</f>
        <v>35840574</v>
      </c>
    </row>
    <row r="12" spans="1:3">
      <c r="A12" s="297" t="s">
        <v>115</v>
      </c>
      <c r="B12" s="298" t="s">
        <v>821</v>
      </c>
      <c r="C12" s="299">
        <v>35840574</v>
      </c>
    </row>
    <row r="13" spans="1:3" ht="15.75" thickBot="1">
      <c r="A13" s="307" t="s">
        <v>127</v>
      </c>
      <c r="B13" s="308" t="s">
        <v>822</v>
      </c>
      <c r="C13" s="309">
        <v>0</v>
      </c>
    </row>
  </sheetData>
  <mergeCells count="3">
    <mergeCell ref="A1:C1"/>
    <mergeCell ref="A2:C2"/>
    <mergeCell ref="A3:C3"/>
  </mergeCells>
  <conditionalFormatting sqref="C11">
    <cfRule type="cellIs" dxfId="1" priority="1" stopIfTrue="1" operator="notEqual">
      <formula>SUM(C12:C13)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0"/>
  <sheetViews>
    <sheetView zoomScale="75" zoomScaleNormal="75" workbookViewId="0">
      <selection sqref="A1:L5"/>
    </sheetView>
  </sheetViews>
  <sheetFormatPr defaultRowHeight="15"/>
  <cols>
    <col min="1" max="1" width="4" bestFit="1" customWidth="1"/>
    <col min="2" max="2" width="63.7109375" customWidth="1"/>
    <col min="3" max="3" width="7.140625" bestFit="1" customWidth="1"/>
    <col min="4" max="6" width="15.28515625" customWidth="1"/>
    <col min="7" max="7" width="15.140625" customWidth="1"/>
    <col min="8" max="8" width="15.42578125" customWidth="1"/>
    <col min="9" max="9" width="15.85546875" customWidth="1"/>
    <col min="10" max="10" width="14.5703125" customWidth="1"/>
    <col min="11" max="11" width="16.7109375" customWidth="1"/>
    <col min="12" max="12" width="15.28515625" customWidth="1"/>
  </cols>
  <sheetData>
    <row r="1" spans="1:12">
      <c r="A1" s="649" t="s">
        <v>1269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</row>
    <row r="2" spans="1:12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 ht="15.75">
      <c r="A3" s="666" t="s">
        <v>1187</v>
      </c>
      <c r="B3" s="666"/>
      <c r="C3" s="666"/>
      <c r="D3" s="666"/>
      <c r="E3" s="666"/>
      <c r="F3" s="666"/>
      <c r="G3" s="688"/>
      <c r="H3" s="688"/>
      <c r="I3" s="688"/>
      <c r="J3" s="688"/>
      <c r="K3" s="688"/>
      <c r="L3" s="688"/>
    </row>
    <row r="4" spans="1:12">
      <c r="A4" s="667" t="s">
        <v>780</v>
      </c>
      <c r="B4" s="667"/>
      <c r="C4" s="667"/>
      <c r="D4" s="667"/>
      <c r="E4" s="667"/>
      <c r="F4" s="667"/>
      <c r="G4" s="688"/>
      <c r="H4" s="688"/>
      <c r="I4" s="688"/>
      <c r="J4" s="688"/>
      <c r="K4" s="688"/>
      <c r="L4" s="688"/>
    </row>
    <row r="5" spans="1:12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</row>
    <row r="6" spans="1:12">
      <c r="A6" s="689" t="s">
        <v>290</v>
      </c>
      <c r="B6" s="241" t="s">
        <v>781</v>
      </c>
      <c r="C6" s="681" t="s">
        <v>292</v>
      </c>
      <c r="D6" s="690" t="s">
        <v>782</v>
      </c>
      <c r="E6" s="690"/>
      <c r="F6" s="690"/>
      <c r="G6" s="690" t="s">
        <v>804</v>
      </c>
      <c r="H6" s="690"/>
      <c r="I6" s="690"/>
      <c r="J6" s="690" t="s">
        <v>778</v>
      </c>
      <c r="K6" s="690"/>
      <c r="L6" s="690"/>
    </row>
    <row r="7" spans="1:12" ht="38.25">
      <c r="A7" s="689"/>
      <c r="B7" s="241" t="s">
        <v>294</v>
      </c>
      <c r="C7" s="685"/>
      <c r="D7" s="241" t="s">
        <v>805</v>
      </c>
      <c r="E7" s="241" t="s">
        <v>806</v>
      </c>
      <c r="F7" s="242" t="s">
        <v>807</v>
      </c>
      <c r="G7" s="241" t="s">
        <v>805</v>
      </c>
      <c r="H7" s="241" t="s">
        <v>806</v>
      </c>
      <c r="I7" s="242" t="s">
        <v>808</v>
      </c>
      <c r="J7" s="241" t="s">
        <v>805</v>
      </c>
      <c r="K7" s="241" t="s">
        <v>806</v>
      </c>
      <c r="L7" s="242" t="s">
        <v>808</v>
      </c>
    </row>
    <row r="8" spans="1:12">
      <c r="A8" s="243" t="s">
        <v>296</v>
      </c>
      <c r="B8" s="244" t="s">
        <v>783</v>
      </c>
      <c r="C8" s="244" t="s">
        <v>331</v>
      </c>
      <c r="D8" s="245">
        <v>222038625</v>
      </c>
      <c r="E8" s="245">
        <v>2768283</v>
      </c>
      <c r="F8" s="255">
        <v>51487168</v>
      </c>
      <c r="G8" s="245">
        <v>248457691</v>
      </c>
      <c r="H8" s="245">
        <v>1302366</v>
      </c>
      <c r="I8" s="255">
        <v>50571586</v>
      </c>
      <c r="J8" s="245">
        <v>248457691</v>
      </c>
      <c r="K8" s="245">
        <v>1302366</v>
      </c>
      <c r="L8" s="255">
        <v>50571586</v>
      </c>
    </row>
    <row r="9" spans="1:12">
      <c r="A9" s="243" t="s">
        <v>298</v>
      </c>
      <c r="B9" s="244" t="s">
        <v>784</v>
      </c>
      <c r="C9" s="244" t="s">
        <v>348</v>
      </c>
      <c r="D9" s="245">
        <v>0</v>
      </c>
      <c r="E9" s="245">
        <v>0</v>
      </c>
      <c r="F9" s="246">
        <v>0</v>
      </c>
      <c r="G9" s="245">
        <v>14984064</v>
      </c>
      <c r="H9" s="245">
        <v>0</v>
      </c>
      <c r="I9" s="246">
        <v>0</v>
      </c>
      <c r="J9" s="245">
        <v>14984064</v>
      </c>
      <c r="K9" s="245">
        <v>0</v>
      </c>
      <c r="L9" s="255">
        <v>0</v>
      </c>
    </row>
    <row r="10" spans="1:12">
      <c r="A10" s="243" t="s">
        <v>301</v>
      </c>
      <c r="B10" s="244" t="s">
        <v>785</v>
      </c>
      <c r="C10" s="244" t="s">
        <v>389</v>
      </c>
      <c r="D10" s="245">
        <v>35106000</v>
      </c>
      <c r="E10" s="245">
        <v>0</v>
      </c>
      <c r="F10" s="246">
        <v>0</v>
      </c>
      <c r="G10" s="245">
        <v>48221742</v>
      </c>
      <c r="H10" s="245">
        <v>0</v>
      </c>
      <c r="I10" s="246">
        <v>0</v>
      </c>
      <c r="J10" s="245">
        <v>48221742</v>
      </c>
      <c r="K10" s="245">
        <v>0</v>
      </c>
      <c r="L10" s="246">
        <v>0</v>
      </c>
    </row>
    <row r="11" spans="1:12">
      <c r="A11" s="243" t="s">
        <v>304</v>
      </c>
      <c r="B11" s="244" t="s">
        <v>786</v>
      </c>
      <c r="C11" s="244" t="s">
        <v>428</v>
      </c>
      <c r="D11" s="245">
        <v>9983514</v>
      </c>
      <c r="E11" s="245">
        <v>21971000</v>
      </c>
      <c r="F11" s="246">
        <v>0</v>
      </c>
      <c r="G11" s="245">
        <v>20350461</v>
      </c>
      <c r="H11" s="245">
        <v>26970631</v>
      </c>
      <c r="I11" s="255">
        <v>2</v>
      </c>
      <c r="J11" s="245">
        <v>20350461</v>
      </c>
      <c r="K11" s="245">
        <v>26970631</v>
      </c>
      <c r="L11" s="246">
        <v>2</v>
      </c>
    </row>
    <row r="12" spans="1:12">
      <c r="A12" s="243" t="s">
        <v>307</v>
      </c>
      <c r="B12" s="244" t="s">
        <v>787</v>
      </c>
      <c r="C12" s="244" t="s">
        <v>441</v>
      </c>
      <c r="D12" s="245">
        <v>0</v>
      </c>
      <c r="E12" s="245">
        <v>0</v>
      </c>
      <c r="F12" s="246">
        <v>0</v>
      </c>
      <c r="G12" s="245">
        <v>4000000</v>
      </c>
      <c r="H12" s="245">
        <v>0</v>
      </c>
      <c r="I12" s="246">
        <v>0</v>
      </c>
      <c r="J12" s="245">
        <v>4000000</v>
      </c>
      <c r="K12" s="245">
        <v>0</v>
      </c>
      <c r="L12" s="246">
        <v>0</v>
      </c>
    </row>
    <row r="13" spans="1:12">
      <c r="A13" s="243" t="s">
        <v>310</v>
      </c>
      <c r="B13" s="244" t="s">
        <v>788</v>
      </c>
      <c r="C13" s="244" t="s">
        <v>459</v>
      </c>
      <c r="D13" s="245">
        <v>0</v>
      </c>
      <c r="E13" s="245"/>
      <c r="F13" s="246">
        <v>0</v>
      </c>
      <c r="G13" s="245">
        <v>0</v>
      </c>
      <c r="H13" s="245">
        <v>0</v>
      </c>
      <c r="I13" s="246">
        <v>0</v>
      </c>
      <c r="J13" s="245">
        <v>0</v>
      </c>
      <c r="K13" s="245">
        <v>0</v>
      </c>
      <c r="L13" s="246">
        <v>0</v>
      </c>
    </row>
    <row r="14" spans="1:12">
      <c r="A14" s="243" t="s">
        <v>312</v>
      </c>
      <c r="B14" s="244" t="s">
        <v>789</v>
      </c>
      <c r="C14" s="244" t="s">
        <v>477</v>
      </c>
      <c r="D14" s="245">
        <v>0</v>
      </c>
      <c r="E14" s="245">
        <f>SUM(E12:E13)</f>
        <v>0</v>
      </c>
      <c r="F14" s="246">
        <v>0</v>
      </c>
      <c r="G14" s="245">
        <v>0</v>
      </c>
      <c r="H14" s="245">
        <v>0</v>
      </c>
      <c r="I14" s="246">
        <v>0</v>
      </c>
      <c r="J14" s="245">
        <v>0</v>
      </c>
      <c r="K14" s="245">
        <f>SUM(K12:K13)</f>
        <v>0</v>
      </c>
      <c r="L14" s="246">
        <v>0</v>
      </c>
    </row>
    <row r="15" spans="1:12">
      <c r="A15" s="243" t="s">
        <v>315</v>
      </c>
      <c r="B15" s="247" t="s">
        <v>790</v>
      </c>
      <c r="C15" s="244" t="s">
        <v>480</v>
      </c>
      <c r="D15" s="248">
        <f>SUM(D8:D14)</f>
        <v>267128139</v>
      </c>
      <c r="E15" s="248">
        <f>E8+E9+E10+E11+E13+E14</f>
        <v>24739283</v>
      </c>
      <c r="F15" s="248">
        <f>F8+F9+F10+F11+F13+F14</f>
        <v>51487168</v>
      </c>
      <c r="G15" s="248">
        <f>SUM(G8:G14)</f>
        <v>336013958</v>
      </c>
      <c r="H15" s="248">
        <f>H8+H9+H10+H11+H13+H14</f>
        <v>28272997</v>
      </c>
      <c r="I15" s="248">
        <f>I8+I9+I10+I11+I13+I14</f>
        <v>50571588</v>
      </c>
      <c r="J15" s="248">
        <f>SUM(J8:J14)</f>
        <v>336013958</v>
      </c>
      <c r="K15" s="248">
        <f>K8+K9+K10+K11+K13+K14</f>
        <v>28272997</v>
      </c>
      <c r="L15" s="248">
        <f>L8+L9+L10+L11+L13+L14</f>
        <v>50571588</v>
      </c>
    </row>
    <row r="16" spans="1:12">
      <c r="A16" s="243" t="s">
        <v>317</v>
      </c>
      <c r="B16" s="244" t="s">
        <v>791</v>
      </c>
      <c r="C16" s="244" t="s">
        <v>532</v>
      </c>
      <c r="D16" s="249">
        <v>121571146</v>
      </c>
      <c r="E16" s="249">
        <v>68073480</v>
      </c>
      <c r="F16" s="272">
        <v>459</v>
      </c>
      <c r="G16" s="249">
        <v>101257158</v>
      </c>
      <c r="H16" s="249">
        <v>71743716</v>
      </c>
      <c r="I16" s="272">
        <v>459</v>
      </c>
      <c r="J16" s="249">
        <v>101257158</v>
      </c>
      <c r="K16" s="249">
        <v>71743716</v>
      </c>
      <c r="L16" s="272">
        <v>459</v>
      </c>
    </row>
    <row r="17" spans="1:12">
      <c r="A17" s="243" t="s">
        <v>320</v>
      </c>
      <c r="B17" s="247" t="s">
        <v>792</v>
      </c>
      <c r="C17" s="244"/>
      <c r="D17" s="251">
        <f t="shared" ref="D17:I17" si="0">D15+D16</f>
        <v>388699285</v>
      </c>
      <c r="E17" s="251">
        <f t="shared" si="0"/>
        <v>92812763</v>
      </c>
      <c r="F17" s="251">
        <f t="shared" si="0"/>
        <v>51487627</v>
      </c>
      <c r="G17" s="251">
        <f t="shared" si="0"/>
        <v>437271116</v>
      </c>
      <c r="H17" s="251">
        <f t="shared" si="0"/>
        <v>100016713</v>
      </c>
      <c r="I17" s="251">
        <f t="shared" si="0"/>
        <v>50572047</v>
      </c>
      <c r="J17" s="251">
        <f>J15+J16</f>
        <v>437271116</v>
      </c>
      <c r="K17" s="251">
        <f>K15+K16</f>
        <v>100016713</v>
      </c>
      <c r="L17" s="251">
        <f>L15+L16</f>
        <v>50572047</v>
      </c>
    </row>
    <row r="18" spans="1:12">
      <c r="A18" s="243" t="s">
        <v>323</v>
      </c>
      <c r="B18" s="250" t="s">
        <v>793</v>
      </c>
      <c r="C18" s="244" t="s">
        <v>505</v>
      </c>
      <c r="D18" s="249">
        <v>0</v>
      </c>
      <c r="E18" s="249">
        <v>68030762</v>
      </c>
      <c r="F18" s="250">
        <v>0</v>
      </c>
      <c r="G18" s="249">
        <v>0</v>
      </c>
      <c r="H18" s="249">
        <v>71585966</v>
      </c>
      <c r="I18" s="250"/>
      <c r="J18" s="249">
        <v>0</v>
      </c>
      <c r="K18" s="249">
        <v>71585966</v>
      </c>
      <c r="L18" s="250"/>
    </row>
    <row r="19" spans="1:12">
      <c r="A19" s="252" t="s">
        <v>326</v>
      </c>
      <c r="B19" s="239" t="s">
        <v>794</v>
      </c>
      <c r="C19" s="236"/>
      <c r="D19" s="238">
        <f>D17</f>
        <v>388699285</v>
      </c>
      <c r="E19" s="238">
        <f>E17</f>
        <v>92812763</v>
      </c>
      <c r="F19" s="238">
        <f t="shared" ref="F19:I19" si="1">F17+F18</f>
        <v>51487627</v>
      </c>
      <c r="G19" s="238">
        <f t="shared" si="1"/>
        <v>437271116</v>
      </c>
      <c r="H19" s="238">
        <f>H17</f>
        <v>100016713</v>
      </c>
      <c r="I19" s="238">
        <f t="shared" si="1"/>
        <v>50572047</v>
      </c>
      <c r="J19" s="238">
        <f>J17+J18</f>
        <v>437271116</v>
      </c>
      <c r="K19" s="238">
        <f>K17</f>
        <v>100016713</v>
      </c>
      <c r="L19" s="238">
        <f>L17+L18</f>
        <v>50572047</v>
      </c>
    </row>
    <row r="20" spans="1:12">
      <c r="A20" s="252" t="s">
        <v>329</v>
      </c>
      <c r="B20" s="236" t="s">
        <v>795</v>
      </c>
      <c r="C20" s="236" t="s">
        <v>573</v>
      </c>
      <c r="D20" s="253">
        <v>61680096</v>
      </c>
      <c r="E20" s="253">
        <v>42386377</v>
      </c>
      <c r="F20" s="346">
        <v>0</v>
      </c>
      <c r="G20" s="253">
        <v>63666330</v>
      </c>
      <c r="H20" s="253">
        <v>42642069</v>
      </c>
      <c r="I20" s="346">
        <v>0</v>
      </c>
      <c r="J20" s="253">
        <v>63666330</v>
      </c>
      <c r="K20" s="253">
        <v>42642069</v>
      </c>
      <c r="L20" s="346">
        <v>0</v>
      </c>
    </row>
    <row r="21" spans="1:12">
      <c r="A21" s="252" t="s">
        <v>332</v>
      </c>
      <c r="B21" s="236" t="s">
        <v>191</v>
      </c>
      <c r="C21" s="236" t="s">
        <v>575</v>
      </c>
      <c r="D21" s="253">
        <v>12392019</v>
      </c>
      <c r="E21" s="253">
        <v>8511123</v>
      </c>
      <c r="F21" s="346">
        <v>0</v>
      </c>
      <c r="G21" s="253">
        <v>12396255</v>
      </c>
      <c r="H21" s="253">
        <v>8616985</v>
      </c>
      <c r="I21" s="346">
        <v>0</v>
      </c>
      <c r="J21" s="253">
        <v>12396255</v>
      </c>
      <c r="K21" s="253">
        <v>8616985</v>
      </c>
      <c r="L21" s="346">
        <v>0</v>
      </c>
    </row>
    <row r="22" spans="1:12">
      <c r="A22" s="252" t="s">
        <v>334</v>
      </c>
      <c r="B22" s="236" t="s">
        <v>796</v>
      </c>
      <c r="C22" s="236" t="s">
        <v>629</v>
      </c>
      <c r="D22" s="253">
        <v>64067020</v>
      </c>
      <c r="E22" s="253">
        <v>41915263</v>
      </c>
      <c r="F22" s="346">
        <v>200459</v>
      </c>
      <c r="G22" s="253">
        <v>79295159</v>
      </c>
      <c r="H22" s="253">
        <v>41222685</v>
      </c>
      <c r="I22" s="346">
        <v>438649</v>
      </c>
      <c r="J22" s="253">
        <v>79295159</v>
      </c>
      <c r="K22" s="253">
        <v>41222685</v>
      </c>
      <c r="L22" s="346">
        <v>438649</v>
      </c>
    </row>
    <row r="23" spans="1:12">
      <c r="A23" s="252" t="s">
        <v>337</v>
      </c>
      <c r="B23" s="236" t="s">
        <v>195</v>
      </c>
      <c r="C23" s="236" t="s">
        <v>647</v>
      </c>
      <c r="D23" s="253">
        <v>875000</v>
      </c>
      <c r="E23" s="253">
        <v>0</v>
      </c>
      <c r="F23" s="346">
        <v>0</v>
      </c>
      <c r="G23" s="253">
        <v>2697000</v>
      </c>
      <c r="H23" s="253">
        <v>0</v>
      </c>
      <c r="I23" s="346">
        <v>0</v>
      </c>
      <c r="J23" s="253">
        <v>2697000</v>
      </c>
      <c r="K23" s="253">
        <v>0</v>
      </c>
      <c r="L23" s="346">
        <v>0</v>
      </c>
    </row>
    <row r="24" spans="1:12">
      <c r="A24" s="252" t="s">
        <v>340</v>
      </c>
      <c r="B24" s="236" t="s">
        <v>797</v>
      </c>
      <c r="C24" s="236" t="s">
        <v>676</v>
      </c>
      <c r="D24" s="253">
        <v>172177336</v>
      </c>
      <c r="E24" s="253">
        <v>0</v>
      </c>
      <c r="F24" s="346">
        <v>0</v>
      </c>
      <c r="G24" s="253">
        <v>72782545</v>
      </c>
      <c r="H24" s="253">
        <v>0</v>
      </c>
      <c r="I24" s="346">
        <v>0</v>
      </c>
      <c r="J24" s="253">
        <v>72782545</v>
      </c>
      <c r="K24" s="253">
        <v>0</v>
      </c>
      <c r="L24" s="346">
        <v>0</v>
      </c>
    </row>
    <row r="25" spans="1:12">
      <c r="A25" s="252" t="s">
        <v>343</v>
      </c>
      <c r="B25" s="236" t="s">
        <v>798</v>
      </c>
      <c r="C25" s="236" t="s">
        <v>692</v>
      </c>
      <c r="D25" s="253">
        <v>3168650</v>
      </c>
      <c r="E25" s="253">
        <v>0</v>
      </c>
      <c r="F25" s="346">
        <v>0</v>
      </c>
      <c r="G25" s="253">
        <v>4608409</v>
      </c>
      <c r="H25" s="253">
        <v>0</v>
      </c>
      <c r="I25" s="346">
        <v>0</v>
      </c>
      <c r="J25" s="253">
        <v>4608409</v>
      </c>
      <c r="K25" s="253">
        <v>0</v>
      </c>
      <c r="L25" s="346">
        <v>0</v>
      </c>
    </row>
    <row r="26" spans="1:12">
      <c r="A26" s="252" t="s">
        <v>346</v>
      </c>
      <c r="B26" s="236" t="s">
        <v>225</v>
      </c>
      <c r="C26" s="236" t="s">
        <v>702</v>
      </c>
      <c r="D26" s="253">
        <v>0</v>
      </c>
      <c r="E26" s="253">
        <v>0</v>
      </c>
      <c r="F26" s="346">
        <v>0</v>
      </c>
      <c r="G26" s="253">
        <v>115357807</v>
      </c>
      <c r="H26" s="253">
        <v>0</v>
      </c>
      <c r="I26" s="346">
        <v>0</v>
      </c>
      <c r="J26" s="253">
        <v>115357807</v>
      </c>
      <c r="K26" s="253">
        <v>0</v>
      </c>
      <c r="L26" s="346">
        <v>0</v>
      </c>
    </row>
    <row r="27" spans="1:12">
      <c r="A27" s="252" t="s">
        <v>349</v>
      </c>
      <c r="B27" s="236" t="s">
        <v>799</v>
      </c>
      <c r="C27" s="236" t="s">
        <v>721</v>
      </c>
      <c r="D27" s="253">
        <v>0</v>
      </c>
      <c r="E27" s="253">
        <v>0</v>
      </c>
      <c r="F27" s="346">
        <v>0</v>
      </c>
      <c r="G27" s="253">
        <v>0</v>
      </c>
      <c r="H27" s="253">
        <v>0</v>
      </c>
      <c r="I27" s="346">
        <v>0</v>
      </c>
      <c r="J27" s="253">
        <v>0</v>
      </c>
      <c r="K27" s="253">
        <v>0</v>
      </c>
      <c r="L27" s="346">
        <v>0</v>
      </c>
    </row>
    <row r="28" spans="1:12">
      <c r="A28" s="252" t="s">
        <v>352</v>
      </c>
      <c r="B28" s="237" t="s">
        <v>800</v>
      </c>
      <c r="C28" s="236" t="s">
        <v>723</v>
      </c>
      <c r="D28" s="238">
        <f t="shared" ref="D28:I28" si="2">SUM(D20:D27)</f>
        <v>314360121</v>
      </c>
      <c r="E28" s="238">
        <f t="shared" si="2"/>
        <v>92812763</v>
      </c>
      <c r="F28" s="238">
        <f t="shared" si="2"/>
        <v>200459</v>
      </c>
      <c r="G28" s="238">
        <f t="shared" si="2"/>
        <v>350803505</v>
      </c>
      <c r="H28" s="238">
        <f t="shared" si="2"/>
        <v>92481739</v>
      </c>
      <c r="I28" s="238">
        <f t="shared" si="2"/>
        <v>438649</v>
      </c>
      <c r="J28" s="238">
        <f>SUM(J20:J27)</f>
        <v>350803505</v>
      </c>
      <c r="K28" s="238">
        <f>SUM(K20:K27)</f>
        <v>92481739</v>
      </c>
      <c r="L28" s="238">
        <f>SUM(L20:L27)</f>
        <v>438649</v>
      </c>
    </row>
    <row r="29" spans="1:12">
      <c r="A29" s="252" t="s">
        <v>355</v>
      </c>
      <c r="B29" s="236" t="s">
        <v>801</v>
      </c>
      <c r="C29" s="236" t="s">
        <v>774</v>
      </c>
      <c r="D29" s="253">
        <v>74339164</v>
      </c>
      <c r="E29" s="253">
        <v>0</v>
      </c>
      <c r="F29" s="346">
        <v>51287168</v>
      </c>
      <c r="G29" s="253">
        <v>77894368</v>
      </c>
      <c r="H29" s="253">
        <v>0</v>
      </c>
      <c r="I29" s="346">
        <v>50105726</v>
      </c>
      <c r="J29" s="253">
        <v>77894368</v>
      </c>
      <c r="K29" s="253">
        <v>0</v>
      </c>
      <c r="L29" s="346">
        <v>50105726</v>
      </c>
    </row>
    <row r="30" spans="1:12">
      <c r="A30" s="252" t="s">
        <v>358</v>
      </c>
      <c r="B30" s="237" t="s">
        <v>802</v>
      </c>
      <c r="C30" s="254"/>
      <c r="D30" s="240">
        <f t="shared" ref="D30:L30" si="3">D28+D29</f>
        <v>388699285</v>
      </c>
      <c r="E30" s="240">
        <f t="shared" si="3"/>
        <v>92812763</v>
      </c>
      <c r="F30" s="240">
        <f t="shared" si="3"/>
        <v>51487627</v>
      </c>
      <c r="G30" s="240">
        <f t="shared" si="3"/>
        <v>428697873</v>
      </c>
      <c r="H30" s="240">
        <f t="shared" si="3"/>
        <v>92481739</v>
      </c>
      <c r="I30" s="240">
        <f t="shared" si="3"/>
        <v>50544375</v>
      </c>
      <c r="J30" s="240">
        <f t="shared" si="3"/>
        <v>428697873</v>
      </c>
      <c r="K30" s="240">
        <f t="shared" si="3"/>
        <v>92481739</v>
      </c>
      <c r="L30" s="240">
        <f t="shared" si="3"/>
        <v>50544375</v>
      </c>
    </row>
  </sheetData>
  <mergeCells count="8">
    <mergeCell ref="A1:L1"/>
    <mergeCell ref="A3:L3"/>
    <mergeCell ref="A4:L4"/>
    <mergeCell ref="A6:A7"/>
    <mergeCell ref="C6:C7"/>
    <mergeCell ref="D6:F6"/>
    <mergeCell ref="G6:I6"/>
    <mergeCell ref="J6:L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7</vt:i4>
      </vt:variant>
    </vt:vector>
  </HeadingPairs>
  <TitlesOfParts>
    <vt:vector size="29" baseType="lpstr">
      <vt:lpstr>Tartalom</vt:lpstr>
      <vt:lpstr>1.sz melléklet</vt:lpstr>
      <vt:lpstr>1.sz. melléklet</vt:lpstr>
      <vt:lpstr>2.sz. melléklet</vt:lpstr>
      <vt:lpstr>3.sz. melléklet</vt:lpstr>
      <vt:lpstr>4.sz. melléklet</vt:lpstr>
      <vt:lpstr>5.sz. melléklet</vt:lpstr>
      <vt:lpstr>6.sz. melléklet</vt:lpstr>
      <vt:lpstr>7.sz. melléklet</vt:lpstr>
      <vt:lpstr>8.sz. melléklet</vt:lpstr>
      <vt:lpstr>9. sz. melléklet</vt:lpstr>
      <vt:lpstr>10.sz. melléklet</vt:lpstr>
      <vt:lpstr>11.sz. melléklet</vt:lpstr>
      <vt:lpstr>12.sz. melléklet</vt:lpstr>
      <vt:lpstr>13.sz. melléklet</vt:lpstr>
      <vt:lpstr>14.sz. melléklet</vt:lpstr>
      <vt:lpstr>15.sz melléklet</vt:lpstr>
      <vt:lpstr>16.sz melléklet</vt:lpstr>
      <vt:lpstr>17 sz. melléklet</vt:lpstr>
      <vt:lpstr>18 sz. melléklet</vt:lpstr>
      <vt:lpstr>19 sz. mellékletek</vt:lpstr>
      <vt:lpstr>20.sz. melléklet</vt:lpstr>
      <vt:lpstr>Tartalom!_Hlk515259751</vt:lpstr>
      <vt:lpstr>Tartalom!_Hlk515260389</vt:lpstr>
      <vt:lpstr>Tartalom!_Hlk515260887</vt:lpstr>
      <vt:lpstr>Tartalom!_Hlk515261473</vt:lpstr>
      <vt:lpstr>'12.sz. melléklet'!_Hlk515262067</vt:lpstr>
      <vt:lpstr>'13.sz. melléklet'!_Hlk515262095</vt:lpstr>
      <vt:lpstr>Tartalom!_Hlk515262112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user</cp:lastModifiedBy>
  <cp:lastPrinted>2019-05-24T11:57:54Z</cp:lastPrinted>
  <dcterms:created xsi:type="dcterms:W3CDTF">2018-05-28T06:25:43Z</dcterms:created>
  <dcterms:modified xsi:type="dcterms:W3CDTF">2019-06-04T18:33:03Z</dcterms:modified>
</cp:coreProperties>
</file>