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H-PC1\Desktop\Közös\Testületi előterjesztések\2018\május 28\"/>
    </mc:Choice>
  </mc:AlternateContent>
  <xr:revisionPtr revIDLastSave="0" documentId="10_ncr:8100000_{BD805A4C-7F30-4DF2-B5C6-0FA6C34563D1}" xr6:coauthVersionLast="32" xr6:coauthVersionMax="32" xr10:uidLastSave="{00000000-0000-0000-0000-000000000000}"/>
  <bookViews>
    <workbookView xWindow="0" yWindow="0" windowWidth="10035" windowHeight="6720" firstSheet="2" activeTab="19" xr2:uid="{00000000-000D-0000-FFFF-FFFF00000000}"/>
  </bookViews>
  <sheets>
    <sheet name="01" sheetId="45" r:id="rId1"/>
    <sheet name="02" sheetId="24" r:id="rId2"/>
    <sheet name="03" sheetId="29" r:id="rId3"/>
    <sheet name="04" sheetId="25" r:id="rId4"/>
    <sheet name="5" sheetId="48" r:id="rId5"/>
    <sheet name="06" sheetId="44" r:id="rId6"/>
    <sheet name="07" sheetId="47" r:id="rId7"/>
    <sheet name="08" sheetId="28" r:id="rId8"/>
    <sheet name="09" sheetId="30" r:id="rId9"/>
    <sheet name="10" sheetId="31" r:id="rId10"/>
    <sheet name="11" sheetId="51" r:id="rId11"/>
    <sheet name="12" sheetId="35" r:id="rId12"/>
    <sheet name="13" sheetId="36" r:id="rId13"/>
    <sheet name="14" sheetId="37" r:id="rId14"/>
    <sheet name="15" sheetId="38" r:id="rId15"/>
    <sheet name="16" sheetId="41" r:id="rId16"/>
    <sheet name="17" sheetId="49" r:id="rId17"/>
    <sheet name="18" sheetId="50" r:id="rId18"/>
    <sheet name="19" sheetId="52" r:id="rId19"/>
    <sheet name="05" sheetId="43" r:id="rId20"/>
  </sheets>
  <definedNames>
    <definedName name="_xlnm._FilterDatabase" localSheetId="3" hidden="1">'04'!$A$7:$BH$256</definedName>
    <definedName name="_xlnm._FilterDatabase" localSheetId="19" hidden="1">'05'!$A$7:$BP$226</definedName>
    <definedName name="_xlnm._FilterDatabase" localSheetId="5" hidden="1">'06'!$A$7:$BH$229</definedName>
    <definedName name="_xlnm._FilterDatabase" localSheetId="6" hidden="1">'07'!$A$7:$BH$242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19">'05'!$1:$7</definedName>
    <definedName name="_xlnm.Print_Titles" localSheetId="5">'06'!$1:$7</definedName>
    <definedName name="_xlnm.Print_Titles" localSheetId="6">'07'!$1:$7</definedName>
    <definedName name="_xlnm.Print_Titles" localSheetId="7">'08'!$1:$25</definedName>
    <definedName name="_xlnm.Print_Titles" localSheetId="8">'09'!$1:$14</definedName>
    <definedName name="_xlnm.Print_Titles" localSheetId="9">'10'!$1:$19</definedName>
    <definedName name="_xlnm.Print_Titles" localSheetId="10">'11'!$1:$13</definedName>
    <definedName name="_xlnm.Print_Titles" localSheetId="11">'12'!$1:$3</definedName>
    <definedName name="_xlnm.Print_Titles" localSheetId="12">'13'!$1:$1</definedName>
    <definedName name="_xlnm.Print_Titles" localSheetId="13">'14'!$1:$1</definedName>
    <definedName name="_xlnm.Print_Titles" localSheetId="14">'15'!$1:$7</definedName>
    <definedName name="_xlnm.Print_Titles" localSheetId="15">'16'!$1:$40</definedName>
    <definedName name="_xlnm.Print_Titles" localSheetId="16">'17'!$1:$5</definedName>
    <definedName name="_xlnm.Print_Titles" localSheetId="18">'19'!$1:$5</definedName>
    <definedName name="_xlnm.Print_Area" localSheetId="0">'01'!$A$1:$BH$226</definedName>
    <definedName name="_xlnm.Print_Area" localSheetId="1">'02'!$A$1:$BK$32</definedName>
    <definedName name="_xlnm.Print_Area" localSheetId="2">'03'!$A$1:$BC$32</definedName>
    <definedName name="_xlnm.Print_Area" localSheetId="3">'04'!$A$1:$BH$256</definedName>
    <definedName name="_xlnm.Print_Area" localSheetId="19">'05'!$A$1:$BP$226</definedName>
    <definedName name="_xlnm.Print_Area" localSheetId="5">'06'!$A$1:$BH$229</definedName>
    <definedName name="_xlnm.Print_Area" localSheetId="6">'07'!$A$1:$BH$242</definedName>
    <definedName name="_xlnm.Print_Area" localSheetId="7">'08'!$A$1:$BE$25</definedName>
    <definedName name="_xlnm.Print_Area" localSheetId="8">'09'!$A$1:$BE$14</definedName>
    <definedName name="_xlnm.Print_Area" localSheetId="9">'10'!$A$1:$BE$19</definedName>
    <definedName name="_xlnm.Print_Area" localSheetId="10">'11'!$A$1:$BE$13</definedName>
    <definedName name="_xlnm.Print_Area" localSheetId="11">'12'!$A$1:$C$10</definedName>
    <definedName name="_xlnm.Print_Area" localSheetId="12">'13'!$A$1:$D$12</definedName>
    <definedName name="_xlnm.Print_Area" localSheetId="13">'14'!$A$1:$D$54</definedName>
    <definedName name="_xlnm.Print_Area" localSheetId="14">'15'!$A$1:$BK$12</definedName>
    <definedName name="_xlnm.Print_Area" localSheetId="15">'16'!$A$1:$BK$44</definedName>
    <definedName name="_xlnm.Print_Area" localSheetId="16">'17'!$A$1:$G$131</definedName>
    <definedName name="_xlnm.Print_Area" localSheetId="17">'18'!$A$1:$G$24</definedName>
    <definedName name="_xlnm.Print_Area" localSheetId="18">'19'!$A$1:$H$9</definedName>
  </definedNames>
  <calcPr calcId="162913"/>
</workbook>
</file>

<file path=xl/calcChain.xml><?xml version="1.0" encoding="utf-8"?>
<calcChain xmlns="http://schemas.openxmlformats.org/spreadsheetml/2006/main">
  <c r="W33" i="41" l="1"/>
  <c r="AA33" i="41"/>
  <c r="BB11" i="41"/>
  <c r="BF11" i="41"/>
  <c r="W11" i="41"/>
  <c r="AA11" i="41"/>
  <c r="AE9" i="38"/>
  <c r="BB11" i="38"/>
  <c r="BF11" i="38"/>
  <c r="W11" i="38"/>
  <c r="AA11" i="38"/>
  <c r="AI104" i="45" l="1"/>
  <c r="AI105" i="45"/>
  <c r="AI106" i="45"/>
  <c r="AI107" i="45"/>
  <c r="AI108" i="45"/>
  <c r="AI109" i="45"/>
  <c r="AI110" i="45"/>
  <c r="AI111" i="45"/>
  <c r="AI112" i="45"/>
  <c r="AI113" i="45"/>
  <c r="AI114" i="45"/>
  <c r="AI115" i="45"/>
  <c r="AI117" i="45"/>
  <c r="AI118" i="45"/>
  <c r="AI119" i="45"/>
  <c r="AI122" i="45"/>
  <c r="AI123" i="45"/>
  <c r="AI124" i="45"/>
  <c r="AI125" i="45"/>
  <c r="AI127" i="45"/>
  <c r="AI128" i="45"/>
  <c r="AI130" i="45"/>
  <c r="AI131" i="45"/>
  <c r="AI132" i="45"/>
  <c r="AI133" i="45"/>
  <c r="AI134" i="45"/>
  <c r="AI135" i="45"/>
  <c r="AI136" i="45"/>
  <c r="AI138" i="45"/>
  <c r="AI139" i="45"/>
  <c r="AI141" i="45"/>
  <c r="AI142" i="45"/>
  <c r="AI143" i="45"/>
  <c r="AI144" i="45"/>
  <c r="AI145" i="45"/>
  <c r="AI148" i="45"/>
  <c r="AI149" i="45"/>
  <c r="AI150" i="45"/>
  <c r="AI151" i="45"/>
  <c r="AI152" i="45"/>
  <c r="AI153" i="45"/>
  <c r="AI154" i="45"/>
  <c r="AI155" i="45"/>
  <c r="AI157" i="45"/>
  <c r="AI158" i="45"/>
  <c r="AI159" i="45"/>
  <c r="AI160" i="45"/>
  <c r="AI161" i="45"/>
  <c r="AI162" i="45"/>
  <c r="AI163" i="45"/>
  <c r="AI164" i="45"/>
  <c r="AI165" i="45"/>
  <c r="AI166" i="45"/>
  <c r="AI167" i="45"/>
  <c r="AI168" i="45"/>
  <c r="AI169" i="45"/>
  <c r="AI170" i="45"/>
  <c r="AI171" i="45"/>
  <c r="AI173" i="45"/>
  <c r="AI174" i="45"/>
  <c r="AI175" i="45"/>
  <c r="AI176" i="45"/>
  <c r="AI177" i="45"/>
  <c r="AI178" i="45"/>
  <c r="AI179" i="45"/>
  <c r="AI181" i="45"/>
  <c r="AI182" i="45"/>
  <c r="AI183" i="45"/>
  <c r="AI184" i="45"/>
  <c r="AI186" i="45"/>
  <c r="AI187" i="45"/>
  <c r="AI188" i="45"/>
  <c r="AI189" i="45"/>
  <c r="AI190" i="45"/>
  <c r="AI191" i="45"/>
  <c r="AI192" i="45"/>
  <c r="AI193" i="45"/>
  <c r="AI194" i="45"/>
  <c r="AI197" i="45"/>
  <c r="AI198" i="45"/>
  <c r="AI199" i="45"/>
  <c r="AI201" i="45"/>
  <c r="AI202" i="45"/>
  <c r="AI203" i="45"/>
  <c r="AI204" i="45"/>
  <c r="AI205" i="45"/>
  <c r="AI207" i="45"/>
  <c r="AI208" i="45"/>
  <c r="AI209" i="45"/>
  <c r="AI210" i="45"/>
  <c r="AI211" i="45"/>
  <c r="AI212" i="45"/>
  <c r="AI213" i="45"/>
  <c r="AI214" i="45"/>
  <c r="AI217" i="45"/>
  <c r="AI218" i="45"/>
  <c r="AI219" i="45"/>
  <c r="AI220" i="45"/>
  <c r="AI221" i="45"/>
  <c r="AI223" i="45"/>
  <c r="AI224" i="45"/>
  <c r="AI103" i="45"/>
  <c r="AI9" i="45"/>
  <c r="AI10" i="45"/>
  <c r="AI11" i="45"/>
  <c r="AI12" i="45"/>
  <c r="AI13" i="45"/>
  <c r="AI15" i="45"/>
  <c r="AI16" i="45"/>
  <c r="AI17" i="45"/>
  <c r="AI18" i="45"/>
  <c r="AI19" i="45"/>
  <c r="AI21" i="45"/>
  <c r="AI22" i="45"/>
  <c r="AI23" i="45"/>
  <c r="AI24" i="45"/>
  <c r="AI25" i="45"/>
  <c r="AI27" i="45"/>
  <c r="AI28" i="45"/>
  <c r="AI30" i="45"/>
  <c r="AI31" i="45"/>
  <c r="AI32" i="45"/>
  <c r="AI33" i="45"/>
  <c r="AI34" i="45"/>
  <c r="AI35" i="45"/>
  <c r="AI36" i="45"/>
  <c r="AI37" i="45"/>
  <c r="AI39" i="45"/>
  <c r="AI41" i="45"/>
  <c r="AI42" i="45"/>
  <c r="AI43" i="45"/>
  <c r="AI44" i="45"/>
  <c r="AI45" i="45"/>
  <c r="AI46" i="45"/>
  <c r="AI47" i="45"/>
  <c r="AI48" i="45"/>
  <c r="AI49" i="45"/>
  <c r="AI50" i="45"/>
  <c r="AI51" i="45"/>
  <c r="AI53" i="45"/>
  <c r="AI54" i="45"/>
  <c r="AI55" i="45"/>
  <c r="AI56" i="45"/>
  <c r="AI57" i="45"/>
  <c r="AI59" i="45"/>
  <c r="AI60" i="45"/>
  <c r="AI61" i="45"/>
  <c r="AI62" i="45"/>
  <c r="AI63" i="45"/>
  <c r="AI65" i="45"/>
  <c r="AI66" i="45"/>
  <c r="AI67" i="45"/>
  <c r="AI68" i="45"/>
  <c r="AI69" i="45"/>
  <c r="AI72" i="45"/>
  <c r="AI73" i="45"/>
  <c r="AI74" i="45"/>
  <c r="AI76" i="45"/>
  <c r="AI77" i="45"/>
  <c r="AI78" i="45"/>
  <c r="AI79" i="45"/>
  <c r="AI81" i="45"/>
  <c r="AI82" i="45"/>
  <c r="AI84" i="45"/>
  <c r="AI85" i="45"/>
  <c r="AI86" i="45"/>
  <c r="AI87" i="45"/>
  <c r="AI88" i="45"/>
  <c r="AI89" i="45"/>
  <c r="AI90" i="45"/>
  <c r="AI93" i="45"/>
  <c r="AI94" i="45"/>
  <c r="AI95" i="45"/>
  <c r="AI96" i="45"/>
  <c r="AI97" i="45"/>
  <c r="AI99" i="45"/>
  <c r="AI100" i="45"/>
  <c r="AI8" i="45"/>
  <c r="AM22" i="45"/>
  <c r="AM23" i="45"/>
  <c r="AM24" i="45"/>
  <c r="AM25" i="45"/>
  <c r="AM27" i="45"/>
  <c r="AM28" i="45"/>
  <c r="AM30" i="45"/>
  <c r="AM31" i="45"/>
  <c r="AM32" i="45"/>
  <c r="AM33" i="45"/>
  <c r="AM34" i="45"/>
  <c r="AM35" i="45"/>
  <c r="AM36" i="45"/>
  <c r="AM37" i="45"/>
  <c r="AM39" i="45"/>
  <c r="AM41" i="45"/>
  <c r="AM42" i="45"/>
  <c r="AM43" i="45"/>
  <c r="AM44" i="45"/>
  <c r="AM45" i="45"/>
  <c r="AM46" i="45"/>
  <c r="AM47" i="45"/>
  <c r="AM48" i="45"/>
  <c r="AM49" i="45"/>
  <c r="AM50" i="45"/>
  <c r="AM51" i="45"/>
  <c r="AM53" i="45"/>
  <c r="AM54" i="45"/>
  <c r="AM55" i="45"/>
  <c r="AM56" i="45"/>
  <c r="AM57" i="45"/>
  <c r="AM59" i="45"/>
  <c r="AM60" i="45"/>
  <c r="AM61" i="45"/>
  <c r="AM62" i="45"/>
  <c r="AM63" i="45"/>
  <c r="AM65" i="45"/>
  <c r="AM66" i="45"/>
  <c r="AM67" i="45"/>
  <c r="AM68" i="45"/>
  <c r="AM69" i="45"/>
  <c r="AM72" i="45"/>
  <c r="AM73" i="45"/>
  <c r="AM74" i="45"/>
  <c r="AM76" i="45"/>
  <c r="AM77" i="45"/>
  <c r="AM78" i="45"/>
  <c r="AM79" i="45"/>
  <c r="AM81" i="45"/>
  <c r="AM82" i="45"/>
  <c r="AM84" i="45"/>
  <c r="AM85" i="45"/>
  <c r="AM86" i="45"/>
  <c r="AM87" i="45"/>
  <c r="AM88" i="45"/>
  <c r="AM89" i="45"/>
  <c r="AM90" i="45"/>
  <c r="AM93" i="45"/>
  <c r="AM94" i="45"/>
  <c r="AM95" i="45"/>
  <c r="AM96" i="45"/>
  <c r="AM97" i="45"/>
  <c r="AM99" i="45"/>
  <c r="AM100" i="45"/>
  <c r="AM103" i="45"/>
  <c r="AM104" i="45"/>
  <c r="AM105" i="45"/>
  <c r="AM106" i="45"/>
  <c r="AM107" i="45"/>
  <c r="AM108" i="45"/>
  <c r="AM109" i="45"/>
  <c r="AM110" i="45"/>
  <c r="AM111" i="45"/>
  <c r="AM112" i="45"/>
  <c r="AM113" i="45"/>
  <c r="AM114" i="45"/>
  <c r="AM115" i="45"/>
  <c r="AM117" i="45"/>
  <c r="AM118" i="45"/>
  <c r="AM119" i="45"/>
  <c r="AM122" i="45"/>
  <c r="AM123" i="45"/>
  <c r="AM124" i="45"/>
  <c r="AM125" i="45"/>
  <c r="AM127" i="45"/>
  <c r="AM128" i="45"/>
  <c r="AM130" i="45"/>
  <c r="AM131" i="45"/>
  <c r="AM132" i="45"/>
  <c r="AM133" i="45"/>
  <c r="AM134" i="45"/>
  <c r="AM135" i="45"/>
  <c r="AM136" i="45"/>
  <c r="AM138" i="45"/>
  <c r="AM139" i="45"/>
  <c r="AM141" i="45"/>
  <c r="AM142" i="45"/>
  <c r="AM143" i="45"/>
  <c r="AM144" i="45"/>
  <c r="AM145" i="45"/>
  <c r="AM148" i="45"/>
  <c r="AM149" i="45"/>
  <c r="AM150" i="45"/>
  <c r="AM151" i="45"/>
  <c r="AM152" i="45"/>
  <c r="AM153" i="45"/>
  <c r="AM154" i="45"/>
  <c r="AM155" i="45"/>
  <c r="AM157" i="45"/>
  <c r="AM158" i="45"/>
  <c r="AM159" i="45"/>
  <c r="AM160" i="45"/>
  <c r="AM161" i="45"/>
  <c r="AM162" i="45"/>
  <c r="AM163" i="45"/>
  <c r="AM164" i="45"/>
  <c r="AM165" i="45"/>
  <c r="AM166" i="45"/>
  <c r="AM167" i="45"/>
  <c r="AM168" i="45"/>
  <c r="AM169" i="45"/>
  <c r="AM170" i="45"/>
  <c r="AM173" i="45"/>
  <c r="AM174" i="45"/>
  <c r="AM175" i="45"/>
  <c r="AM176" i="45"/>
  <c r="AM177" i="45"/>
  <c r="AM178" i="45"/>
  <c r="AM179" i="45"/>
  <c r="AM181" i="45"/>
  <c r="AM182" i="45"/>
  <c r="AM183" i="45"/>
  <c r="AM184" i="45"/>
  <c r="AM186" i="45"/>
  <c r="AM187" i="45"/>
  <c r="AM188" i="45"/>
  <c r="AM189" i="45"/>
  <c r="AM190" i="45"/>
  <c r="AM191" i="45"/>
  <c r="AM192" i="45"/>
  <c r="AM193" i="45"/>
  <c r="AM194" i="45"/>
  <c r="AM197" i="45"/>
  <c r="AM198" i="45"/>
  <c r="AM199" i="45"/>
  <c r="AM201" i="45"/>
  <c r="AM202" i="45"/>
  <c r="AM203" i="45"/>
  <c r="AM204" i="45"/>
  <c r="AM205" i="45"/>
  <c r="AM207" i="45"/>
  <c r="AM208" i="45"/>
  <c r="AM209" i="45"/>
  <c r="AM210" i="45"/>
  <c r="AM211" i="45"/>
  <c r="AM212" i="45"/>
  <c r="AM213" i="45"/>
  <c r="AM214" i="45"/>
  <c r="AM217" i="45"/>
  <c r="AM218" i="45"/>
  <c r="AM219" i="45"/>
  <c r="AM220" i="45"/>
  <c r="AM221" i="45"/>
  <c r="AM223" i="45"/>
  <c r="AM224" i="45"/>
  <c r="AM9" i="45"/>
  <c r="AM10" i="45"/>
  <c r="AM11" i="45"/>
  <c r="AM12" i="45"/>
  <c r="AM13" i="45"/>
  <c r="AM15" i="45"/>
  <c r="AM16" i="45"/>
  <c r="AM17" i="45"/>
  <c r="AM18" i="45"/>
  <c r="AM19" i="45"/>
  <c r="AM21" i="45"/>
  <c r="AM8" i="45"/>
  <c r="AQ122" i="45"/>
  <c r="AQ104" i="45"/>
  <c r="AQ105" i="45"/>
  <c r="AQ106" i="45"/>
  <c r="AQ107" i="45"/>
  <c r="AQ108" i="45"/>
  <c r="AQ109" i="45"/>
  <c r="AQ110" i="45"/>
  <c r="AQ111" i="45"/>
  <c r="AQ112" i="45"/>
  <c r="AQ113" i="45"/>
  <c r="AQ114" i="45"/>
  <c r="AQ115" i="45"/>
  <c r="AQ117" i="45"/>
  <c r="AQ118" i="45"/>
  <c r="AQ119" i="45"/>
  <c r="AQ123" i="45"/>
  <c r="AQ124" i="45"/>
  <c r="AQ125" i="45"/>
  <c r="AQ127" i="45"/>
  <c r="AQ128" i="45"/>
  <c r="AQ130" i="45"/>
  <c r="AQ131" i="45"/>
  <c r="AQ132" i="45"/>
  <c r="AQ133" i="45"/>
  <c r="AQ134" i="45"/>
  <c r="AQ135" i="45"/>
  <c r="AQ136" i="45"/>
  <c r="AQ138" i="45"/>
  <c r="AQ139" i="45"/>
  <c r="AQ141" i="45"/>
  <c r="AQ142" i="45"/>
  <c r="AQ143" i="45"/>
  <c r="AQ144" i="45"/>
  <c r="AQ145" i="45"/>
  <c r="AQ148" i="45"/>
  <c r="AQ149" i="45"/>
  <c r="AQ150" i="45"/>
  <c r="AQ151" i="45"/>
  <c r="AQ152" i="45"/>
  <c r="AQ153" i="45"/>
  <c r="AQ154" i="45"/>
  <c r="AQ155" i="45"/>
  <c r="AQ157" i="45"/>
  <c r="AQ158" i="45"/>
  <c r="AQ159" i="45"/>
  <c r="AQ160" i="45"/>
  <c r="AQ161" i="45"/>
  <c r="AQ162" i="45"/>
  <c r="AQ163" i="45"/>
  <c r="AQ164" i="45"/>
  <c r="AQ165" i="45"/>
  <c r="AQ166" i="45"/>
  <c r="AQ167" i="45"/>
  <c r="AQ168" i="45"/>
  <c r="AQ169" i="45"/>
  <c r="AQ170" i="45"/>
  <c r="AQ173" i="45"/>
  <c r="AQ174" i="45"/>
  <c r="AQ175" i="45"/>
  <c r="AQ176" i="45"/>
  <c r="AQ177" i="45"/>
  <c r="AQ178" i="45"/>
  <c r="AQ179" i="45"/>
  <c r="AQ181" i="45"/>
  <c r="AQ182" i="45"/>
  <c r="AQ183" i="45"/>
  <c r="AQ184" i="45"/>
  <c r="AQ186" i="45"/>
  <c r="AQ187" i="45"/>
  <c r="AQ188" i="45"/>
  <c r="AQ189" i="45"/>
  <c r="AQ190" i="45"/>
  <c r="AQ191" i="45"/>
  <c r="AQ192" i="45"/>
  <c r="AQ193" i="45"/>
  <c r="AQ194" i="45"/>
  <c r="AQ197" i="45"/>
  <c r="AQ198" i="45"/>
  <c r="AQ199" i="45"/>
  <c r="AQ201" i="45"/>
  <c r="AQ202" i="45"/>
  <c r="AQ203" i="45"/>
  <c r="AQ204" i="45"/>
  <c r="AQ205" i="45"/>
  <c r="AQ207" i="45"/>
  <c r="AQ208" i="45"/>
  <c r="AQ209" i="45"/>
  <c r="AQ210" i="45"/>
  <c r="AQ211" i="45"/>
  <c r="AQ212" i="45"/>
  <c r="AQ213" i="45"/>
  <c r="AQ214" i="45"/>
  <c r="AQ217" i="45"/>
  <c r="AQ218" i="45"/>
  <c r="AQ219" i="45"/>
  <c r="AQ220" i="45"/>
  <c r="AQ221" i="45"/>
  <c r="AQ223" i="45"/>
  <c r="AQ224" i="45"/>
  <c r="AQ103" i="45"/>
  <c r="AU217" i="45"/>
  <c r="AU218" i="45"/>
  <c r="AU219" i="45"/>
  <c r="AU220" i="45"/>
  <c r="AU221" i="45"/>
  <c r="AU223" i="45"/>
  <c r="AU224" i="45"/>
  <c r="AU214" i="45"/>
  <c r="AU209" i="45"/>
  <c r="AU210" i="45"/>
  <c r="AU211" i="45"/>
  <c r="AU212" i="45"/>
  <c r="AU213" i="45"/>
  <c r="AU122" i="45"/>
  <c r="AU104" i="45"/>
  <c r="AU105" i="45"/>
  <c r="AU106" i="45"/>
  <c r="AU107" i="45"/>
  <c r="AU108" i="45"/>
  <c r="AU109" i="45"/>
  <c r="AU110" i="45"/>
  <c r="AU111" i="45"/>
  <c r="AU112" i="45"/>
  <c r="AU113" i="45"/>
  <c r="AU114" i="45"/>
  <c r="AU115" i="45"/>
  <c r="AU117" i="45"/>
  <c r="AU118" i="45"/>
  <c r="AU119" i="45"/>
  <c r="AU123" i="45"/>
  <c r="AU124" i="45"/>
  <c r="AU125" i="45"/>
  <c r="AU127" i="45"/>
  <c r="AU128" i="45"/>
  <c r="AU130" i="45"/>
  <c r="AU131" i="45"/>
  <c r="AU132" i="45"/>
  <c r="AU133" i="45"/>
  <c r="AU134" i="45"/>
  <c r="AU135" i="45"/>
  <c r="AU136" i="45"/>
  <c r="AU138" i="45"/>
  <c r="AU139" i="45"/>
  <c r="AU141" i="45"/>
  <c r="AU142" i="45"/>
  <c r="AU143" i="45"/>
  <c r="AU144" i="45"/>
  <c r="AU145" i="45"/>
  <c r="AU148" i="45"/>
  <c r="AU149" i="45"/>
  <c r="AU150" i="45"/>
  <c r="AU151" i="45"/>
  <c r="AU152" i="45"/>
  <c r="AU153" i="45"/>
  <c r="AU154" i="45"/>
  <c r="AU155" i="45"/>
  <c r="AU157" i="45"/>
  <c r="AU158" i="45"/>
  <c r="AU159" i="45"/>
  <c r="AU160" i="45"/>
  <c r="AU161" i="45"/>
  <c r="AU162" i="45"/>
  <c r="AU163" i="45"/>
  <c r="AU164" i="45"/>
  <c r="AU165" i="45"/>
  <c r="AU166" i="45"/>
  <c r="AU167" i="45"/>
  <c r="AU168" i="45"/>
  <c r="AU169" i="45"/>
  <c r="AU170" i="45"/>
  <c r="AU173" i="45"/>
  <c r="AU174" i="45"/>
  <c r="AU175" i="45"/>
  <c r="AU176" i="45"/>
  <c r="AU177" i="45"/>
  <c r="AU178" i="45"/>
  <c r="AU179" i="45"/>
  <c r="AU181" i="45"/>
  <c r="AU182" i="45"/>
  <c r="AU183" i="45"/>
  <c r="AU184" i="45"/>
  <c r="AU186" i="45"/>
  <c r="AU187" i="45"/>
  <c r="AU188" i="45"/>
  <c r="AU189" i="45"/>
  <c r="AU190" i="45"/>
  <c r="AU191" i="45"/>
  <c r="AU192" i="45"/>
  <c r="AU193" i="45"/>
  <c r="AU194" i="45"/>
  <c r="AU197" i="45"/>
  <c r="AU198" i="45"/>
  <c r="AU199" i="45"/>
  <c r="AU201" i="45"/>
  <c r="AU202" i="45"/>
  <c r="AU203" i="45"/>
  <c r="AU204" i="45"/>
  <c r="AU205" i="45"/>
  <c r="AU207" i="45"/>
  <c r="AU208" i="45"/>
  <c r="AU103" i="45"/>
  <c r="AY104" i="45"/>
  <c r="AY105" i="45"/>
  <c r="AY106" i="45"/>
  <c r="AY107" i="45"/>
  <c r="AY108" i="45"/>
  <c r="AY109" i="45"/>
  <c r="AY110" i="45"/>
  <c r="AY111" i="45"/>
  <c r="AY112" i="45"/>
  <c r="AY113" i="45"/>
  <c r="AY114" i="45"/>
  <c r="AY115" i="45"/>
  <c r="AY117" i="45"/>
  <c r="AY118" i="45"/>
  <c r="AY119" i="45"/>
  <c r="AY122" i="45"/>
  <c r="AY123" i="45"/>
  <c r="AY124" i="45"/>
  <c r="AY125" i="45"/>
  <c r="AY127" i="45"/>
  <c r="AY128" i="45"/>
  <c r="AY130" i="45"/>
  <c r="AY131" i="45"/>
  <c r="AY132" i="45"/>
  <c r="AY133" i="45"/>
  <c r="AY134" i="45"/>
  <c r="AY135" i="45"/>
  <c r="AY136" i="45"/>
  <c r="AY138" i="45"/>
  <c r="AY140" i="45" s="1"/>
  <c r="AY139" i="45"/>
  <c r="AY141" i="45"/>
  <c r="AY142" i="45"/>
  <c r="AY143" i="45"/>
  <c r="AY144" i="45"/>
  <c r="AY145" i="45"/>
  <c r="AY148" i="45"/>
  <c r="AY149" i="45"/>
  <c r="AY150" i="45"/>
  <c r="AY151" i="45"/>
  <c r="AY152" i="45"/>
  <c r="AY153" i="45"/>
  <c r="AY154" i="45"/>
  <c r="AY155" i="45"/>
  <c r="AY157" i="45"/>
  <c r="AY158" i="45"/>
  <c r="AY159" i="45"/>
  <c r="AY160" i="45"/>
  <c r="AY161" i="45"/>
  <c r="AY162" i="45"/>
  <c r="AY163" i="45"/>
  <c r="AY164" i="45"/>
  <c r="AY165" i="45"/>
  <c r="AY166" i="45"/>
  <c r="AY167" i="45"/>
  <c r="AY168" i="45"/>
  <c r="AY169" i="45"/>
  <c r="AY170" i="45"/>
  <c r="AY173" i="45"/>
  <c r="AY174" i="45"/>
  <c r="AY175" i="45"/>
  <c r="AY176" i="45"/>
  <c r="AY177" i="45"/>
  <c r="AY178" i="45"/>
  <c r="AY179" i="45"/>
  <c r="AY181" i="45"/>
  <c r="AY182" i="45"/>
  <c r="AY183" i="45"/>
  <c r="AY184" i="45"/>
  <c r="AY186" i="45"/>
  <c r="AY187" i="45"/>
  <c r="AY188" i="45"/>
  <c r="AY189" i="45"/>
  <c r="AY190" i="45"/>
  <c r="AY191" i="45"/>
  <c r="AY192" i="45"/>
  <c r="AY193" i="45"/>
  <c r="AY194" i="45"/>
  <c r="AY197" i="45"/>
  <c r="AY198" i="45"/>
  <c r="AY199" i="45"/>
  <c r="AY201" i="45"/>
  <c r="AY202" i="45"/>
  <c r="AY203" i="45"/>
  <c r="AY204" i="45"/>
  <c r="AY205" i="45"/>
  <c r="AY207" i="45"/>
  <c r="AY208" i="45"/>
  <c r="AY209" i="45"/>
  <c r="AY210" i="45"/>
  <c r="AY211" i="45"/>
  <c r="AY212" i="45"/>
  <c r="AY213" i="45"/>
  <c r="AY214" i="45"/>
  <c r="AY217" i="45"/>
  <c r="AY218" i="45"/>
  <c r="AY219" i="45"/>
  <c r="AY220" i="45"/>
  <c r="AY221" i="45"/>
  <c r="AY223" i="45"/>
  <c r="AY224" i="45"/>
  <c r="AY103" i="45"/>
  <c r="AM26" i="45" l="1"/>
  <c r="AU140" i="45"/>
  <c r="AQ140" i="45"/>
  <c r="AU116" i="45"/>
  <c r="AM29" i="45"/>
  <c r="AI29" i="45"/>
  <c r="AI116" i="45"/>
  <c r="AY116" i="45"/>
  <c r="AU126" i="45"/>
  <c r="AQ116" i="45"/>
  <c r="AQ126" i="45"/>
  <c r="AI14" i="45"/>
  <c r="AI20" i="45" s="1"/>
  <c r="AU129" i="45"/>
  <c r="AM14" i="45"/>
  <c r="AM20" i="45" s="1"/>
  <c r="AM140" i="45"/>
  <c r="AM38" i="45"/>
  <c r="AM126" i="45"/>
  <c r="AI38" i="45"/>
  <c r="AI129" i="45"/>
  <c r="AI140" i="45"/>
  <c r="AY156" i="45"/>
  <c r="AU156" i="45"/>
  <c r="AQ156" i="45"/>
  <c r="AQ129" i="45"/>
  <c r="AM172" i="45"/>
  <c r="AM156" i="45"/>
  <c r="AM58" i="45"/>
  <c r="AI58" i="45"/>
  <c r="AI156" i="45"/>
  <c r="AY172" i="45"/>
  <c r="AY146" i="45"/>
  <c r="AY129" i="45"/>
  <c r="AY120" i="45"/>
  <c r="AU172" i="45"/>
  <c r="AU146" i="45"/>
  <c r="AQ146" i="45"/>
  <c r="AM129" i="45"/>
  <c r="AM83" i="45"/>
  <c r="AM80" i="45"/>
  <c r="AI83" i="45"/>
  <c r="AI80" i="45"/>
  <c r="AI180" i="45"/>
  <c r="AI146" i="45"/>
  <c r="AY180" i="45"/>
  <c r="AU180" i="45"/>
  <c r="AU137" i="45"/>
  <c r="AU120" i="45"/>
  <c r="AQ180" i="45"/>
  <c r="AQ137" i="45"/>
  <c r="AQ120" i="45"/>
  <c r="AQ121" i="45" s="1"/>
  <c r="AM180" i="45"/>
  <c r="AM146" i="45"/>
  <c r="AM70" i="45"/>
  <c r="AI70" i="45"/>
  <c r="AI195" i="45"/>
  <c r="AI185" i="45"/>
  <c r="AI137" i="45"/>
  <c r="AY195" i="45"/>
  <c r="AY185" i="45"/>
  <c r="AU195" i="45"/>
  <c r="AU185" i="45"/>
  <c r="AQ195" i="45"/>
  <c r="AQ185" i="45"/>
  <c r="AQ172" i="45"/>
  <c r="AM195" i="45"/>
  <c r="AM185" i="45"/>
  <c r="AM137" i="45"/>
  <c r="AM116" i="45"/>
  <c r="AM64" i="45"/>
  <c r="AM52" i="45"/>
  <c r="AI64" i="45"/>
  <c r="AI52" i="45"/>
  <c r="AI26" i="45"/>
  <c r="AI172" i="45"/>
  <c r="AI126" i="45"/>
  <c r="AI120" i="45"/>
  <c r="AM40" i="45" l="1"/>
  <c r="AI40" i="45"/>
  <c r="AU121" i="45"/>
  <c r="AY121" i="45"/>
  <c r="AI121" i="45"/>
  <c r="AU147" i="45"/>
  <c r="AM71" i="45"/>
  <c r="AQ147" i="45"/>
  <c r="AQ196" i="45" s="1"/>
  <c r="AI147" i="45"/>
  <c r="AI196" i="45" s="1"/>
  <c r="AI71" i="45"/>
  <c r="BC124" i="45"/>
  <c r="BC125" i="45"/>
  <c r="BC127" i="45"/>
  <c r="BC128" i="45"/>
  <c r="BC130" i="45"/>
  <c r="BC131" i="45"/>
  <c r="BC132" i="45"/>
  <c r="BC133" i="45"/>
  <c r="BC134" i="45"/>
  <c r="BC135" i="45"/>
  <c r="BC136" i="45"/>
  <c r="BC138" i="45"/>
  <c r="BC139" i="45"/>
  <c r="BC141" i="45"/>
  <c r="BC142" i="45"/>
  <c r="BC143" i="45"/>
  <c r="BC144" i="45"/>
  <c r="BC145" i="45"/>
  <c r="BC148" i="45"/>
  <c r="BC149" i="45"/>
  <c r="BC150" i="45"/>
  <c r="BC151" i="45"/>
  <c r="BC152" i="45"/>
  <c r="BC153" i="45"/>
  <c r="BC154" i="45"/>
  <c r="BC155" i="45"/>
  <c r="BC157" i="45"/>
  <c r="BC158" i="45"/>
  <c r="BC159" i="45"/>
  <c r="BC160" i="45"/>
  <c r="BC161" i="45"/>
  <c r="BC162" i="45"/>
  <c r="BC163" i="45"/>
  <c r="BC164" i="45"/>
  <c r="BC165" i="45"/>
  <c r="BC166" i="45"/>
  <c r="BC167" i="45"/>
  <c r="BC168" i="45"/>
  <c r="BC169" i="45"/>
  <c r="BC170" i="45"/>
  <c r="BC173" i="45"/>
  <c r="BC174" i="45"/>
  <c r="BC175" i="45"/>
  <c r="BC176" i="45"/>
  <c r="BC177" i="45"/>
  <c r="BC178" i="45"/>
  <c r="BC179" i="45"/>
  <c r="BC181" i="45"/>
  <c r="BC182" i="45"/>
  <c r="BC183" i="45"/>
  <c r="BC184" i="45"/>
  <c r="BC186" i="45"/>
  <c r="BC187" i="45"/>
  <c r="BC188" i="45"/>
  <c r="BC189" i="45"/>
  <c r="BC190" i="45"/>
  <c r="BC191" i="45"/>
  <c r="BC192" i="45"/>
  <c r="BC193" i="45"/>
  <c r="BC194" i="45"/>
  <c r="BC197" i="45"/>
  <c r="BC198" i="45"/>
  <c r="BC199" i="45"/>
  <c r="BC201" i="45"/>
  <c r="BC202" i="45"/>
  <c r="BC203" i="45"/>
  <c r="BC204" i="45"/>
  <c r="BC205" i="45"/>
  <c r="BC207" i="45"/>
  <c r="BC208" i="45"/>
  <c r="BC209" i="45"/>
  <c r="BC210" i="45"/>
  <c r="BC211" i="45"/>
  <c r="BC212" i="45"/>
  <c r="BC213" i="45"/>
  <c r="BC214" i="45"/>
  <c r="BC217" i="45"/>
  <c r="BC218" i="45"/>
  <c r="BC219" i="45"/>
  <c r="BC220" i="45"/>
  <c r="BC221" i="45"/>
  <c r="BC223" i="45"/>
  <c r="BC224" i="45"/>
  <c r="BC123" i="45"/>
  <c r="BC117" i="45"/>
  <c r="BC118" i="45"/>
  <c r="BC119" i="45"/>
  <c r="BC122" i="45"/>
  <c r="BC104" i="45"/>
  <c r="BC105" i="45"/>
  <c r="BC106" i="45"/>
  <c r="BC107" i="45"/>
  <c r="BC108" i="45"/>
  <c r="BC109" i="45"/>
  <c r="BC110" i="45"/>
  <c r="BC111" i="45"/>
  <c r="BC112" i="45"/>
  <c r="BC113" i="45"/>
  <c r="BC114" i="45"/>
  <c r="BC115" i="45"/>
  <c r="BC103" i="45"/>
  <c r="BC73" i="45"/>
  <c r="BC74" i="45"/>
  <c r="BC76" i="45"/>
  <c r="BC77" i="45"/>
  <c r="BC78" i="45"/>
  <c r="BC79" i="45"/>
  <c r="BC81" i="45"/>
  <c r="BC82" i="45"/>
  <c r="BC84" i="45"/>
  <c r="BC85" i="45"/>
  <c r="BC86" i="45"/>
  <c r="BC87" i="45"/>
  <c r="BC88" i="45"/>
  <c r="BC89" i="45"/>
  <c r="BC90" i="45"/>
  <c r="BC93" i="45"/>
  <c r="BC94" i="45"/>
  <c r="BC95" i="45"/>
  <c r="BC96" i="45"/>
  <c r="BC97" i="45"/>
  <c r="BC99" i="45"/>
  <c r="BC100" i="45"/>
  <c r="BC72" i="45"/>
  <c r="BC66" i="45"/>
  <c r="BC67" i="45"/>
  <c r="BC68" i="45"/>
  <c r="BC69" i="45"/>
  <c r="BC65" i="45"/>
  <c r="BC60" i="45"/>
  <c r="BC61" i="45"/>
  <c r="BC62" i="45"/>
  <c r="BC63" i="45"/>
  <c r="BC59" i="45"/>
  <c r="BC54" i="45"/>
  <c r="BC55" i="45"/>
  <c r="BC56" i="45"/>
  <c r="BC57" i="45"/>
  <c r="BC53" i="45"/>
  <c r="BC43" i="45"/>
  <c r="BC44" i="45"/>
  <c r="BC45" i="45"/>
  <c r="BC46" i="45"/>
  <c r="BC47" i="45"/>
  <c r="BC48" i="45"/>
  <c r="BC49" i="45"/>
  <c r="BC50" i="45"/>
  <c r="BC51" i="45"/>
  <c r="BC41" i="45"/>
  <c r="BC42" i="45"/>
  <c r="BC8" i="45"/>
  <c r="BC9" i="45"/>
  <c r="BC10" i="45"/>
  <c r="BC11" i="45"/>
  <c r="BC12" i="45"/>
  <c r="BC13" i="45"/>
  <c r="BC15" i="45"/>
  <c r="BC16" i="45"/>
  <c r="BC17" i="45"/>
  <c r="BC18" i="45"/>
  <c r="BC19" i="45"/>
  <c r="BC21" i="45"/>
  <c r="BC22" i="45"/>
  <c r="BC23" i="45"/>
  <c r="BC24" i="45"/>
  <c r="BC25" i="45"/>
  <c r="BC27" i="45"/>
  <c r="BC28" i="45"/>
  <c r="BC30" i="45"/>
  <c r="BC31" i="45"/>
  <c r="BC32" i="45"/>
  <c r="BC33" i="45"/>
  <c r="BC34" i="45"/>
  <c r="BC35" i="45"/>
  <c r="BC36" i="45"/>
  <c r="BC37" i="45"/>
  <c r="BC39" i="45"/>
  <c r="AU8" i="45"/>
  <c r="AE212" i="45"/>
  <c r="AE213" i="45"/>
  <c r="AE214" i="45"/>
  <c r="AE217" i="45"/>
  <c r="AE218" i="45"/>
  <c r="AE219" i="45"/>
  <c r="AE220" i="45"/>
  <c r="AE221" i="45"/>
  <c r="AE223" i="45"/>
  <c r="AE224" i="45"/>
  <c r="AE211" i="45"/>
  <c r="AE210" i="45"/>
  <c r="AE142" i="45"/>
  <c r="AE143" i="45"/>
  <c r="AE144" i="45"/>
  <c r="AE145" i="45"/>
  <c r="AE141" i="45"/>
  <c r="AE122" i="45"/>
  <c r="AE104" i="45"/>
  <c r="AE105" i="45"/>
  <c r="AE106" i="45"/>
  <c r="AE107" i="45"/>
  <c r="AE108" i="45"/>
  <c r="AE109" i="45"/>
  <c r="AE110" i="45"/>
  <c r="AE111" i="45"/>
  <c r="AE112" i="45"/>
  <c r="AE113" i="45"/>
  <c r="AE114" i="45"/>
  <c r="AE115" i="45"/>
  <c r="AE117" i="45"/>
  <c r="AE118" i="45"/>
  <c r="AE119" i="45"/>
  <c r="AE123" i="45"/>
  <c r="AE125" i="45"/>
  <c r="AE127" i="45"/>
  <c r="AE128" i="45"/>
  <c r="AE131" i="45"/>
  <c r="AE132" i="45"/>
  <c r="AE133" i="45"/>
  <c r="AE134" i="45"/>
  <c r="AE135" i="45"/>
  <c r="AE136" i="45"/>
  <c r="AE138" i="45"/>
  <c r="AE139" i="45"/>
  <c r="AE148" i="45"/>
  <c r="AE149" i="45"/>
  <c r="AE150" i="45"/>
  <c r="AE151" i="45"/>
  <c r="AE152" i="45"/>
  <c r="AE153" i="45"/>
  <c r="AE154" i="45"/>
  <c r="AE155" i="45"/>
  <c r="AE157" i="45"/>
  <c r="AE158" i="45"/>
  <c r="AE159" i="45"/>
  <c r="AE160" i="45"/>
  <c r="AE161" i="45"/>
  <c r="AE162" i="45"/>
  <c r="AE163" i="45"/>
  <c r="AE164" i="45"/>
  <c r="AE165" i="45"/>
  <c r="AE166" i="45"/>
  <c r="AE167" i="45"/>
  <c r="AE168" i="45"/>
  <c r="AE169" i="45"/>
  <c r="AE171" i="45"/>
  <c r="AE173" i="45"/>
  <c r="AE175" i="45"/>
  <c r="AE176" i="45"/>
  <c r="AE177" i="45"/>
  <c r="AE178" i="45"/>
  <c r="AE181" i="45"/>
  <c r="AE182" i="45"/>
  <c r="AE183" i="45"/>
  <c r="AE184" i="45"/>
  <c r="AE186" i="45"/>
  <c r="AE187" i="45"/>
  <c r="AE188" i="45"/>
  <c r="AE189" i="45"/>
  <c r="AE190" i="45"/>
  <c r="AE191" i="45"/>
  <c r="AE192" i="45"/>
  <c r="AE193" i="45"/>
  <c r="AE194" i="45"/>
  <c r="AE197" i="45"/>
  <c r="AE198" i="45"/>
  <c r="AE199" i="45"/>
  <c r="AE201" i="45"/>
  <c r="AE202" i="45"/>
  <c r="AE203" i="45"/>
  <c r="AE204" i="45"/>
  <c r="AE205" i="45"/>
  <c r="AE207" i="45"/>
  <c r="AE208" i="45"/>
  <c r="AE103" i="45"/>
  <c r="AE85" i="45"/>
  <c r="AE86" i="45"/>
  <c r="AE87" i="45"/>
  <c r="AE88" i="45"/>
  <c r="AE89" i="45"/>
  <c r="AE90" i="45"/>
  <c r="AE93" i="45"/>
  <c r="AE94" i="45"/>
  <c r="AE95" i="45"/>
  <c r="AE96" i="45"/>
  <c r="AE97" i="45"/>
  <c r="AE99" i="45"/>
  <c r="AE100" i="45"/>
  <c r="AE66" i="45"/>
  <c r="AE67" i="45"/>
  <c r="AE68" i="45"/>
  <c r="AE69" i="45"/>
  <c r="AE72" i="45"/>
  <c r="AE73" i="45"/>
  <c r="AE74" i="45"/>
  <c r="AE76" i="45"/>
  <c r="AE77" i="45"/>
  <c r="AE78" i="45"/>
  <c r="AE79" i="45"/>
  <c r="AE81" i="45"/>
  <c r="AE82" i="45"/>
  <c r="AE84" i="45"/>
  <c r="AE47" i="45"/>
  <c r="AE48" i="45"/>
  <c r="AE49" i="45"/>
  <c r="AE50" i="45"/>
  <c r="AE51" i="45"/>
  <c r="AE53" i="45"/>
  <c r="AE54" i="45"/>
  <c r="AE55" i="45"/>
  <c r="AE56" i="45"/>
  <c r="AE57" i="45"/>
  <c r="AE59" i="45"/>
  <c r="AE60" i="45"/>
  <c r="AE61" i="45"/>
  <c r="AE65" i="45"/>
  <c r="AE31" i="45"/>
  <c r="AE34" i="45"/>
  <c r="AE35" i="45"/>
  <c r="AE36" i="45"/>
  <c r="AE39" i="45"/>
  <c r="AE41" i="45"/>
  <c r="AE44" i="45"/>
  <c r="AE28" i="45"/>
  <c r="AE30" i="45"/>
  <c r="AE27" i="45"/>
  <c r="AE21" i="45"/>
  <c r="AE22" i="45"/>
  <c r="AE23" i="45"/>
  <c r="AE24" i="45"/>
  <c r="AE12" i="45"/>
  <c r="AE13" i="45"/>
  <c r="AE15" i="45"/>
  <c r="AE16" i="45"/>
  <c r="AE17" i="45"/>
  <c r="AE18" i="45"/>
  <c r="Z14" i="30"/>
  <c r="V14" i="30"/>
  <c r="Z19" i="31"/>
  <c r="V19" i="31"/>
  <c r="BB25" i="28"/>
  <c r="AX25" i="28"/>
  <c r="Z25" i="28"/>
  <c r="V25" i="28"/>
  <c r="BB13" i="51"/>
  <c r="AX13" i="51"/>
  <c r="AT13" i="51"/>
  <c r="Z13" i="51"/>
  <c r="V13" i="51"/>
  <c r="R13" i="51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6" i="50"/>
  <c r="C42" i="49"/>
  <c r="C43" i="49"/>
  <c r="C45" i="49"/>
  <c r="C46" i="49"/>
  <c r="C49" i="49"/>
  <c r="C50" i="49"/>
  <c r="C51" i="49"/>
  <c r="C52" i="49"/>
  <c r="C53" i="49"/>
  <c r="C54" i="49"/>
  <c r="C55" i="49"/>
  <c r="C56" i="49"/>
  <c r="C58" i="49"/>
  <c r="C59" i="49"/>
  <c r="C60" i="49"/>
  <c r="C61" i="49"/>
  <c r="C62" i="49"/>
  <c r="C63" i="49"/>
  <c r="C64" i="49"/>
  <c r="C65" i="49"/>
  <c r="C67" i="49"/>
  <c r="C68" i="49"/>
  <c r="C69" i="49"/>
  <c r="C70" i="49"/>
  <c r="C71" i="49"/>
  <c r="C72" i="49"/>
  <c r="C73" i="49"/>
  <c r="C74" i="49"/>
  <c r="C75" i="49"/>
  <c r="C78" i="49"/>
  <c r="C79" i="49"/>
  <c r="C81" i="49"/>
  <c r="C82" i="49"/>
  <c r="C83" i="49"/>
  <c r="C86" i="49"/>
  <c r="C87" i="49"/>
  <c r="C88" i="49"/>
  <c r="C89" i="49"/>
  <c r="C90" i="49"/>
  <c r="C91" i="49"/>
  <c r="C92" i="49"/>
  <c r="C94" i="49"/>
  <c r="C95" i="49"/>
  <c r="C96" i="49"/>
  <c r="C97" i="49"/>
  <c r="C98" i="49"/>
  <c r="C99" i="49"/>
  <c r="C100" i="49"/>
  <c r="C101" i="49"/>
  <c r="C102" i="49"/>
  <c r="C104" i="49"/>
  <c r="C105" i="49"/>
  <c r="C106" i="49"/>
  <c r="C107" i="49"/>
  <c r="C108" i="49"/>
  <c r="C109" i="49"/>
  <c r="C110" i="49"/>
  <c r="C111" i="49"/>
  <c r="C112" i="49"/>
  <c r="C114" i="49"/>
  <c r="C115" i="49"/>
  <c r="C116" i="49"/>
  <c r="C117" i="49"/>
  <c r="C118" i="49"/>
  <c r="C119" i="49"/>
  <c r="C120" i="49"/>
  <c r="C121" i="49"/>
  <c r="C122" i="49"/>
  <c r="C123" i="49"/>
  <c r="C126" i="49"/>
  <c r="C127" i="49"/>
  <c r="C128" i="49"/>
  <c r="C129" i="49"/>
  <c r="C38" i="49"/>
  <c r="C39" i="49"/>
  <c r="C40" i="49"/>
  <c r="C35" i="49"/>
  <c r="C36" i="49"/>
  <c r="C31" i="49"/>
  <c r="C32" i="49"/>
  <c r="C25" i="49"/>
  <c r="C26" i="49"/>
  <c r="C27" i="49"/>
  <c r="C28" i="49"/>
  <c r="C29" i="49"/>
  <c r="C21" i="49"/>
  <c r="C22" i="49"/>
  <c r="C17" i="49"/>
  <c r="C18" i="49"/>
  <c r="C19" i="49"/>
  <c r="C11" i="49"/>
  <c r="C12" i="49"/>
  <c r="C13" i="49"/>
  <c r="C14" i="49"/>
  <c r="C15" i="49"/>
  <c r="C8" i="49"/>
  <c r="C9" i="49"/>
  <c r="C7" i="49"/>
  <c r="G130" i="49"/>
  <c r="G124" i="49"/>
  <c r="G113" i="49"/>
  <c r="G103" i="49"/>
  <c r="G93" i="49"/>
  <c r="G84" i="49"/>
  <c r="G80" i="49"/>
  <c r="G76" i="49"/>
  <c r="G66" i="49"/>
  <c r="G57" i="49"/>
  <c r="G47" i="49"/>
  <c r="G44" i="49"/>
  <c r="G41" i="49"/>
  <c r="G37" i="49"/>
  <c r="G33" i="49"/>
  <c r="G30" i="49"/>
  <c r="G34" i="49" s="1"/>
  <c r="G23" i="49"/>
  <c r="G20" i="49"/>
  <c r="G16" i="49"/>
  <c r="G10" i="49"/>
  <c r="D10" i="49"/>
  <c r="E10" i="49"/>
  <c r="F10" i="49"/>
  <c r="D16" i="49"/>
  <c r="E16" i="49"/>
  <c r="F16" i="49"/>
  <c r="D20" i="49"/>
  <c r="E20" i="49"/>
  <c r="F20" i="49"/>
  <c r="D23" i="49"/>
  <c r="E23" i="49"/>
  <c r="F23" i="49"/>
  <c r="D30" i="49"/>
  <c r="D34" i="49" s="1"/>
  <c r="E30" i="49"/>
  <c r="E34" i="49" s="1"/>
  <c r="F30" i="49"/>
  <c r="D33" i="49"/>
  <c r="E33" i="49"/>
  <c r="F33" i="49"/>
  <c r="F34" i="49" s="1"/>
  <c r="D37" i="49"/>
  <c r="E37" i="49"/>
  <c r="F37" i="49"/>
  <c r="D41" i="49"/>
  <c r="E41" i="49"/>
  <c r="F41" i="49"/>
  <c r="D44" i="49"/>
  <c r="E44" i="49"/>
  <c r="F44" i="49"/>
  <c r="D47" i="49"/>
  <c r="E47" i="49"/>
  <c r="F47" i="49"/>
  <c r="D57" i="49"/>
  <c r="E57" i="49"/>
  <c r="F57" i="49"/>
  <c r="D66" i="49"/>
  <c r="E66" i="49"/>
  <c r="F66" i="49"/>
  <c r="D76" i="49"/>
  <c r="E76" i="49"/>
  <c r="F76" i="49"/>
  <c r="D80" i="49"/>
  <c r="E80" i="49"/>
  <c r="F80" i="49"/>
  <c r="D84" i="49"/>
  <c r="E84" i="49"/>
  <c r="F84" i="49"/>
  <c r="D93" i="49"/>
  <c r="E93" i="49"/>
  <c r="F93" i="49"/>
  <c r="D103" i="49"/>
  <c r="E103" i="49"/>
  <c r="F103" i="49"/>
  <c r="D113" i="49"/>
  <c r="E113" i="49"/>
  <c r="F113" i="49"/>
  <c r="D124" i="49"/>
  <c r="E124" i="49"/>
  <c r="E125" i="49" s="1"/>
  <c r="F124" i="49"/>
  <c r="D130" i="49"/>
  <c r="E130" i="49"/>
  <c r="F130" i="49"/>
  <c r="C20" i="49" l="1"/>
  <c r="G77" i="49"/>
  <c r="C10" i="49"/>
  <c r="C124" i="49"/>
  <c r="E77" i="49"/>
  <c r="C37" i="49"/>
  <c r="BC126" i="45"/>
  <c r="C47" i="49"/>
  <c r="C33" i="49"/>
  <c r="E24" i="49"/>
  <c r="AU196" i="45"/>
  <c r="BC52" i="45"/>
  <c r="AE70" i="45"/>
  <c r="BC29" i="45"/>
  <c r="AE91" i="45"/>
  <c r="AE200" i="45"/>
  <c r="BC64" i="45"/>
  <c r="BC156" i="45"/>
  <c r="BC129" i="45"/>
  <c r="BC26" i="45"/>
  <c r="BC58" i="45"/>
  <c r="BC83" i="45"/>
  <c r="BC80" i="45"/>
  <c r="BC120" i="45"/>
  <c r="BC146" i="45"/>
  <c r="BC137" i="45"/>
  <c r="BC38" i="45"/>
  <c r="BC70" i="45"/>
  <c r="BC98" i="45"/>
  <c r="BC195" i="45"/>
  <c r="BC185" i="45"/>
  <c r="BC140" i="45"/>
  <c r="BC14" i="45"/>
  <c r="BC20" i="45" s="1"/>
  <c r="BC172" i="45"/>
  <c r="BC180" i="45"/>
  <c r="AE83" i="45"/>
  <c r="AE116" i="45"/>
  <c r="AE129" i="45"/>
  <c r="AE75" i="45"/>
  <c r="AE195" i="45"/>
  <c r="AE185" i="45"/>
  <c r="AE140" i="45"/>
  <c r="AE29" i="45"/>
  <c r="AE80" i="45"/>
  <c r="AE98" i="45"/>
  <c r="AE120" i="45"/>
  <c r="AE58" i="45"/>
  <c r="AE206" i="45"/>
  <c r="AE156" i="45"/>
  <c r="AE146" i="45"/>
  <c r="C34" i="49"/>
  <c r="E48" i="49"/>
  <c r="G24" i="49"/>
  <c r="C76" i="49"/>
  <c r="D48" i="49"/>
  <c r="C113" i="49"/>
  <c r="C84" i="49"/>
  <c r="F77" i="49"/>
  <c r="C41" i="49"/>
  <c r="C23" i="49"/>
  <c r="G125" i="49"/>
  <c r="G131" i="49"/>
  <c r="C80" i="49"/>
  <c r="C66" i="49"/>
  <c r="G48" i="49"/>
  <c r="C48" i="49" s="1"/>
  <c r="C130" i="49"/>
  <c r="C103" i="49"/>
  <c r="F24" i="49"/>
  <c r="E131" i="49"/>
  <c r="C44" i="49"/>
  <c r="D125" i="49"/>
  <c r="C93" i="49"/>
  <c r="D77" i="49"/>
  <c r="C57" i="49"/>
  <c r="C30" i="49"/>
  <c r="D24" i="49"/>
  <c r="C16" i="49"/>
  <c r="G85" i="49"/>
  <c r="E85" i="49"/>
  <c r="F48" i="49"/>
  <c r="F125" i="49"/>
  <c r="F131" i="49" s="1"/>
  <c r="BC40" i="45" l="1"/>
  <c r="BC71" i="45" s="1"/>
  <c r="BC147" i="45"/>
  <c r="AE92" i="45"/>
  <c r="AE101" i="45" s="1"/>
  <c r="AE121" i="45"/>
  <c r="C77" i="49"/>
  <c r="C125" i="49"/>
  <c r="C24" i="49"/>
  <c r="F85" i="49"/>
  <c r="D131" i="49"/>
  <c r="C131" i="49" s="1"/>
  <c r="D85" i="49"/>
  <c r="BG224" i="48"/>
  <c r="BG223" i="48"/>
  <c r="BC222" i="48"/>
  <c r="AY222" i="48"/>
  <c r="AU222" i="48"/>
  <c r="AQ222" i="48"/>
  <c r="AM222" i="48"/>
  <c r="AI222" i="48"/>
  <c r="BG222" i="48" s="1"/>
  <c r="BG221" i="48"/>
  <c r="BG220" i="48"/>
  <c r="BG219" i="48"/>
  <c r="BG218" i="48"/>
  <c r="BG217" i="48"/>
  <c r="BC215" i="48"/>
  <c r="AY215" i="48"/>
  <c r="AU215" i="48"/>
  <c r="AQ215" i="48"/>
  <c r="AM215" i="48"/>
  <c r="AI215" i="48"/>
  <c r="BG215" i="48" s="1"/>
  <c r="BG214" i="48"/>
  <c r="BG213" i="48"/>
  <c r="BG212" i="48"/>
  <c r="BG211" i="48"/>
  <c r="BG210" i="48"/>
  <c r="BG209" i="48"/>
  <c r="BG208" i="48"/>
  <c r="BG207" i="48"/>
  <c r="BC206" i="48"/>
  <c r="AY206" i="48"/>
  <c r="AU206" i="48"/>
  <c r="AQ206" i="48"/>
  <c r="AM206" i="48"/>
  <c r="AI206" i="48"/>
  <c r="BG206" i="48" s="1"/>
  <c r="BG205" i="48"/>
  <c r="BG204" i="48"/>
  <c r="BG203" i="48"/>
  <c r="BG202" i="48"/>
  <c r="BG201" i="48"/>
  <c r="BC200" i="48"/>
  <c r="AY200" i="48"/>
  <c r="AU200" i="48"/>
  <c r="AQ200" i="48"/>
  <c r="AQ216" i="48" s="1"/>
  <c r="AM200" i="48"/>
  <c r="AI200" i="48"/>
  <c r="BG200" i="48" s="1"/>
  <c r="BG199" i="48"/>
  <c r="BG198" i="48"/>
  <c r="BG197" i="48"/>
  <c r="BC195" i="48"/>
  <c r="AY195" i="48"/>
  <c r="AU195" i="48"/>
  <c r="AQ195" i="48"/>
  <c r="AM195" i="48"/>
  <c r="AI195" i="48"/>
  <c r="BG195" i="48" s="1"/>
  <c r="BG194" i="48"/>
  <c r="BG193" i="48"/>
  <c r="BG192" i="48"/>
  <c r="BG191" i="48"/>
  <c r="BG190" i="48"/>
  <c r="BG189" i="48"/>
  <c r="BG188" i="48"/>
  <c r="BG187" i="48"/>
  <c r="BG186" i="48"/>
  <c r="BC185" i="48"/>
  <c r="AY185" i="48"/>
  <c r="AU185" i="48"/>
  <c r="AQ185" i="48"/>
  <c r="AM185" i="48"/>
  <c r="AI185" i="48"/>
  <c r="BG185" i="48" s="1"/>
  <c r="BG184" i="48"/>
  <c r="BG183" i="48"/>
  <c r="BG182" i="48"/>
  <c r="BG181" i="48"/>
  <c r="BC180" i="48"/>
  <c r="AY180" i="48"/>
  <c r="AU180" i="48"/>
  <c r="AQ180" i="48"/>
  <c r="AM180" i="48"/>
  <c r="AI180" i="48"/>
  <c r="AE180" i="48"/>
  <c r="BG179" i="48"/>
  <c r="BG178" i="48"/>
  <c r="BG177" i="48"/>
  <c r="BG176" i="48"/>
  <c r="BG175" i="48"/>
  <c r="BG174" i="48"/>
  <c r="BG173" i="48"/>
  <c r="BC172" i="48"/>
  <c r="AY172" i="48"/>
  <c r="AU172" i="48"/>
  <c r="AQ172" i="48"/>
  <c r="AM172" i="48"/>
  <c r="AI172" i="48"/>
  <c r="BG170" i="48"/>
  <c r="BG169" i="48"/>
  <c r="BG168" i="48"/>
  <c r="BG167" i="48"/>
  <c r="BG166" i="48"/>
  <c r="BG165" i="48"/>
  <c r="BG164" i="48"/>
  <c r="BG163" i="48"/>
  <c r="BG162" i="48"/>
  <c r="BG161" i="48"/>
  <c r="BG160" i="48"/>
  <c r="BG159" i="48"/>
  <c r="BG158" i="48"/>
  <c r="BG157" i="48"/>
  <c r="BC156" i="48"/>
  <c r="AY156" i="48"/>
  <c r="AU156" i="48"/>
  <c r="AQ156" i="48"/>
  <c r="AM156" i="48"/>
  <c r="AI156" i="48"/>
  <c r="BG156" i="48" s="1"/>
  <c r="AE156" i="48"/>
  <c r="BG155" i="48"/>
  <c r="BG154" i="48"/>
  <c r="BG153" i="48"/>
  <c r="BG152" i="48"/>
  <c r="BG151" i="48"/>
  <c r="BG150" i="48"/>
  <c r="BG149" i="48"/>
  <c r="BG148" i="48"/>
  <c r="BC146" i="48"/>
  <c r="AY146" i="48"/>
  <c r="AU146" i="48"/>
  <c r="AQ146" i="48"/>
  <c r="AM146" i="48"/>
  <c r="AI146" i="48"/>
  <c r="AE146" i="48"/>
  <c r="BG145" i="48"/>
  <c r="BG144" i="48"/>
  <c r="BG143" i="48"/>
  <c r="BG142" i="48"/>
  <c r="BG141" i="48"/>
  <c r="BC140" i="48"/>
  <c r="AY140" i="48"/>
  <c r="AU140" i="48"/>
  <c r="AQ140" i="48"/>
  <c r="AM140" i="48"/>
  <c r="AI140" i="48"/>
  <c r="AE140" i="48"/>
  <c r="BG139" i="48"/>
  <c r="BG138" i="48"/>
  <c r="BC137" i="48"/>
  <c r="AY137" i="48"/>
  <c r="AU137" i="48"/>
  <c r="AQ137" i="48"/>
  <c r="AM137" i="48"/>
  <c r="AI137" i="48"/>
  <c r="AE137" i="48"/>
  <c r="BG136" i="48"/>
  <c r="BG135" i="48"/>
  <c r="BG134" i="48"/>
  <c r="BG133" i="48"/>
  <c r="BG132" i="48"/>
  <c r="BG131" i="48"/>
  <c r="BG130" i="48"/>
  <c r="BC129" i="48"/>
  <c r="AY129" i="48"/>
  <c r="AU129" i="48"/>
  <c r="AQ129" i="48"/>
  <c r="AM129" i="48"/>
  <c r="AI129" i="48"/>
  <c r="AE129" i="48"/>
  <c r="BG128" i="48"/>
  <c r="BG127" i="48"/>
  <c r="BC126" i="48"/>
  <c r="AY126" i="48"/>
  <c r="AU126" i="48"/>
  <c r="AQ126" i="48"/>
  <c r="AM126" i="48"/>
  <c r="AI126" i="48"/>
  <c r="AE126" i="48"/>
  <c r="BG125" i="48"/>
  <c r="BG124" i="48"/>
  <c r="BG123" i="48"/>
  <c r="BG122" i="48"/>
  <c r="BC120" i="48"/>
  <c r="AY120" i="48"/>
  <c r="AU120" i="48"/>
  <c r="AQ120" i="48"/>
  <c r="AM120" i="48"/>
  <c r="AI120" i="48"/>
  <c r="AE120" i="48"/>
  <c r="BG119" i="48"/>
  <c r="BG118" i="48"/>
  <c r="BG117" i="48"/>
  <c r="BC116" i="48"/>
  <c r="AY116" i="48"/>
  <c r="AU116" i="48"/>
  <c r="AQ116" i="48"/>
  <c r="AM116" i="48"/>
  <c r="AI116" i="48"/>
  <c r="AE116" i="48"/>
  <c r="BG115" i="48"/>
  <c r="BG114" i="48"/>
  <c r="BG113" i="48"/>
  <c r="BG112" i="48"/>
  <c r="BG111" i="48"/>
  <c r="BG110" i="48"/>
  <c r="BG109" i="48"/>
  <c r="BG108" i="48"/>
  <c r="BG107" i="48"/>
  <c r="BG106" i="48"/>
  <c r="BG105" i="48"/>
  <c r="BG104" i="48"/>
  <c r="BG103" i="48"/>
  <c r="AE102" i="48"/>
  <c r="BG100" i="48"/>
  <c r="BG99" i="48"/>
  <c r="BC98" i="48"/>
  <c r="AU98" i="48"/>
  <c r="AM98" i="48"/>
  <c r="AI98" i="48"/>
  <c r="BG98" i="48" s="1"/>
  <c r="BG97" i="48"/>
  <c r="BG96" i="48"/>
  <c r="BG95" i="48"/>
  <c r="BG94" i="48"/>
  <c r="BG93" i="48"/>
  <c r="BC91" i="48"/>
  <c r="AU91" i="48"/>
  <c r="AM91" i="48"/>
  <c r="AI91" i="48"/>
  <c r="BG91" i="48" s="1"/>
  <c r="BG90" i="48"/>
  <c r="BG89" i="48"/>
  <c r="BG88" i="48"/>
  <c r="BG87" i="48"/>
  <c r="BG86" i="48"/>
  <c r="BG85" i="48"/>
  <c r="BG84" i="48"/>
  <c r="BC83" i="48"/>
  <c r="AU83" i="48"/>
  <c r="AM83" i="48"/>
  <c r="AI83" i="48"/>
  <c r="BG83" i="48" s="1"/>
  <c r="BG82" i="48"/>
  <c r="BG81" i="48"/>
  <c r="BC80" i="48"/>
  <c r="AU80" i="48"/>
  <c r="AM80" i="48"/>
  <c r="AI80" i="48"/>
  <c r="BG80" i="48" s="1"/>
  <c r="BG79" i="48"/>
  <c r="BG78" i="48"/>
  <c r="BG77" i="48"/>
  <c r="BG76" i="48"/>
  <c r="BC75" i="48"/>
  <c r="AU75" i="48"/>
  <c r="AM75" i="48"/>
  <c r="AI75" i="48"/>
  <c r="BG75" i="48" s="1"/>
  <c r="BG74" i="48"/>
  <c r="BG73" i="48"/>
  <c r="BG72" i="48"/>
  <c r="BC70" i="48"/>
  <c r="AU70" i="48"/>
  <c r="AM70" i="48"/>
  <c r="AI70" i="48"/>
  <c r="BG70" i="48" s="1"/>
  <c r="BG69" i="48"/>
  <c r="BG68" i="48"/>
  <c r="BG67" i="48"/>
  <c r="BG66" i="48"/>
  <c r="BG65" i="48"/>
  <c r="BC64" i="48"/>
  <c r="AU64" i="48"/>
  <c r="AM64" i="48"/>
  <c r="AI64" i="48"/>
  <c r="BG64" i="48" s="1"/>
  <c r="BG63" i="48"/>
  <c r="BG62" i="48"/>
  <c r="BG61" i="48"/>
  <c r="BG60" i="48"/>
  <c r="BG59" i="48"/>
  <c r="BC58" i="48"/>
  <c r="AU58" i="48"/>
  <c r="AM58" i="48"/>
  <c r="AI58" i="48"/>
  <c r="BG58" i="48" s="1"/>
  <c r="BG57" i="48"/>
  <c r="BG56" i="48"/>
  <c r="BG55" i="48"/>
  <c r="BG54" i="48"/>
  <c r="BG53" i="48"/>
  <c r="BC52" i="48"/>
  <c r="AU52" i="48"/>
  <c r="AM52" i="48"/>
  <c r="AI52" i="48"/>
  <c r="BG52" i="48" s="1"/>
  <c r="BG51" i="48"/>
  <c r="BG50" i="48"/>
  <c r="BG49" i="48"/>
  <c r="BG48" i="48"/>
  <c r="BG47" i="48"/>
  <c r="BG46" i="48"/>
  <c r="BG45" i="48"/>
  <c r="BG44" i="48"/>
  <c r="BG43" i="48"/>
  <c r="BG42" i="48"/>
  <c r="BG41" i="48"/>
  <c r="BG39" i="48"/>
  <c r="BC38" i="48"/>
  <c r="AU38" i="48"/>
  <c r="AM38" i="48"/>
  <c r="AI38" i="48"/>
  <c r="BG38" i="48" s="1"/>
  <c r="BG37" i="48"/>
  <c r="BG36" i="48"/>
  <c r="BG35" i="48"/>
  <c r="BG34" i="48"/>
  <c r="BG33" i="48"/>
  <c r="BG32" i="48"/>
  <c r="BG31" i="48"/>
  <c r="BG30" i="48"/>
  <c r="BC29" i="48"/>
  <c r="BC40" i="48" s="1"/>
  <c r="AU29" i="48"/>
  <c r="AU40" i="48" s="1"/>
  <c r="AM29" i="48"/>
  <c r="AI29" i="48"/>
  <c r="BG29" i="48" s="1"/>
  <c r="BG28" i="48"/>
  <c r="BG27" i="48"/>
  <c r="BC26" i="48"/>
  <c r="AU26" i="48"/>
  <c r="AM26" i="48"/>
  <c r="AI26" i="48"/>
  <c r="BG26" i="48" s="1"/>
  <c r="BG25" i="48"/>
  <c r="BG24" i="48"/>
  <c r="BG23" i="48"/>
  <c r="BG22" i="48"/>
  <c r="BG21" i="48"/>
  <c r="BG19" i="48"/>
  <c r="BG18" i="48"/>
  <c r="BG17" i="48"/>
  <c r="BG16" i="48"/>
  <c r="BG15" i="48"/>
  <c r="BC14" i="48"/>
  <c r="BC20" i="48" s="1"/>
  <c r="AU14" i="48"/>
  <c r="AU20" i="48" s="1"/>
  <c r="AM14" i="48"/>
  <c r="AM20" i="48" s="1"/>
  <c r="AI14" i="48"/>
  <c r="BG14" i="48" s="1"/>
  <c r="BG13" i="48"/>
  <c r="BG12" i="48"/>
  <c r="BG11" i="48"/>
  <c r="BG10" i="48"/>
  <c r="BG9" i="48"/>
  <c r="BG8" i="48"/>
  <c r="BC71" i="48" l="1"/>
  <c r="AU92" i="48"/>
  <c r="AU101" i="48" s="1"/>
  <c r="AM216" i="48"/>
  <c r="AM225" i="48" s="1"/>
  <c r="BC216" i="48"/>
  <c r="BC225" i="48" s="1"/>
  <c r="AI40" i="48"/>
  <c r="AQ225" i="48"/>
  <c r="AU216" i="48"/>
  <c r="AU225" i="48" s="1"/>
  <c r="AI20" i="48"/>
  <c r="BG20" i="48" s="1"/>
  <c r="BC92" i="48"/>
  <c r="BC101" i="48" s="1"/>
  <c r="BC102" i="48" s="1"/>
  <c r="AM121" i="48"/>
  <c r="AI147" i="48"/>
  <c r="AY147" i="48"/>
  <c r="AI216" i="48"/>
  <c r="BG216" i="48" s="1"/>
  <c r="AY216" i="48"/>
  <c r="AY225" i="48" s="1"/>
  <c r="AM40" i="48"/>
  <c r="BG40" i="48"/>
  <c r="AY121" i="48"/>
  <c r="AM147" i="48"/>
  <c r="C85" i="49"/>
  <c r="BG180" i="48"/>
  <c r="BG172" i="48"/>
  <c r="BG146" i="48"/>
  <c r="BG140" i="48"/>
  <c r="BG137" i="48"/>
  <c r="AQ147" i="48"/>
  <c r="AU147" i="48"/>
  <c r="AE147" i="48"/>
  <c r="BC147" i="48"/>
  <c r="BG147" i="48" s="1"/>
  <c r="BG129" i="48"/>
  <c r="BG126" i="48"/>
  <c r="BG120" i="48"/>
  <c r="BC121" i="48"/>
  <c r="AE121" i="48"/>
  <c r="AU121" i="48"/>
  <c r="AU196" i="48" s="1"/>
  <c r="AQ121" i="48"/>
  <c r="AI121" i="48"/>
  <c r="AI196" i="48" s="1"/>
  <c r="AM92" i="48"/>
  <c r="AM101" i="48" s="1"/>
  <c r="AI225" i="48"/>
  <c r="BG225" i="48" s="1"/>
  <c r="AM71" i="48"/>
  <c r="AU71" i="48"/>
  <c r="AU102" i="48" s="1"/>
  <c r="AI92" i="48"/>
  <c r="BG116" i="48"/>
  <c r="AI71" i="48" l="1"/>
  <c r="BG71" i="48" s="1"/>
  <c r="AU226" i="48"/>
  <c r="AY196" i="48"/>
  <c r="AY226" i="48" s="1"/>
  <c r="AM196" i="48"/>
  <c r="AM226" i="48" s="1"/>
  <c r="AM102" i="48"/>
  <c r="AQ196" i="48"/>
  <c r="AQ226" i="48" s="1"/>
  <c r="AE196" i="48"/>
  <c r="AE226" i="48" s="1"/>
  <c r="AE228" i="48" s="1"/>
  <c r="BC196" i="48"/>
  <c r="BC226" i="48" s="1"/>
  <c r="BC228" i="48" s="1"/>
  <c r="BG121" i="48"/>
  <c r="AI226" i="48"/>
  <c r="AI101" i="48"/>
  <c r="BG92" i="48"/>
  <c r="BG196" i="48" l="1"/>
  <c r="BG101" i="48"/>
  <c r="AI102" i="48"/>
  <c r="BG102" i="48" s="1"/>
  <c r="BG226" i="48"/>
  <c r="AI228" i="48" l="1"/>
  <c r="AM199" i="25" l="1"/>
  <c r="AQ199" i="25"/>
  <c r="AU199" i="25"/>
  <c r="AY199" i="25"/>
  <c r="BC199" i="25"/>
  <c r="AI199" i="25"/>
  <c r="BC76" i="25" l="1"/>
  <c r="AM76" i="25"/>
  <c r="AI76" i="25"/>
  <c r="BC57" i="25"/>
  <c r="AM57" i="25"/>
  <c r="S41" i="41" l="1"/>
  <c r="S9" i="41"/>
  <c r="S9" i="38" s="1"/>
  <c r="BF33" i="41"/>
  <c r="BB33" i="41"/>
  <c r="AX33" i="41"/>
  <c r="AE33" i="41"/>
  <c r="BJ32" i="41"/>
  <c r="AE32" i="41"/>
  <c r="AE31" i="41"/>
  <c r="BJ30" i="41"/>
  <c r="AE30" i="41"/>
  <c r="S30" i="41"/>
  <c r="S33" i="41" s="1"/>
  <c r="S19" i="41"/>
  <c r="S8" i="38" s="1"/>
  <c r="D50" i="37"/>
  <c r="C54" i="37"/>
  <c r="C10" i="36" s="1"/>
  <c r="B54" i="37"/>
  <c r="B10" i="36" s="1"/>
  <c r="D53" i="37"/>
  <c r="D52" i="37"/>
  <c r="D51" i="37"/>
  <c r="D49" i="37"/>
  <c r="C15" i="37"/>
  <c r="C6" i="36" s="1"/>
  <c r="D14" i="37"/>
  <c r="B15" i="37"/>
  <c r="B6" i="36" s="1"/>
  <c r="AE34" i="25"/>
  <c r="AE19" i="45" s="1"/>
  <c r="AE201" i="25"/>
  <c r="AE174" i="45" s="1"/>
  <c r="AE180" i="45" s="1"/>
  <c r="AE206" i="25"/>
  <c r="AE179" i="45" s="1"/>
  <c r="AI162" i="25"/>
  <c r="AM162" i="25"/>
  <c r="AQ162" i="25"/>
  <c r="AU162" i="25"/>
  <c r="AY162" i="25"/>
  <c r="BC162" i="25"/>
  <c r="AE162" i="25"/>
  <c r="AI151" i="25"/>
  <c r="AM151" i="25"/>
  <c r="AQ151" i="25"/>
  <c r="AU151" i="25"/>
  <c r="AY151" i="25"/>
  <c r="BC151" i="25"/>
  <c r="AE151" i="25"/>
  <c r="BJ33" i="41" l="1"/>
  <c r="D10" i="36"/>
  <c r="D54" i="37"/>
  <c r="C11" i="36"/>
  <c r="B11" i="36"/>
  <c r="AX41" i="41"/>
  <c r="AX8" i="41" s="1"/>
  <c r="AX8" i="38" s="1"/>
  <c r="BG238" i="25"/>
  <c r="AU137" i="43"/>
  <c r="AY137" i="43"/>
  <c r="BC137" i="43"/>
  <c r="BG137" i="43"/>
  <c r="BK137" i="43"/>
  <c r="AQ137" i="43"/>
  <c r="AM222" i="43"/>
  <c r="AI222" i="43"/>
  <c r="AM215" i="43"/>
  <c r="AI215" i="43"/>
  <c r="AM206" i="43"/>
  <c r="AI206" i="43"/>
  <c r="AM200" i="43"/>
  <c r="AI200" i="43"/>
  <c r="AM195" i="43"/>
  <c r="AI195" i="43"/>
  <c r="AE195" i="43" s="1"/>
  <c r="AM185" i="43"/>
  <c r="AI185" i="43"/>
  <c r="AM180" i="43"/>
  <c r="AI180" i="43"/>
  <c r="AE172" i="43"/>
  <c r="AM156" i="43"/>
  <c r="AI156" i="43"/>
  <c r="AE154" i="43"/>
  <c r="AM146" i="43"/>
  <c r="AE145" i="43"/>
  <c r="AM140" i="43"/>
  <c r="AI138" i="43"/>
  <c r="AI140" i="43" s="1"/>
  <c r="AM137" i="43"/>
  <c r="AI137" i="43"/>
  <c r="AE136" i="43"/>
  <c r="AE135" i="43"/>
  <c r="AE134" i="43"/>
  <c r="AE133" i="43"/>
  <c r="AE132" i="43"/>
  <c r="AE130" i="43"/>
  <c r="AM129" i="43"/>
  <c r="AI129" i="43"/>
  <c r="AE128" i="43"/>
  <c r="AE127" i="43"/>
  <c r="AM126" i="43"/>
  <c r="AI124" i="43"/>
  <c r="AE124" i="43" s="1"/>
  <c r="AE123" i="43"/>
  <c r="AI122" i="43"/>
  <c r="AE122" i="43" s="1"/>
  <c r="AM120" i="43"/>
  <c r="AI120" i="43"/>
  <c r="AE118" i="43"/>
  <c r="AM116" i="43"/>
  <c r="AI116" i="43"/>
  <c r="AE112" i="43"/>
  <c r="AE111" i="43"/>
  <c r="AE109" i="43"/>
  <c r="AE105" i="43"/>
  <c r="AE104" i="43"/>
  <c r="AE103" i="43"/>
  <c r="AM98" i="43"/>
  <c r="AI98" i="43"/>
  <c r="AM91" i="43"/>
  <c r="AI91" i="43"/>
  <c r="AM86" i="43"/>
  <c r="AE86" i="43" s="1"/>
  <c r="AM83" i="43"/>
  <c r="AI83" i="43"/>
  <c r="AE81" i="43"/>
  <c r="AM80" i="43"/>
  <c r="AI80" i="43"/>
  <c r="AM70" i="43"/>
  <c r="AI70" i="43"/>
  <c r="AM64" i="43"/>
  <c r="AI64" i="43"/>
  <c r="AM58" i="43"/>
  <c r="AI58" i="43"/>
  <c r="AM52" i="43"/>
  <c r="AI52" i="43"/>
  <c r="AE43" i="43"/>
  <c r="AM38" i="43"/>
  <c r="AI38" i="43"/>
  <c r="AE38" i="43" s="1"/>
  <c r="AM29" i="43"/>
  <c r="AI29" i="43"/>
  <c r="AI40" i="43" s="1"/>
  <c r="AM26" i="43"/>
  <c r="AI26" i="43"/>
  <c r="AE19" i="43"/>
  <c r="AM14" i="43"/>
  <c r="AM20" i="43" s="1"/>
  <c r="AI14" i="43"/>
  <c r="AE138" i="43" l="1"/>
  <c r="AE222" i="43"/>
  <c r="AE58" i="43"/>
  <c r="AE120" i="43"/>
  <c r="AE14" i="43"/>
  <c r="AE116" i="43"/>
  <c r="AE26" i="43"/>
  <c r="AE83" i="43"/>
  <c r="AE29" i="43"/>
  <c r="AE80" i="43"/>
  <c r="AM121" i="43"/>
  <c r="AI126" i="43"/>
  <c r="AI141" i="43" s="1"/>
  <c r="AI146" i="43" s="1"/>
  <c r="AE146" i="43" s="1"/>
  <c r="AE129" i="43"/>
  <c r="AE70" i="43"/>
  <c r="AE91" i="43"/>
  <c r="AE200" i="43"/>
  <c r="AE215" i="43"/>
  <c r="AE52" i="43"/>
  <c r="AE64" i="43"/>
  <c r="AI121" i="43"/>
  <c r="AE121" i="43" s="1"/>
  <c r="AE185" i="43"/>
  <c r="AM40" i="43"/>
  <c r="AE40" i="43" s="1"/>
  <c r="AI92" i="43"/>
  <c r="AE98" i="43"/>
  <c r="AE140" i="43"/>
  <c r="AE180" i="43"/>
  <c r="AM216" i="43"/>
  <c r="AM225" i="43" s="1"/>
  <c r="AM147" i="43"/>
  <c r="AM196" i="43" s="1"/>
  <c r="AE156" i="43"/>
  <c r="AE206" i="43"/>
  <c r="AI101" i="43"/>
  <c r="AM71" i="43"/>
  <c r="AI20" i="43"/>
  <c r="AM92" i="43"/>
  <c r="AM101" i="43" s="1"/>
  <c r="AE137" i="43"/>
  <c r="AI216" i="43"/>
  <c r="AM226" i="43" l="1"/>
  <c r="AE126" i="43"/>
  <c r="AM102" i="43"/>
  <c r="AE141" i="43"/>
  <c r="AI147" i="43"/>
  <c r="AE101" i="43"/>
  <c r="AE20" i="43"/>
  <c r="AI71" i="43"/>
  <c r="AI225" i="43"/>
  <c r="AE225" i="43" s="1"/>
  <c r="AE216" i="43"/>
  <c r="AE92" i="43"/>
  <c r="AE71" i="43" l="1"/>
  <c r="AI102" i="43"/>
  <c r="AE102" i="43" s="1"/>
  <c r="AE147" i="43"/>
  <c r="AI196" i="43"/>
  <c r="AI226" i="43" l="1"/>
  <c r="AE226" i="43" s="1"/>
  <c r="AE196" i="43"/>
  <c r="AI188" i="47" l="1"/>
  <c r="AM188" i="47"/>
  <c r="AQ188" i="47"/>
  <c r="AU188" i="47"/>
  <c r="AY188" i="47"/>
  <c r="BC188" i="47"/>
  <c r="AE188" i="47"/>
  <c r="AI77" i="47"/>
  <c r="AE77" i="47"/>
  <c r="AI38" i="47"/>
  <c r="AE38" i="47"/>
  <c r="AI26" i="47"/>
  <c r="AE26" i="47"/>
  <c r="AE143" i="47"/>
  <c r="AE130" i="45" s="1"/>
  <c r="AE137" i="45" s="1"/>
  <c r="AE42" i="47"/>
  <c r="AE95" i="25" l="1"/>
  <c r="AE87" i="25"/>
  <c r="AE63" i="45" s="1"/>
  <c r="AE86" i="25"/>
  <c r="AE62" i="45" s="1"/>
  <c r="AE64" i="45" s="1"/>
  <c r="AE67" i="25"/>
  <c r="AE43" i="45" s="1"/>
  <c r="AE66" i="25"/>
  <c r="AE63" i="25" s="1"/>
  <c r="AE42" i="45" s="1"/>
  <c r="AE41" i="25" l="1"/>
  <c r="AE25" i="45" s="1"/>
  <c r="AE26" i="45" s="1"/>
  <c r="AE22" i="25"/>
  <c r="AE16" i="25"/>
  <c r="AE15" i="25"/>
  <c r="AT31" i="29" l="1"/>
  <c r="AT21" i="29"/>
  <c r="AY21" i="29"/>
  <c r="AY18" i="29"/>
  <c r="AT18" i="29"/>
  <c r="BG240" i="47"/>
  <c r="BG239" i="47"/>
  <c r="BC238" i="47"/>
  <c r="AY238" i="47"/>
  <c r="AU238" i="47"/>
  <c r="AQ238" i="47"/>
  <c r="AM238" i="47"/>
  <c r="AI238" i="47"/>
  <c r="BG238" i="47" s="1"/>
  <c r="AE238" i="47"/>
  <c r="BG237" i="47"/>
  <c r="BG236" i="47"/>
  <c r="BG235" i="47"/>
  <c r="BG234" i="47"/>
  <c r="BG233" i="47"/>
  <c r="BC231" i="47"/>
  <c r="AY231" i="47"/>
  <c r="AU231" i="47"/>
  <c r="AQ231" i="47"/>
  <c r="AM231" i="47"/>
  <c r="AI231" i="47"/>
  <c r="BG231" i="47" s="1"/>
  <c r="AE231" i="47"/>
  <c r="BG230" i="47"/>
  <c r="BG229" i="47"/>
  <c r="BG228" i="47"/>
  <c r="BG227" i="47"/>
  <c r="BG226" i="47"/>
  <c r="BG225" i="47"/>
  <c r="AY31" i="29"/>
  <c r="BG224" i="47"/>
  <c r="BG223" i="47"/>
  <c r="BC222" i="47"/>
  <c r="AY222" i="47"/>
  <c r="AU222" i="47"/>
  <c r="AQ222" i="47"/>
  <c r="AM222" i="47"/>
  <c r="AI222" i="47"/>
  <c r="BG222" i="47" s="1"/>
  <c r="AE222" i="47"/>
  <c r="BG221" i="47"/>
  <c r="BG220" i="47"/>
  <c r="BG219" i="47"/>
  <c r="BG218" i="47"/>
  <c r="BG217" i="47"/>
  <c r="BC216" i="47"/>
  <c r="BC232" i="47" s="1"/>
  <c r="AY216" i="47"/>
  <c r="AU216" i="47"/>
  <c r="AQ216" i="47"/>
  <c r="AQ232" i="47" s="1"/>
  <c r="AM216" i="47"/>
  <c r="AM232" i="47" s="1"/>
  <c r="AI216" i="47"/>
  <c r="AI232" i="47" s="1"/>
  <c r="AE216" i="47"/>
  <c r="AE232" i="47" s="1"/>
  <c r="BG215" i="47"/>
  <c r="BG214" i="47"/>
  <c r="BG213" i="47"/>
  <c r="BC211" i="47"/>
  <c r="AY211" i="47"/>
  <c r="AU211" i="47"/>
  <c r="AQ211" i="47"/>
  <c r="AM211" i="47"/>
  <c r="AI211" i="47"/>
  <c r="BG211" i="47" s="1"/>
  <c r="AE211" i="47"/>
  <c r="AY27" i="29" s="1"/>
  <c r="BG210" i="47"/>
  <c r="BG209" i="47"/>
  <c r="BG208" i="47"/>
  <c r="BG207" i="47"/>
  <c r="BG206" i="47"/>
  <c r="BG205" i="47"/>
  <c r="BG204" i="47"/>
  <c r="BG203" i="47"/>
  <c r="BG202" i="47"/>
  <c r="BC201" i="47"/>
  <c r="AY201" i="47"/>
  <c r="AU201" i="47"/>
  <c r="AQ201" i="47"/>
  <c r="AM201" i="47"/>
  <c r="AI201" i="47"/>
  <c r="BG201" i="47" s="1"/>
  <c r="AE201" i="47"/>
  <c r="AY26" i="29" s="1"/>
  <c r="BG200" i="47"/>
  <c r="BG199" i="47"/>
  <c r="BG198" i="47"/>
  <c r="BG197" i="47"/>
  <c r="BC196" i="47"/>
  <c r="AY196" i="47"/>
  <c r="AU196" i="47"/>
  <c r="AQ196" i="47"/>
  <c r="AM196" i="47"/>
  <c r="AI196" i="47"/>
  <c r="AE196" i="47"/>
  <c r="AY25" i="29" s="1"/>
  <c r="BG195" i="47"/>
  <c r="BG194" i="47"/>
  <c r="BG193" i="47"/>
  <c r="BG192" i="47"/>
  <c r="BG191" i="47"/>
  <c r="BG190" i="47"/>
  <c r="BG189" i="47"/>
  <c r="BG188" i="47"/>
  <c r="BG186" i="47"/>
  <c r="AY24" i="29"/>
  <c r="BG185" i="47"/>
  <c r="BG184" i="47"/>
  <c r="BG183" i="47"/>
  <c r="BG182" i="47"/>
  <c r="BG181" i="47"/>
  <c r="BG180" i="47"/>
  <c r="BG179" i="47"/>
  <c r="BG178" i="47"/>
  <c r="BG177" i="47"/>
  <c r="BG176" i="47"/>
  <c r="BG175" i="47"/>
  <c r="BG174" i="47"/>
  <c r="BG173" i="47"/>
  <c r="BC172" i="47"/>
  <c r="AY172" i="47"/>
  <c r="AU172" i="47"/>
  <c r="AQ172" i="47"/>
  <c r="AM172" i="47"/>
  <c r="AI172" i="47"/>
  <c r="BG172" i="47" s="1"/>
  <c r="AE172" i="47"/>
  <c r="AY23" i="29" s="1"/>
  <c r="BG171" i="47"/>
  <c r="BG170" i="47"/>
  <c r="BG169" i="47"/>
  <c r="BG168" i="47"/>
  <c r="BG167" i="47"/>
  <c r="BG166" i="47"/>
  <c r="BG165" i="47"/>
  <c r="BG164" i="47"/>
  <c r="BC162" i="47"/>
  <c r="AY162" i="47"/>
  <c r="AU162" i="47"/>
  <c r="AQ162" i="47"/>
  <c r="AM162" i="47"/>
  <c r="AI162" i="47"/>
  <c r="BG162" i="47" s="1"/>
  <c r="AE162" i="47"/>
  <c r="BG161" i="47"/>
  <c r="BG160" i="47"/>
  <c r="BG159" i="47"/>
  <c r="BG158" i="47"/>
  <c r="BG157" i="47"/>
  <c r="BC156" i="47"/>
  <c r="AY156" i="47"/>
  <c r="AU156" i="47"/>
  <c r="AQ156" i="47"/>
  <c r="AM156" i="47"/>
  <c r="AI156" i="47"/>
  <c r="BG156" i="47" s="1"/>
  <c r="AE156" i="47"/>
  <c r="BG155" i="47"/>
  <c r="BG154" i="47"/>
  <c r="BC153" i="47"/>
  <c r="AY153" i="47"/>
  <c r="AU153" i="47"/>
  <c r="AQ153" i="47"/>
  <c r="AM153" i="47"/>
  <c r="AI153" i="47"/>
  <c r="BG153" i="47" s="1"/>
  <c r="AE153" i="47"/>
  <c r="BG152" i="47"/>
  <c r="BG151" i="47"/>
  <c r="BG150" i="47"/>
  <c r="BG149" i="47"/>
  <c r="BG148" i="47"/>
  <c r="BG147" i="47"/>
  <c r="BG143" i="47"/>
  <c r="BC142" i="47"/>
  <c r="AY142" i="47"/>
  <c r="AU142" i="47"/>
  <c r="AQ142" i="47"/>
  <c r="AM142" i="47"/>
  <c r="AI142" i="47"/>
  <c r="AE142" i="47"/>
  <c r="BG141" i="47"/>
  <c r="BG140" i="47"/>
  <c r="BC139" i="47"/>
  <c r="AY139" i="47"/>
  <c r="AU139" i="47"/>
  <c r="AQ139" i="47"/>
  <c r="AM139" i="47"/>
  <c r="AI139" i="47"/>
  <c r="BG139" i="47" s="1"/>
  <c r="BG138" i="47"/>
  <c r="BG131" i="47"/>
  <c r="AE131" i="47"/>
  <c r="AE124" i="45" s="1"/>
  <c r="AE126" i="45" s="1"/>
  <c r="AE147" i="45" s="1"/>
  <c r="BG130" i="47"/>
  <c r="BG129" i="47"/>
  <c r="BC127" i="47"/>
  <c r="AY127" i="47"/>
  <c r="AU127" i="47"/>
  <c r="AQ127" i="47"/>
  <c r="AM127" i="47"/>
  <c r="AI127" i="47"/>
  <c r="AE127" i="47"/>
  <c r="BG126" i="47"/>
  <c r="BG125" i="47"/>
  <c r="BG124" i="47"/>
  <c r="BC123" i="47"/>
  <c r="AY123" i="47"/>
  <c r="AU123" i="47"/>
  <c r="AQ123" i="47"/>
  <c r="AM123" i="47"/>
  <c r="AI123" i="47"/>
  <c r="BG123" i="47" s="1"/>
  <c r="AE123" i="47"/>
  <c r="BG122" i="47"/>
  <c r="BG121" i="47"/>
  <c r="BG120" i="47"/>
  <c r="BG119" i="47"/>
  <c r="BG118" i="47"/>
  <c r="BG117" i="47"/>
  <c r="BG116" i="47"/>
  <c r="BG115" i="47"/>
  <c r="BG114" i="47"/>
  <c r="BG113" i="47"/>
  <c r="BG112" i="47"/>
  <c r="BG111" i="47"/>
  <c r="BG110" i="47"/>
  <c r="BG107" i="47"/>
  <c r="BG106" i="47"/>
  <c r="BC105" i="47"/>
  <c r="AU105" i="47"/>
  <c r="AM105" i="47"/>
  <c r="AI105" i="47"/>
  <c r="BG105" i="47" s="1"/>
  <c r="AE105" i="47"/>
  <c r="BG104" i="47"/>
  <c r="BG103" i="47"/>
  <c r="BG102" i="47"/>
  <c r="BG101" i="47"/>
  <c r="BG100" i="47"/>
  <c r="BC98" i="47"/>
  <c r="AU98" i="47"/>
  <c r="AM98" i="47"/>
  <c r="AI98" i="47"/>
  <c r="BG98" i="47" s="1"/>
  <c r="AE98" i="47"/>
  <c r="BG97" i="47"/>
  <c r="BG96" i="47"/>
  <c r="BG95" i="47"/>
  <c r="BG94" i="47"/>
  <c r="BG93" i="47"/>
  <c r="BG92" i="47"/>
  <c r="BG91" i="47"/>
  <c r="BC90" i="47"/>
  <c r="AU90" i="47"/>
  <c r="AM90" i="47"/>
  <c r="AI90" i="47"/>
  <c r="BG90" i="47" s="1"/>
  <c r="AE90" i="47"/>
  <c r="BG89" i="47"/>
  <c r="BG88" i="47"/>
  <c r="BG87" i="47"/>
  <c r="AE87" i="47"/>
  <c r="BG86" i="47"/>
  <c r="BG85" i="47"/>
  <c r="BG84" i="47"/>
  <c r="BG83" i="47"/>
  <c r="BC82" i="47"/>
  <c r="AU82" i="47"/>
  <c r="AM82" i="47"/>
  <c r="AI82" i="47"/>
  <c r="BG82" i="47" s="1"/>
  <c r="AE82" i="47"/>
  <c r="BG81" i="47"/>
  <c r="BG80" i="47"/>
  <c r="BG79" i="47"/>
  <c r="BC77" i="47"/>
  <c r="AU77" i="47"/>
  <c r="AM77" i="47"/>
  <c r="BG77" i="47"/>
  <c r="AY14" i="29"/>
  <c r="BG76" i="47"/>
  <c r="BG75" i="47"/>
  <c r="BG74" i="47"/>
  <c r="BG73" i="47"/>
  <c r="BG72" i="47"/>
  <c r="BC71" i="47"/>
  <c r="AU71" i="47"/>
  <c r="AM71" i="47"/>
  <c r="AI71" i="47"/>
  <c r="BG71" i="47" s="1"/>
  <c r="AE71" i="47"/>
  <c r="AY13" i="29" s="1"/>
  <c r="BG70" i="47"/>
  <c r="BG69" i="47"/>
  <c r="BG68" i="47"/>
  <c r="BG67" i="47"/>
  <c r="BG66" i="47"/>
  <c r="BC65" i="47"/>
  <c r="AU65" i="47"/>
  <c r="AM65" i="47"/>
  <c r="AI65" i="47"/>
  <c r="BG65" i="47" s="1"/>
  <c r="AE65" i="47"/>
  <c r="AY12" i="29" s="1"/>
  <c r="BG64" i="47"/>
  <c r="BG63" i="47"/>
  <c r="BG62" i="47"/>
  <c r="BG61" i="47"/>
  <c r="BG60" i="47"/>
  <c r="BC59" i="47"/>
  <c r="AU59" i="47"/>
  <c r="AM59" i="47"/>
  <c r="AI59" i="47"/>
  <c r="BG58" i="47"/>
  <c r="BG57" i="47"/>
  <c r="BG56" i="47"/>
  <c r="BG55" i="47"/>
  <c r="BG54" i="47"/>
  <c r="BG53" i="47"/>
  <c r="BG48" i="47"/>
  <c r="AE48" i="47"/>
  <c r="AE45" i="45" s="1"/>
  <c r="BG47" i="47"/>
  <c r="BG46" i="47"/>
  <c r="BG42" i="47"/>
  <c r="BG41" i="47"/>
  <c r="BG39" i="47"/>
  <c r="BC38" i="47"/>
  <c r="AU38" i="47"/>
  <c r="AM38" i="47"/>
  <c r="BG38" i="47"/>
  <c r="BG37" i="47"/>
  <c r="BG36" i="47"/>
  <c r="BG35" i="47"/>
  <c r="BG34" i="47"/>
  <c r="BG33" i="47"/>
  <c r="BG32" i="47"/>
  <c r="BG31" i="47"/>
  <c r="BG30" i="47"/>
  <c r="BC29" i="47"/>
  <c r="AU29" i="47"/>
  <c r="AM29" i="47"/>
  <c r="AM40" i="47" s="1"/>
  <c r="AI29" i="47"/>
  <c r="AE29" i="47"/>
  <c r="BG28" i="47"/>
  <c r="BG27" i="47"/>
  <c r="BC26" i="47"/>
  <c r="AU26" i="47"/>
  <c r="AM26" i="47"/>
  <c r="BG26" i="47"/>
  <c r="BG25" i="47"/>
  <c r="BG24" i="47"/>
  <c r="BG23" i="47"/>
  <c r="BG22" i="47"/>
  <c r="BG21" i="47"/>
  <c r="AY9" i="29"/>
  <c r="BG19" i="47"/>
  <c r="BG18" i="47"/>
  <c r="BG17" i="47"/>
  <c r="BG16" i="47"/>
  <c r="BG15" i="47"/>
  <c r="BC14" i="47"/>
  <c r="BC20" i="47" s="1"/>
  <c r="AU14" i="47"/>
  <c r="AU20" i="47" s="1"/>
  <c r="AM14" i="47"/>
  <c r="AM20" i="47" s="1"/>
  <c r="AI14" i="47"/>
  <c r="BG14" i="47" s="1"/>
  <c r="BG13" i="47"/>
  <c r="BG12" i="47"/>
  <c r="BG11" i="47"/>
  <c r="BG10" i="47"/>
  <c r="BG9" i="47"/>
  <c r="BG8" i="47"/>
  <c r="BG59" i="47" l="1"/>
  <c r="BG196" i="47"/>
  <c r="BG142" i="47"/>
  <c r="AE139" i="47"/>
  <c r="AU232" i="47"/>
  <c r="AU241" i="47" s="1"/>
  <c r="AY232" i="47"/>
  <c r="AY241" i="47" s="1"/>
  <c r="AU40" i="47"/>
  <c r="AI40" i="47"/>
  <c r="BG40" i="47" s="1"/>
  <c r="AE99" i="47"/>
  <c r="AE108" i="47" s="1"/>
  <c r="AM128" i="47"/>
  <c r="BC128" i="47"/>
  <c r="AE241" i="47"/>
  <c r="AY29" i="29" s="1"/>
  <c r="AU163" i="47"/>
  <c r="AM241" i="47"/>
  <c r="BC241" i="47"/>
  <c r="BC99" i="47"/>
  <c r="BC108" i="47" s="1"/>
  <c r="AE163" i="47"/>
  <c r="AY22" i="29" s="1"/>
  <c r="AQ128" i="47"/>
  <c r="AU99" i="47"/>
  <c r="AU108" i="47" s="1"/>
  <c r="AE128" i="47"/>
  <c r="AY20" i="29" s="1"/>
  <c r="AU128" i="47"/>
  <c r="AU212" i="47" s="1"/>
  <c r="AM163" i="47"/>
  <c r="AM212" i="47" s="1"/>
  <c r="BC163" i="47"/>
  <c r="BC212" i="47" s="1"/>
  <c r="BC242" i="47" s="1"/>
  <c r="AQ241" i="47"/>
  <c r="AY16" i="29"/>
  <c r="AI128" i="47"/>
  <c r="AY128" i="47"/>
  <c r="AY163" i="47"/>
  <c r="AE14" i="47"/>
  <c r="AE20" i="47" s="1"/>
  <c r="AY8" i="29" s="1"/>
  <c r="AM78" i="47"/>
  <c r="AI20" i="47"/>
  <c r="AE59" i="47"/>
  <c r="AY11" i="29" s="1"/>
  <c r="AM99" i="47"/>
  <c r="AM108" i="47" s="1"/>
  <c r="AQ163" i="47"/>
  <c r="AE40" i="47"/>
  <c r="AY10" i="29" s="1"/>
  <c r="BC40" i="47"/>
  <c r="BC78" i="47" s="1"/>
  <c r="AU78" i="47"/>
  <c r="AI241" i="47"/>
  <c r="BG241" i="47" s="1"/>
  <c r="BG232" i="47"/>
  <c r="BG29" i="47"/>
  <c r="AI99" i="47"/>
  <c r="AI163" i="47"/>
  <c r="BG216" i="47"/>
  <c r="BG127" i="47"/>
  <c r="BG163" i="47" l="1"/>
  <c r="BG128" i="47"/>
  <c r="AU242" i="47"/>
  <c r="AM242" i="47"/>
  <c r="AI78" i="47"/>
  <c r="BG78" i="47" s="1"/>
  <c r="AU109" i="47"/>
  <c r="BC109" i="47"/>
  <c r="BC244" i="47" s="1"/>
  <c r="AY212" i="47"/>
  <c r="AY242" i="47" s="1"/>
  <c r="AQ212" i="47"/>
  <c r="AQ242" i="47" s="1"/>
  <c r="AE78" i="47"/>
  <c r="AE109" i="47" s="1"/>
  <c r="AE212" i="47"/>
  <c r="AM109" i="47"/>
  <c r="BG20" i="47"/>
  <c r="AI212" i="47"/>
  <c r="BG99" i="47"/>
  <c r="AI108" i="47"/>
  <c r="AE242" i="47" l="1"/>
  <c r="AE244" i="47" s="1"/>
  <c r="AI228" i="43"/>
  <c r="AM228" i="43"/>
  <c r="BG108" i="47"/>
  <c r="AI109" i="47"/>
  <c r="BG109" i="47" s="1"/>
  <c r="AI242" i="47"/>
  <c r="BG212" i="47"/>
  <c r="AE11" i="41"/>
  <c r="AO31" i="29"/>
  <c r="AO29" i="29"/>
  <c r="AO21" i="29"/>
  <c r="AO22" i="29"/>
  <c r="AO23" i="29"/>
  <c r="AO24" i="29"/>
  <c r="AO25" i="29"/>
  <c r="AO26" i="29"/>
  <c r="AO27" i="29"/>
  <c r="AO20" i="29"/>
  <c r="AO18" i="29"/>
  <c r="AO16" i="29" s="1"/>
  <c r="AO9" i="29"/>
  <c r="AO10" i="29"/>
  <c r="AO11" i="29"/>
  <c r="AO12" i="29"/>
  <c r="AO13" i="29"/>
  <c r="AO14" i="29"/>
  <c r="AO8" i="29"/>
  <c r="AE195" i="25"/>
  <c r="AE170" i="45" s="1"/>
  <c r="AE172" i="45" s="1"/>
  <c r="AE196" i="45" s="1"/>
  <c r="AI233" i="25"/>
  <c r="AM233" i="25"/>
  <c r="AQ233" i="25"/>
  <c r="AU233" i="25"/>
  <c r="AY233" i="25"/>
  <c r="BC233" i="25"/>
  <c r="AJ21" i="29"/>
  <c r="AE199" i="25" l="1"/>
  <c r="AI244" i="47"/>
  <c r="BG242" i="47"/>
  <c r="AI100" i="25"/>
  <c r="AM100" i="25"/>
  <c r="AU100" i="25"/>
  <c r="BC100" i="25"/>
  <c r="AE55" i="25"/>
  <c r="AE37" i="45" s="1"/>
  <c r="BK52" i="43"/>
  <c r="AU52" i="43"/>
  <c r="AQ52" i="43"/>
  <c r="AX19" i="31" l="1"/>
  <c r="BB19" i="31"/>
  <c r="BG131" i="44"/>
  <c r="BG132" i="44"/>
  <c r="BG133" i="44"/>
  <c r="BG237" i="25"/>
  <c r="BG239" i="25"/>
  <c r="AU100" i="45" l="1"/>
  <c r="AU99" i="45"/>
  <c r="AU94" i="45"/>
  <c r="AU95" i="45"/>
  <c r="AU96" i="45"/>
  <c r="AU97" i="45"/>
  <c r="AU93" i="45"/>
  <c r="AU90" i="45"/>
  <c r="AU89" i="45"/>
  <c r="AU88" i="45"/>
  <c r="AU87" i="45"/>
  <c r="AU85" i="45"/>
  <c r="AU84" i="45"/>
  <c r="AU82" i="45"/>
  <c r="AU81" i="45"/>
  <c r="AU77" i="45"/>
  <c r="AU78" i="45"/>
  <c r="AU79" i="45"/>
  <c r="AU76" i="45"/>
  <c r="AU73" i="45"/>
  <c r="AU74" i="45"/>
  <c r="AU72" i="45"/>
  <c r="AU66" i="45"/>
  <c r="AU67" i="45"/>
  <c r="AU68" i="45"/>
  <c r="AU69" i="45"/>
  <c r="AU65" i="45"/>
  <c r="AU60" i="45"/>
  <c r="AU61" i="45"/>
  <c r="AU62" i="45"/>
  <c r="AU63" i="45"/>
  <c r="AU59" i="45"/>
  <c r="AU54" i="45"/>
  <c r="AU55" i="45"/>
  <c r="AU56" i="45"/>
  <c r="AU57" i="45"/>
  <c r="AU53" i="45"/>
  <c r="AU42" i="45"/>
  <c r="AU43" i="45"/>
  <c r="AU44" i="45"/>
  <c r="AU45" i="45"/>
  <c r="AU46" i="45"/>
  <c r="AU47" i="45"/>
  <c r="AU48" i="45"/>
  <c r="AU49" i="45"/>
  <c r="AU50" i="45"/>
  <c r="AU51" i="45"/>
  <c r="AU41" i="45"/>
  <c r="AU39" i="45"/>
  <c r="AU31" i="45"/>
  <c r="AU32" i="45"/>
  <c r="AU33" i="45"/>
  <c r="AU34" i="45"/>
  <c r="AU35" i="45"/>
  <c r="AU36" i="45"/>
  <c r="AU37" i="45"/>
  <c r="AU30" i="45"/>
  <c r="AU28" i="45"/>
  <c r="AU27" i="45"/>
  <c r="AU22" i="45"/>
  <c r="AU23" i="45"/>
  <c r="AU24" i="45"/>
  <c r="AU25" i="45"/>
  <c r="AU21" i="45"/>
  <c r="AU16" i="45" l="1"/>
  <c r="AU17" i="45"/>
  <c r="AU18" i="45"/>
  <c r="AU19" i="45"/>
  <c r="AU15" i="45"/>
  <c r="AU9" i="45"/>
  <c r="AU10" i="45"/>
  <c r="AU11" i="45"/>
  <c r="AU12" i="45"/>
  <c r="AU13" i="45"/>
  <c r="AE123" i="25" l="1"/>
  <c r="BG224" i="45" l="1"/>
  <c r="AE11" i="38" l="1"/>
  <c r="AE41" i="41"/>
  <c r="BJ19" i="41"/>
  <c r="AE19" i="41"/>
  <c r="AI245" i="25" l="1"/>
  <c r="AM245" i="25"/>
  <c r="AQ245" i="25"/>
  <c r="AU245" i="25"/>
  <c r="AY245" i="25"/>
  <c r="BC245" i="25"/>
  <c r="AE245" i="25"/>
  <c r="BC95" i="25"/>
  <c r="AU95" i="25"/>
  <c r="AM95" i="25"/>
  <c r="AU57" i="25"/>
  <c r="AU29" i="25"/>
  <c r="AJ18" i="29" l="1"/>
  <c r="BF9" i="24"/>
  <c r="BB9" i="24"/>
  <c r="BB26" i="24"/>
  <c r="BF26" i="24"/>
  <c r="BB25" i="24"/>
  <c r="BF25" i="24"/>
  <c r="BB24" i="24"/>
  <c r="BF24" i="24"/>
  <c r="BB12" i="24"/>
  <c r="BF12" i="24"/>
  <c r="BB11" i="24"/>
  <c r="BF11" i="24"/>
  <c r="BJ24" i="24" l="1"/>
  <c r="BJ25" i="24"/>
  <c r="BJ11" i="24"/>
  <c r="BJ9" i="24"/>
  <c r="BJ12" i="24"/>
  <c r="BJ26" i="24"/>
  <c r="AX9" i="24"/>
  <c r="AU98" i="45"/>
  <c r="AU91" i="45"/>
  <c r="AU83" i="45"/>
  <c r="AU80" i="45"/>
  <c r="AU75" i="45"/>
  <c r="W26" i="24"/>
  <c r="AU70" i="45"/>
  <c r="AA26" i="24"/>
  <c r="W11" i="24"/>
  <c r="AU64" i="45"/>
  <c r="AA11" i="24"/>
  <c r="W25" i="24"/>
  <c r="AU58" i="45"/>
  <c r="AA25" i="24"/>
  <c r="W10" i="24"/>
  <c r="AU52" i="45"/>
  <c r="AA10" i="24"/>
  <c r="AU38" i="45"/>
  <c r="AU29" i="45"/>
  <c r="W24" i="24"/>
  <c r="AU26" i="45"/>
  <c r="AA24" i="24"/>
  <c r="AU14" i="45"/>
  <c r="AU20" i="45" s="1"/>
  <c r="AA8" i="24"/>
  <c r="AA9" i="24" l="1"/>
  <c r="AU40" i="45"/>
  <c r="AU71" i="45" s="1"/>
  <c r="BF10" i="24"/>
  <c r="AU92" i="45"/>
  <c r="AU101" i="45" s="1"/>
  <c r="W9" i="24"/>
  <c r="AE24" i="24"/>
  <c r="BB8" i="24"/>
  <c r="AE10" i="24"/>
  <c r="AE11" i="24"/>
  <c r="AE26" i="24"/>
  <c r="BB10" i="24"/>
  <c r="BG137" i="45"/>
  <c r="BG223" i="45"/>
  <c r="BG221" i="45"/>
  <c r="BG220" i="45"/>
  <c r="BG219" i="45"/>
  <c r="BG218" i="45"/>
  <c r="BG217" i="45"/>
  <c r="BG214" i="45"/>
  <c r="BG213" i="45"/>
  <c r="BG212" i="45"/>
  <c r="BG211" i="45"/>
  <c r="BG210" i="45"/>
  <c r="BG209" i="45"/>
  <c r="BG208" i="45"/>
  <c r="BG207" i="45"/>
  <c r="BG205" i="45"/>
  <c r="BG204" i="45"/>
  <c r="BG203" i="45"/>
  <c r="BG202" i="45"/>
  <c r="BG201" i="45"/>
  <c r="BG199" i="45"/>
  <c r="BG198" i="45"/>
  <c r="BG197" i="45"/>
  <c r="BG195" i="45"/>
  <c r="BG194" i="45"/>
  <c r="BG193" i="45"/>
  <c r="BG192" i="45"/>
  <c r="BG191" i="45"/>
  <c r="BG190" i="45"/>
  <c r="BG189" i="45"/>
  <c r="BG188" i="45"/>
  <c r="BG187" i="45"/>
  <c r="BG186" i="45"/>
  <c r="BG185" i="45"/>
  <c r="BG184" i="45"/>
  <c r="BG183" i="45"/>
  <c r="BG182" i="45"/>
  <c r="BG181" i="45"/>
  <c r="BG180" i="45"/>
  <c r="BG179" i="45"/>
  <c r="BG178" i="45"/>
  <c r="BG177" i="45"/>
  <c r="BG176" i="45"/>
  <c r="BG175" i="45"/>
  <c r="BG174" i="45"/>
  <c r="BG173" i="45"/>
  <c r="BG172" i="45"/>
  <c r="BG170" i="45"/>
  <c r="BG169" i="45"/>
  <c r="BG168" i="45"/>
  <c r="BG167" i="45"/>
  <c r="BG166" i="45"/>
  <c r="BG165" i="45"/>
  <c r="BG164" i="45"/>
  <c r="BG163" i="45"/>
  <c r="BG162" i="45"/>
  <c r="BG161" i="45"/>
  <c r="BG160" i="45"/>
  <c r="BG159" i="45"/>
  <c r="BG158" i="45"/>
  <c r="BG157" i="45"/>
  <c r="BG156" i="45"/>
  <c r="BG155" i="45"/>
  <c r="BG154" i="45"/>
  <c r="BG153" i="45"/>
  <c r="BG152" i="45"/>
  <c r="BG151" i="45"/>
  <c r="BG150" i="45"/>
  <c r="BG149" i="45"/>
  <c r="BG148" i="45"/>
  <c r="BG146" i="45"/>
  <c r="BG145" i="45"/>
  <c r="BG144" i="45"/>
  <c r="BG143" i="45"/>
  <c r="BG142" i="45"/>
  <c r="BG141" i="45"/>
  <c r="BG140" i="45"/>
  <c r="BG139" i="45"/>
  <c r="BG138" i="45"/>
  <c r="BG136" i="45"/>
  <c r="BG135" i="45"/>
  <c r="BG134" i="45"/>
  <c r="BG133" i="45"/>
  <c r="BG132" i="45"/>
  <c r="BG131" i="45"/>
  <c r="BG130" i="45"/>
  <c r="BG129" i="45"/>
  <c r="BG128" i="45"/>
  <c r="BG127" i="45"/>
  <c r="BG125" i="45"/>
  <c r="BG124" i="45"/>
  <c r="BG123" i="45"/>
  <c r="BG122" i="45"/>
  <c r="BG119" i="45"/>
  <c r="BG118" i="45"/>
  <c r="BG117" i="45"/>
  <c r="BG115" i="45"/>
  <c r="BG114" i="45"/>
  <c r="BG113" i="45"/>
  <c r="BG112" i="45"/>
  <c r="BG111" i="45"/>
  <c r="BG110" i="45"/>
  <c r="BG109" i="45"/>
  <c r="BG108" i="45"/>
  <c r="BG107" i="45"/>
  <c r="BG106" i="45"/>
  <c r="BG105" i="45"/>
  <c r="BG104" i="45"/>
  <c r="BG103" i="45"/>
  <c r="BG100" i="45"/>
  <c r="BG99" i="45"/>
  <c r="BG97" i="45"/>
  <c r="BG96" i="45"/>
  <c r="BG95" i="45"/>
  <c r="BG94" i="45"/>
  <c r="BG93" i="45"/>
  <c r="BG90" i="45"/>
  <c r="BG89" i="45"/>
  <c r="BG88" i="45"/>
  <c r="BG87" i="45"/>
  <c r="BG86" i="45"/>
  <c r="BG85" i="45"/>
  <c r="BG84" i="45"/>
  <c r="BG83" i="45"/>
  <c r="BG82" i="45"/>
  <c r="BG81" i="45"/>
  <c r="BG80" i="45"/>
  <c r="BG79" i="45"/>
  <c r="BG78" i="45"/>
  <c r="BG77" i="45"/>
  <c r="BG76" i="45"/>
  <c r="BG74" i="45"/>
  <c r="BG73" i="45"/>
  <c r="BG72" i="45"/>
  <c r="BG70" i="45"/>
  <c r="BG69" i="45"/>
  <c r="BG68" i="45"/>
  <c r="BG67" i="45"/>
  <c r="BG66" i="45"/>
  <c r="BG65" i="45"/>
  <c r="BG64" i="45"/>
  <c r="BG63" i="45"/>
  <c r="BG62" i="45"/>
  <c r="BG61" i="45"/>
  <c r="BG60" i="45"/>
  <c r="BG59" i="45"/>
  <c r="BG58" i="45"/>
  <c r="BG57" i="45"/>
  <c r="BG56" i="45"/>
  <c r="BG55" i="45"/>
  <c r="BG54" i="45"/>
  <c r="BG53" i="45"/>
  <c r="BG52" i="45"/>
  <c r="BG51" i="45"/>
  <c r="BG50" i="45"/>
  <c r="BG49" i="45"/>
  <c r="BG48" i="45"/>
  <c r="BG47" i="45"/>
  <c r="BG46" i="45"/>
  <c r="BG45" i="45"/>
  <c r="BG44" i="45"/>
  <c r="BG43" i="45"/>
  <c r="BG42" i="45"/>
  <c r="BG41" i="45"/>
  <c r="BG39" i="45"/>
  <c r="BG38" i="45"/>
  <c r="BG37" i="45"/>
  <c r="BG36" i="45"/>
  <c r="BG35" i="45"/>
  <c r="BG34" i="45"/>
  <c r="BG33" i="45"/>
  <c r="BG32" i="45"/>
  <c r="BG31" i="45"/>
  <c r="BG30" i="45"/>
  <c r="BG28" i="45"/>
  <c r="BG27" i="45"/>
  <c r="BG26" i="45"/>
  <c r="BG25" i="45"/>
  <c r="BG24" i="45"/>
  <c r="BG23" i="45"/>
  <c r="BG22" i="45"/>
  <c r="BG21" i="45"/>
  <c r="BG19" i="45"/>
  <c r="BG18" i="45"/>
  <c r="BG17" i="45"/>
  <c r="BG16" i="45"/>
  <c r="BG15" i="45"/>
  <c r="BG13" i="45"/>
  <c r="BG12" i="45"/>
  <c r="BG11" i="45"/>
  <c r="BG10" i="45"/>
  <c r="BG9" i="45"/>
  <c r="BG227" i="44"/>
  <c r="BG226" i="44"/>
  <c r="BC225" i="44"/>
  <c r="AY225" i="44"/>
  <c r="AU225" i="44"/>
  <c r="AQ225" i="44"/>
  <c r="AM225" i="44"/>
  <c r="AI225" i="44"/>
  <c r="BG225" i="44" s="1"/>
  <c r="AE225" i="44"/>
  <c r="BG224" i="44"/>
  <c r="BG223" i="44"/>
  <c r="BG222" i="44"/>
  <c r="BG221" i="44"/>
  <c r="BG220" i="44"/>
  <c r="BC218" i="44"/>
  <c r="BC215" i="45" s="1"/>
  <c r="AY218" i="44"/>
  <c r="AY215" i="45" s="1"/>
  <c r="AU218" i="44"/>
  <c r="AU215" i="45" s="1"/>
  <c r="AQ218" i="44"/>
  <c r="AQ215" i="45" s="1"/>
  <c r="AM218" i="44"/>
  <c r="AM215" i="45" s="1"/>
  <c r="AI218" i="44"/>
  <c r="AE218" i="44"/>
  <c r="AE215" i="45" s="1"/>
  <c r="BG217" i="44"/>
  <c r="BG216" i="44"/>
  <c r="BG215" i="44"/>
  <c r="BG214" i="44"/>
  <c r="BG213" i="44"/>
  <c r="BG212" i="44"/>
  <c r="BG211" i="44"/>
  <c r="BG210" i="44"/>
  <c r="BC209" i="44"/>
  <c r="BC206" i="45" s="1"/>
  <c r="AY209" i="44"/>
  <c r="AY206" i="45" s="1"/>
  <c r="AU209" i="44"/>
  <c r="AU206" i="45" s="1"/>
  <c r="AQ209" i="44"/>
  <c r="AQ206" i="45" s="1"/>
  <c r="AM209" i="44"/>
  <c r="AM206" i="45" s="1"/>
  <c r="AI209" i="44"/>
  <c r="AE209" i="44"/>
  <c r="BG208" i="44"/>
  <c r="BG207" i="44"/>
  <c r="BG206" i="44"/>
  <c r="BG205" i="44"/>
  <c r="BG204" i="44"/>
  <c r="BC203" i="44"/>
  <c r="AY203" i="44"/>
  <c r="AU203" i="44"/>
  <c r="AQ203" i="44"/>
  <c r="AM203" i="44"/>
  <c r="AI203" i="44"/>
  <c r="BG203" i="44" s="1"/>
  <c r="AE203" i="44"/>
  <c r="BG202" i="44"/>
  <c r="BG201" i="44"/>
  <c r="BG200" i="44"/>
  <c r="AE198" i="44"/>
  <c r="AT27" i="29" s="1"/>
  <c r="BG197" i="44"/>
  <c r="BG196" i="44"/>
  <c r="BG195" i="44"/>
  <c r="BG194" i="44"/>
  <c r="BG193" i="44"/>
  <c r="BG192" i="44"/>
  <c r="BG191" i="44"/>
  <c r="BG190" i="44"/>
  <c r="BG189" i="44"/>
  <c r="BC188" i="44"/>
  <c r="AY188" i="44"/>
  <c r="AU188" i="44"/>
  <c r="AQ188" i="44"/>
  <c r="AM188" i="44"/>
  <c r="AI188" i="44"/>
  <c r="AE188" i="44"/>
  <c r="AT26" i="29" s="1"/>
  <c r="BG187" i="44"/>
  <c r="BG186" i="44"/>
  <c r="BG185" i="44"/>
  <c r="BG184" i="44"/>
  <c r="BC183" i="44"/>
  <c r="AY183" i="44"/>
  <c r="AU183" i="44"/>
  <c r="AQ183" i="44"/>
  <c r="AM183" i="44"/>
  <c r="AI183" i="44"/>
  <c r="AE183" i="44"/>
  <c r="AT25" i="29" s="1"/>
  <c r="BG182" i="44"/>
  <c r="BG181" i="44"/>
  <c r="BG180" i="44"/>
  <c r="BG179" i="44"/>
  <c r="BG178" i="44"/>
  <c r="BG177" i="44"/>
  <c r="BG176" i="44"/>
  <c r="BC175" i="44"/>
  <c r="AY175" i="44"/>
  <c r="AU175" i="44"/>
  <c r="AQ175" i="44"/>
  <c r="AM175" i="44"/>
  <c r="AI175" i="44"/>
  <c r="AE175" i="44"/>
  <c r="AT24" i="29" s="1"/>
  <c r="BG173" i="44"/>
  <c r="BG172" i="44"/>
  <c r="BG171" i="44"/>
  <c r="BG170" i="44"/>
  <c r="BG169" i="44"/>
  <c r="BG168" i="44"/>
  <c r="BG167" i="44"/>
  <c r="BG166" i="44"/>
  <c r="BG165" i="44"/>
  <c r="BG164" i="44"/>
  <c r="BG163" i="44"/>
  <c r="BG162" i="44"/>
  <c r="BG161" i="44"/>
  <c r="BG160" i="44"/>
  <c r="BC159" i="44"/>
  <c r="AY159" i="44"/>
  <c r="AU159" i="44"/>
  <c r="AQ159" i="44"/>
  <c r="AM159" i="44"/>
  <c r="AI159" i="44"/>
  <c r="AE159" i="44"/>
  <c r="AT23" i="29" s="1"/>
  <c r="BG158" i="44"/>
  <c r="BG157" i="44"/>
  <c r="BG156" i="44"/>
  <c r="BG155" i="44"/>
  <c r="BG154" i="44"/>
  <c r="BG153" i="44"/>
  <c r="BG152" i="44"/>
  <c r="BG151" i="44"/>
  <c r="BC149" i="44"/>
  <c r="AY149" i="44"/>
  <c r="AU149" i="44"/>
  <c r="AQ149" i="44"/>
  <c r="AM149" i="44"/>
  <c r="AI149" i="44"/>
  <c r="AE149" i="44"/>
  <c r="BG148" i="44"/>
  <c r="BG147" i="44"/>
  <c r="BG146" i="44"/>
  <c r="BG145" i="44"/>
  <c r="BG144" i="44"/>
  <c r="BC143" i="44"/>
  <c r="AY143" i="44"/>
  <c r="AU143" i="44"/>
  <c r="AQ143" i="44"/>
  <c r="AM143" i="44"/>
  <c r="AI143" i="44"/>
  <c r="AE143" i="44"/>
  <c r="BG142" i="44"/>
  <c r="BG141" i="44"/>
  <c r="BC140" i="44"/>
  <c r="AY140" i="44"/>
  <c r="AY137" i="45" s="1"/>
  <c r="AU140" i="44"/>
  <c r="AQ140" i="44"/>
  <c r="AM140" i="44"/>
  <c r="AI140" i="44"/>
  <c r="AE140" i="44"/>
  <c r="BG139" i="44"/>
  <c r="BG138" i="44"/>
  <c r="BG137" i="44"/>
  <c r="BG136" i="44"/>
  <c r="BG135" i="44"/>
  <c r="BG134" i="44"/>
  <c r="BG130" i="44"/>
  <c r="BC129" i="44"/>
  <c r="AY129" i="44"/>
  <c r="AU129" i="44"/>
  <c r="AQ129" i="44"/>
  <c r="AM129" i="44"/>
  <c r="AI129" i="44"/>
  <c r="AE129" i="44"/>
  <c r="BG128" i="44"/>
  <c r="BG127" i="44"/>
  <c r="BC126" i="44"/>
  <c r="AY126" i="44"/>
  <c r="AY126" i="45" s="1"/>
  <c r="AU126" i="44"/>
  <c r="AQ126" i="44"/>
  <c r="AM126" i="44"/>
  <c r="AI126" i="44"/>
  <c r="AE126" i="44"/>
  <c r="BG125" i="44"/>
  <c r="BG124" i="44"/>
  <c r="BG123" i="44"/>
  <c r="BG122" i="44"/>
  <c r="BC120" i="44"/>
  <c r="AY120" i="44"/>
  <c r="AU120" i="44"/>
  <c r="AQ120" i="44"/>
  <c r="AM120" i="44"/>
  <c r="AI120" i="44"/>
  <c r="AE120" i="44"/>
  <c r="BG119" i="44"/>
  <c r="BG118" i="44"/>
  <c r="BG117" i="44"/>
  <c r="BC116" i="44"/>
  <c r="AY116" i="44"/>
  <c r="AU116" i="44"/>
  <c r="AQ116" i="44"/>
  <c r="AM116" i="44"/>
  <c r="AI116" i="44"/>
  <c r="AE116" i="44"/>
  <c r="BG115" i="44"/>
  <c r="BG114" i="44"/>
  <c r="BG113" i="44"/>
  <c r="BG112" i="44"/>
  <c r="BG111" i="44"/>
  <c r="BG110" i="44"/>
  <c r="BG109" i="44"/>
  <c r="BG108" i="44"/>
  <c r="BG107" i="44"/>
  <c r="BG106" i="44"/>
  <c r="BG105" i="44"/>
  <c r="BG104" i="44"/>
  <c r="BG103" i="44"/>
  <c r="BG100" i="44"/>
  <c r="BG99" i="44"/>
  <c r="BC98" i="44"/>
  <c r="AU98" i="44"/>
  <c r="AM98" i="44"/>
  <c r="AI98" i="44"/>
  <c r="BG98" i="44" s="1"/>
  <c r="BG97" i="44"/>
  <c r="BG96" i="44"/>
  <c r="BG95" i="44"/>
  <c r="BG94" i="44"/>
  <c r="BG93" i="44"/>
  <c r="AE98" i="44"/>
  <c r="BC91" i="44"/>
  <c r="AU91" i="44"/>
  <c r="AM91" i="44"/>
  <c r="AI91" i="44"/>
  <c r="BG91" i="44" s="1"/>
  <c r="BG90" i="44"/>
  <c r="BG89" i="44"/>
  <c r="AE91" i="44"/>
  <c r="BG88" i="44"/>
  <c r="BG87" i="44"/>
  <c r="BG86" i="44"/>
  <c r="BG85" i="44"/>
  <c r="BG84" i="44"/>
  <c r="BC83" i="44"/>
  <c r="AU83" i="44"/>
  <c r="AM83" i="44"/>
  <c r="AI83" i="44"/>
  <c r="BG82" i="44"/>
  <c r="BG81" i="44"/>
  <c r="AE83" i="44"/>
  <c r="BC80" i="44"/>
  <c r="AU80" i="44"/>
  <c r="AM80" i="44"/>
  <c r="AI80" i="44"/>
  <c r="BG79" i="44"/>
  <c r="BG78" i="44"/>
  <c r="BG77" i="44"/>
  <c r="BG76" i="44"/>
  <c r="AE80" i="44"/>
  <c r="BC75" i="44"/>
  <c r="BC75" i="45" s="1"/>
  <c r="AU75" i="44"/>
  <c r="AM75" i="44"/>
  <c r="AI75" i="44"/>
  <c r="BG75" i="44" s="1"/>
  <c r="BG74" i="44"/>
  <c r="BG73" i="44"/>
  <c r="BG72" i="44"/>
  <c r="BC70" i="44"/>
  <c r="AU70" i="44"/>
  <c r="AM70" i="44"/>
  <c r="AI70" i="44"/>
  <c r="BG69" i="44"/>
  <c r="BG68" i="44"/>
  <c r="BG67" i="44"/>
  <c r="BG66" i="44"/>
  <c r="BG65" i="44"/>
  <c r="AE70" i="44"/>
  <c r="AT14" i="29" s="1"/>
  <c r="BC64" i="44"/>
  <c r="AU64" i="44"/>
  <c r="AM64" i="44"/>
  <c r="AI64" i="44"/>
  <c r="BG63" i="44"/>
  <c r="BG62" i="44"/>
  <c r="BG61" i="44"/>
  <c r="BG60" i="44"/>
  <c r="BG59" i="44"/>
  <c r="AE64" i="44"/>
  <c r="AT13" i="29" s="1"/>
  <c r="BC58" i="44"/>
  <c r="AU58" i="44"/>
  <c r="AM58" i="44"/>
  <c r="AI58" i="44"/>
  <c r="BG57" i="44"/>
  <c r="BG56" i="44"/>
  <c r="BG55" i="44"/>
  <c r="BG54" i="44"/>
  <c r="BG53" i="44"/>
  <c r="AE58" i="44"/>
  <c r="AT12" i="29" s="1"/>
  <c r="BC52" i="44"/>
  <c r="AU52" i="44"/>
  <c r="AM52" i="44"/>
  <c r="AI52" i="44"/>
  <c r="BG51" i="44"/>
  <c r="BG50" i="44"/>
  <c r="BG49" i="44"/>
  <c r="BG48" i="44"/>
  <c r="BG47" i="44"/>
  <c r="BG46" i="44"/>
  <c r="BG45" i="44"/>
  <c r="BG44" i="44"/>
  <c r="BG43" i="44"/>
  <c r="BG42" i="44"/>
  <c r="BG41" i="44"/>
  <c r="AE52" i="44"/>
  <c r="AT11" i="29" s="1"/>
  <c r="BG39" i="44"/>
  <c r="BC38" i="44"/>
  <c r="AU38" i="44"/>
  <c r="AM38" i="44"/>
  <c r="AI38" i="44"/>
  <c r="BG38" i="44" s="1"/>
  <c r="BG37" i="44"/>
  <c r="BG36" i="44"/>
  <c r="BG35" i="44"/>
  <c r="BG34" i="44"/>
  <c r="BG33" i="44"/>
  <c r="AE38" i="44"/>
  <c r="BG32" i="44"/>
  <c r="BG31" i="44"/>
  <c r="BG30" i="44"/>
  <c r="BC29" i="44"/>
  <c r="AU29" i="44"/>
  <c r="AM29" i="44"/>
  <c r="AI29" i="44"/>
  <c r="BG29" i="44" s="1"/>
  <c r="BG28" i="44"/>
  <c r="BG27" i="44"/>
  <c r="AE29" i="44"/>
  <c r="BC26" i="44"/>
  <c r="AU26" i="44"/>
  <c r="AM26" i="44"/>
  <c r="AI26" i="44"/>
  <c r="BG25" i="44"/>
  <c r="BG24" i="44"/>
  <c r="BG23" i="44"/>
  <c r="BG22" i="44"/>
  <c r="BG21" i="44"/>
  <c r="AE26" i="44"/>
  <c r="AT9" i="29" s="1"/>
  <c r="BG19" i="44"/>
  <c r="BG18" i="44"/>
  <c r="BG17" i="44"/>
  <c r="BG16" i="44"/>
  <c r="BG15" i="44"/>
  <c r="BC14" i="44"/>
  <c r="BC20" i="44" s="1"/>
  <c r="AU14" i="44"/>
  <c r="AU20" i="44" s="1"/>
  <c r="AM14" i="44"/>
  <c r="AM20" i="44" s="1"/>
  <c r="AI14" i="44"/>
  <c r="AI20" i="44" s="1"/>
  <c r="BG13" i="44"/>
  <c r="BG12" i="44"/>
  <c r="BG11" i="44"/>
  <c r="BG10" i="44"/>
  <c r="BG9" i="44"/>
  <c r="BG8" i="44"/>
  <c r="AE14" i="44"/>
  <c r="AY147" i="45" l="1"/>
  <c r="AY196" i="45" s="1"/>
  <c r="BG218" i="44"/>
  <c r="AI215" i="45"/>
  <c r="BG215" i="45" s="1"/>
  <c r="BG209" i="44"/>
  <c r="AI206" i="45"/>
  <c r="BG206" i="45" s="1"/>
  <c r="AI75" i="45"/>
  <c r="AM75" i="45"/>
  <c r="AU102" i="45"/>
  <c r="BG120" i="44"/>
  <c r="AE9" i="24"/>
  <c r="AI121" i="44"/>
  <c r="AY121" i="44"/>
  <c r="BG26" i="44"/>
  <c r="BG159" i="44"/>
  <c r="BG64" i="44"/>
  <c r="BG198" i="44"/>
  <c r="BG58" i="44"/>
  <c r="BG70" i="44"/>
  <c r="AU121" i="44"/>
  <c r="BJ10" i="24"/>
  <c r="BG149" i="44"/>
  <c r="BG143" i="44"/>
  <c r="AE121" i="44"/>
  <c r="AT20" i="29" s="1"/>
  <c r="BG40" i="45"/>
  <c r="BG147" i="45"/>
  <c r="AY219" i="44"/>
  <c r="AY228" i="44" s="1"/>
  <c r="AM219" i="44"/>
  <c r="AM228" i="44" s="1"/>
  <c r="BC219" i="44"/>
  <c r="BC228" i="44" s="1"/>
  <c r="AM121" i="44"/>
  <c r="BC121" i="44"/>
  <c r="BG129" i="44"/>
  <c r="BG183" i="44"/>
  <c r="AE219" i="44"/>
  <c r="AE228" i="44" s="1"/>
  <c r="AT29" i="29" s="1"/>
  <c r="AU219" i="44"/>
  <c r="AU228" i="44" s="1"/>
  <c r="BG188" i="44"/>
  <c r="BG175" i="44"/>
  <c r="BG140" i="44"/>
  <c r="AQ150" i="44"/>
  <c r="AQ121" i="44"/>
  <c r="BC92" i="44"/>
  <c r="BC101" i="44" s="1"/>
  <c r="BG83" i="44"/>
  <c r="AM92" i="44"/>
  <c r="AM101" i="44" s="1"/>
  <c r="BG52" i="44"/>
  <c r="S25" i="24"/>
  <c r="S26" i="24"/>
  <c r="AX11" i="24"/>
  <c r="AX12" i="24"/>
  <c r="AX26" i="24"/>
  <c r="AX24" i="24"/>
  <c r="AX25" i="24"/>
  <c r="S11" i="24"/>
  <c r="AE20" i="44"/>
  <c r="AT8" i="29" s="1"/>
  <c r="BG29" i="45"/>
  <c r="BG75" i="45"/>
  <c r="BG120" i="45"/>
  <c r="BG126" i="45"/>
  <c r="AU40" i="44"/>
  <c r="AU71" i="44" s="1"/>
  <c r="AU92" i="44"/>
  <c r="AU101" i="44" s="1"/>
  <c r="AI92" i="44"/>
  <c r="AM40" i="44"/>
  <c r="AM71" i="44" s="1"/>
  <c r="AM102" i="44" s="1"/>
  <c r="BC40" i="44"/>
  <c r="BC71" i="44" s="1"/>
  <c r="AE75" i="44"/>
  <c r="AE92" i="44" s="1"/>
  <c r="AE101" i="44" s="1"/>
  <c r="AT16" i="29" s="1"/>
  <c r="AE150" i="44"/>
  <c r="AT22" i="29" s="1"/>
  <c r="AU150" i="44"/>
  <c r="AQ219" i="44"/>
  <c r="AQ228" i="44" s="1"/>
  <c r="AI150" i="44"/>
  <c r="AY150" i="44"/>
  <c r="AY199" i="44" s="1"/>
  <c r="AY229" i="44" s="1"/>
  <c r="AM150" i="44"/>
  <c r="BC150" i="44"/>
  <c r="BG20" i="44"/>
  <c r="AE40" i="44"/>
  <c r="AT10" i="29" s="1"/>
  <c r="BG116" i="44"/>
  <c r="AI40" i="44"/>
  <c r="AI219" i="44"/>
  <c r="BG14" i="44"/>
  <c r="BG80" i="44"/>
  <c r="BG126" i="44"/>
  <c r="AQ215" i="43"/>
  <c r="AU215" i="43"/>
  <c r="AY215" i="43"/>
  <c r="BC215" i="43"/>
  <c r="BG215" i="43"/>
  <c r="BK215" i="43"/>
  <c r="AQ172" i="43"/>
  <c r="AU172" i="43"/>
  <c r="AY172" i="43"/>
  <c r="BC172" i="43"/>
  <c r="BG172" i="43"/>
  <c r="BK172" i="43"/>
  <c r="AQ156" i="43"/>
  <c r="AU156" i="43"/>
  <c r="AY156" i="43"/>
  <c r="BC156" i="43"/>
  <c r="BG156" i="43"/>
  <c r="BK156" i="43"/>
  <c r="AQ129" i="43"/>
  <c r="AU129" i="43"/>
  <c r="AY129" i="43"/>
  <c r="BC129" i="43"/>
  <c r="BG129" i="43"/>
  <c r="BK129" i="43"/>
  <c r="AQ126" i="43"/>
  <c r="AU126" i="43"/>
  <c r="AY126" i="43"/>
  <c r="BC126" i="43"/>
  <c r="BG126" i="43"/>
  <c r="BK126" i="43"/>
  <c r="BC102" i="44" l="1"/>
  <c r="AM199" i="44"/>
  <c r="AU199" i="44"/>
  <c r="BG92" i="44"/>
  <c r="BG121" i="44"/>
  <c r="AT28" i="29"/>
  <c r="AT30" i="29" s="1"/>
  <c r="AT32" i="29" s="1"/>
  <c r="AT15" i="29"/>
  <c r="AT17" i="29" s="1"/>
  <c r="AT19" i="29" s="1"/>
  <c r="BG40" i="44"/>
  <c r="AY15" i="29"/>
  <c r="AI199" i="44"/>
  <c r="AY28" i="29"/>
  <c r="S14" i="24"/>
  <c r="AU229" i="44"/>
  <c r="AM229" i="44"/>
  <c r="BC199" i="44"/>
  <c r="BC229" i="44" s="1"/>
  <c r="BC231" i="44" s="1"/>
  <c r="AI101" i="44"/>
  <c r="AQ199" i="44"/>
  <c r="AQ229" i="44" s="1"/>
  <c r="BG150" i="44"/>
  <c r="AU102" i="44"/>
  <c r="AX8" i="24"/>
  <c r="AE199" i="44"/>
  <c r="AE229" i="44" s="1"/>
  <c r="AE71" i="44"/>
  <c r="AI71" i="44"/>
  <c r="BG71" i="44" s="1"/>
  <c r="AI228" i="44"/>
  <c r="BG219" i="44"/>
  <c r="AQ98" i="43"/>
  <c r="BO98" i="43" s="1"/>
  <c r="AU98" i="43"/>
  <c r="BC98" i="43"/>
  <c r="BK98" i="43"/>
  <c r="AQ91" i="43"/>
  <c r="AU91" i="43"/>
  <c r="BC91" i="43"/>
  <c r="BK91" i="43"/>
  <c r="AQ83" i="43"/>
  <c r="AU83" i="43"/>
  <c r="BC83" i="43"/>
  <c r="BK83" i="43"/>
  <c r="AQ80" i="43"/>
  <c r="BO80" i="43" s="1"/>
  <c r="AU80" i="43"/>
  <c r="BC80" i="43"/>
  <c r="BK80" i="43"/>
  <c r="AQ75" i="43"/>
  <c r="BO75" i="43" s="1"/>
  <c r="AU75" i="43"/>
  <c r="BC75" i="43"/>
  <c r="BK75" i="43"/>
  <c r="AQ70" i="43"/>
  <c r="AU70" i="43"/>
  <c r="BC70" i="43"/>
  <c r="BK70" i="43"/>
  <c r="AQ64" i="43"/>
  <c r="AU64" i="43"/>
  <c r="BC64" i="43"/>
  <c r="BK64" i="43"/>
  <c r="AQ58" i="43"/>
  <c r="AU58" i="43"/>
  <c r="BC58" i="43"/>
  <c r="BK58" i="43"/>
  <c r="BC52" i="43"/>
  <c r="AQ38" i="43"/>
  <c r="BO38" i="43" s="1"/>
  <c r="AU38" i="43"/>
  <c r="BC38" i="43"/>
  <c r="BK38" i="43"/>
  <c r="AQ29" i="43"/>
  <c r="AQ40" i="43" s="1"/>
  <c r="AU29" i="43"/>
  <c r="BC29" i="43"/>
  <c r="BC40" i="43" s="1"/>
  <c r="BK29" i="43"/>
  <c r="BK40" i="43" s="1"/>
  <c r="AQ26" i="43"/>
  <c r="AU26" i="43"/>
  <c r="BC26" i="43"/>
  <c r="BK26" i="43"/>
  <c r="AQ14" i="43"/>
  <c r="AQ20" i="43" s="1"/>
  <c r="AU14" i="43"/>
  <c r="AU20" i="43" s="1"/>
  <c r="BC14" i="43"/>
  <c r="BC20" i="43" s="1"/>
  <c r="BK14" i="43"/>
  <c r="BK20" i="43" s="1"/>
  <c r="BO224" i="43"/>
  <c r="BO223" i="43"/>
  <c r="BK222" i="43"/>
  <c r="BG222" i="43"/>
  <c r="BC222" i="43"/>
  <c r="AY222" i="43"/>
  <c r="AU222" i="43"/>
  <c r="AQ222" i="43"/>
  <c r="BO222" i="43" s="1"/>
  <c r="BO221" i="43"/>
  <c r="BO220" i="43"/>
  <c r="BO219" i="43"/>
  <c r="BO218" i="43"/>
  <c r="BO217" i="43"/>
  <c r="BO215" i="43"/>
  <c r="BO214" i="43"/>
  <c r="BO213" i="43"/>
  <c r="BO212" i="43"/>
  <c r="BO211" i="43"/>
  <c r="BO210" i="43"/>
  <c r="BO209" i="43"/>
  <c r="BO208" i="43"/>
  <c r="BO207" i="43"/>
  <c r="BK206" i="43"/>
  <c r="BG206" i="43"/>
  <c r="BC206" i="43"/>
  <c r="AY206" i="43"/>
  <c r="AU206" i="43"/>
  <c r="AQ206" i="43"/>
  <c r="BO206" i="43" s="1"/>
  <c r="BO205" i="43"/>
  <c r="BO204" i="43"/>
  <c r="BO203" i="43"/>
  <c r="BO202" i="43"/>
  <c r="BO201" i="43"/>
  <c r="BK200" i="43"/>
  <c r="BG200" i="43"/>
  <c r="BC200" i="43"/>
  <c r="AY200" i="43"/>
  <c r="AU200" i="43"/>
  <c r="AQ200" i="43"/>
  <c r="BO199" i="43"/>
  <c r="BO198" i="43"/>
  <c r="BO197" i="43"/>
  <c r="BK195" i="43"/>
  <c r="BG195" i="43"/>
  <c r="BC195" i="43"/>
  <c r="AY195" i="43"/>
  <c r="AU195" i="43"/>
  <c r="AQ195" i="43"/>
  <c r="BO194" i="43"/>
  <c r="BO193" i="43"/>
  <c r="BO192" i="43"/>
  <c r="BO191" i="43"/>
  <c r="BO190" i="43"/>
  <c r="BO189" i="43"/>
  <c r="BO188" i="43"/>
  <c r="BO187" i="43"/>
  <c r="BO186" i="43"/>
  <c r="BK185" i="43"/>
  <c r="BG185" i="43"/>
  <c r="BC185" i="43"/>
  <c r="AY185" i="43"/>
  <c r="AU185" i="43"/>
  <c r="AQ185" i="43"/>
  <c r="BO184" i="43"/>
  <c r="BO183" i="43"/>
  <c r="BO182" i="43"/>
  <c r="BO181" i="43"/>
  <c r="BK180" i="43"/>
  <c r="BG180" i="43"/>
  <c r="BC180" i="43"/>
  <c r="AY180" i="43"/>
  <c r="AU180" i="43"/>
  <c r="AQ180" i="43"/>
  <c r="BO179" i="43"/>
  <c r="BO178" i="43"/>
  <c r="BO177" i="43"/>
  <c r="BO176" i="43"/>
  <c r="BO175" i="43"/>
  <c r="BO174" i="43"/>
  <c r="BO173" i="43"/>
  <c r="BO172" i="43"/>
  <c r="BO170" i="43"/>
  <c r="BO169" i="43"/>
  <c r="BO168" i="43"/>
  <c r="BO167" i="43"/>
  <c r="BO166" i="43"/>
  <c r="BO165" i="43"/>
  <c r="BO164" i="43"/>
  <c r="BO163" i="43"/>
  <c r="BO162" i="43"/>
  <c r="BO161" i="43"/>
  <c r="BO160" i="43"/>
  <c r="BO159" i="43"/>
  <c r="BO158" i="43"/>
  <c r="BO157" i="43"/>
  <c r="BO156" i="43"/>
  <c r="BO155" i="43"/>
  <c r="BO154" i="43"/>
  <c r="BO153" i="43"/>
  <c r="BO152" i="43"/>
  <c r="BO151" i="43"/>
  <c r="BO150" i="43"/>
  <c r="BO149" i="43"/>
  <c r="BO148" i="43"/>
  <c r="BK146" i="43"/>
  <c r="BG146" i="43"/>
  <c r="BC146" i="43"/>
  <c r="AY146" i="43"/>
  <c r="AU146" i="43"/>
  <c r="AQ146" i="43"/>
  <c r="BO145" i="43"/>
  <c r="BO144" i="43"/>
  <c r="BO143" i="43"/>
  <c r="BO142" i="43"/>
  <c r="BO141" i="43"/>
  <c r="BK140" i="43"/>
  <c r="BG140" i="43"/>
  <c r="BC140" i="43"/>
  <c r="AY140" i="43"/>
  <c r="AU140" i="43"/>
  <c r="AQ140" i="43"/>
  <c r="BO139" i="43"/>
  <c r="BO138" i="43"/>
  <c r="BO136" i="43"/>
  <c r="BO135" i="43"/>
  <c r="BO134" i="43"/>
  <c r="BO133" i="43"/>
  <c r="BO132" i="43"/>
  <c r="BO131" i="43"/>
  <c r="BO130" i="43"/>
  <c r="BO129" i="43"/>
  <c r="BO128" i="43"/>
  <c r="BO127" i="43"/>
  <c r="BO125" i="43"/>
  <c r="BO124" i="43"/>
  <c r="BO123" i="43"/>
  <c r="BO122" i="43"/>
  <c r="BK120" i="43"/>
  <c r="BG120" i="43"/>
  <c r="BC120" i="43"/>
  <c r="AY120" i="43"/>
  <c r="AU120" i="43"/>
  <c r="AQ120" i="43"/>
  <c r="BO119" i="43"/>
  <c r="BO118" i="43"/>
  <c r="BO117" i="43"/>
  <c r="BK116" i="43"/>
  <c r="BG116" i="43"/>
  <c r="BC116" i="43"/>
  <c r="AY116" i="43"/>
  <c r="AU116" i="43"/>
  <c r="AQ116" i="43"/>
  <c r="BO115" i="43"/>
  <c r="BO114" i="43"/>
  <c r="BO113" i="43"/>
  <c r="BO112" i="43"/>
  <c r="BO111" i="43"/>
  <c r="BO110" i="43"/>
  <c r="BO109" i="43"/>
  <c r="BO108" i="43"/>
  <c r="BO107" i="43"/>
  <c r="BO106" i="43"/>
  <c r="BO105" i="43"/>
  <c r="BO104" i="43"/>
  <c r="BO103" i="43"/>
  <c r="BO100" i="43"/>
  <c r="BO99" i="43"/>
  <c r="BO97" i="43"/>
  <c r="BO96" i="43"/>
  <c r="BO95" i="43"/>
  <c r="BO94" i="43"/>
  <c r="BO93" i="43"/>
  <c r="BO91" i="43"/>
  <c r="BO90" i="43"/>
  <c r="BO89" i="43"/>
  <c r="BO88" i="43"/>
  <c r="BO87" i="43"/>
  <c r="BO86" i="43"/>
  <c r="BO85" i="43"/>
  <c r="BO84" i="43"/>
  <c r="BO82" i="43"/>
  <c r="BO81" i="43"/>
  <c r="BO79" i="43"/>
  <c r="BO78" i="43"/>
  <c r="BO77" i="43"/>
  <c r="BO76" i="43"/>
  <c r="BO74" i="43"/>
  <c r="BO73" i="43"/>
  <c r="BO72" i="43"/>
  <c r="BO69" i="43"/>
  <c r="BO68" i="43"/>
  <c r="BO67" i="43"/>
  <c r="BO66" i="43"/>
  <c r="BO65" i="43"/>
  <c r="BO63" i="43"/>
  <c r="BO62" i="43"/>
  <c r="BO61" i="43"/>
  <c r="BO60" i="43"/>
  <c r="BO59" i="43"/>
  <c r="BO57" i="43"/>
  <c r="BO56" i="43"/>
  <c r="BO55" i="43"/>
  <c r="BO54" i="43"/>
  <c r="BO53" i="43"/>
  <c r="BO51" i="43"/>
  <c r="BO50" i="43"/>
  <c r="BO49" i="43"/>
  <c r="BO48" i="43"/>
  <c r="BO47" i="43"/>
  <c r="BO46" i="43"/>
  <c r="BO45" i="43"/>
  <c r="BO44" i="43"/>
  <c r="BO43" i="43"/>
  <c r="BO42" i="43"/>
  <c r="BO41" i="43"/>
  <c r="BO39" i="43"/>
  <c r="BO37" i="43"/>
  <c r="BO36" i="43"/>
  <c r="BO35" i="43"/>
  <c r="BO34" i="43"/>
  <c r="BO33" i="43"/>
  <c r="BO32" i="43"/>
  <c r="BO31" i="43"/>
  <c r="BO30" i="43"/>
  <c r="BO28" i="43"/>
  <c r="BO27" i="43"/>
  <c r="BO25" i="43"/>
  <c r="BO24" i="43"/>
  <c r="BO23" i="43"/>
  <c r="BO22" i="43"/>
  <c r="BO21" i="43"/>
  <c r="BO19" i="43"/>
  <c r="BO18" i="43"/>
  <c r="BO17" i="43"/>
  <c r="BO16" i="43"/>
  <c r="BO15" i="43"/>
  <c r="BO13" i="43"/>
  <c r="BO12" i="43"/>
  <c r="BO11" i="43"/>
  <c r="BO10" i="43"/>
  <c r="BO9" i="43"/>
  <c r="BO8" i="43"/>
  <c r="BG199" i="44" l="1"/>
  <c r="BO58" i="43"/>
  <c r="BO64" i="43"/>
  <c r="BO70" i="43"/>
  <c r="BG228" i="44"/>
  <c r="AY30" i="29"/>
  <c r="AY32" i="29" s="1"/>
  <c r="BO195" i="43"/>
  <c r="BO83" i="43"/>
  <c r="BG101" i="44"/>
  <c r="AY17" i="29"/>
  <c r="AY19" i="29" s="1"/>
  <c r="BO29" i="43"/>
  <c r="BO26" i="43"/>
  <c r="BO52" i="43"/>
  <c r="BO185" i="43"/>
  <c r="AI102" i="44"/>
  <c r="BG102" i="44" s="1"/>
  <c r="BK216" i="43"/>
  <c r="BK225" i="43" s="1"/>
  <c r="AU216" i="43"/>
  <c r="AU40" i="43"/>
  <c r="AU71" i="43" s="1"/>
  <c r="BO14" i="43"/>
  <c r="BK71" i="43"/>
  <c r="BC216" i="43"/>
  <c r="BC225" i="43" s="1"/>
  <c r="AQ216" i="43"/>
  <c r="AQ225" i="43" s="1"/>
  <c r="AY216" i="43"/>
  <c r="AY225" i="43" s="1"/>
  <c r="BG216" i="43"/>
  <c r="BG225" i="43" s="1"/>
  <c r="BC71" i="43"/>
  <c r="AQ71" i="43"/>
  <c r="BC92" i="43"/>
  <c r="BC101" i="43" s="1"/>
  <c r="AQ92" i="43"/>
  <c r="AQ101" i="43" s="1"/>
  <c r="AU225" i="43"/>
  <c r="BK92" i="43"/>
  <c r="BK101" i="43" s="1"/>
  <c r="AU92" i="43"/>
  <c r="AU101" i="43" s="1"/>
  <c r="BO180" i="43"/>
  <c r="BO146" i="43"/>
  <c r="BO140" i="43"/>
  <c r="BO137" i="43"/>
  <c r="BO120" i="43"/>
  <c r="AE102" i="44"/>
  <c r="AI229" i="44"/>
  <c r="BG229" i="44" s="1"/>
  <c r="BC121" i="43"/>
  <c r="AQ121" i="43"/>
  <c r="BG121" i="43"/>
  <c r="AQ147" i="43"/>
  <c r="BC147" i="43"/>
  <c r="AY121" i="43"/>
  <c r="BG147" i="43"/>
  <c r="BO40" i="43"/>
  <c r="AU121" i="43"/>
  <c r="BK121" i="43"/>
  <c r="AY147" i="43"/>
  <c r="BO126" i="43"/>
  <c r="AU147" i="43"/>
  <c r="BK147" i="43"/>
  <c r="BO116" i="43"/>
  <c r="BO200" i="43"/>
  <c r="BG254" i="25"/>
  <c r="BG250" i="25"/>
  <c r="BG245" i="25"/>
  <c r="BG244" i="25"/>
  <c r="BG243" i="25"/>
  <c r="BG231" i="25"/>
  <c r="BG220" i="25"/>
  <c r="BG194" i="25"/>
  <c r="BG184" i="25"/>
  <c r="BG185" i="25"/>
  <c r="BG124" i="25"/>
  <c r="BC116" i="25"/>
  <c r="BC91" i="45" s="1"/>
  <c r="BC92" i="45" s="1"/>
  <c r="BC101" i="45" s="1"/>
  <c r="AU116" i="25"/>
  <c r="AI116" i="25"/>
  <c r="BG116" i="25" s="1"/>
  <c r="AM116" i="25"/>
  <c r="AE116" i="25"/>
  <c r="BG122" i="25"/>
  <c r="BG115" i="25"/>
  <c r="BG114" i="25"/>
  <c r="BG91" i="25"/>
  <c r="BG90" i="25"/>
  <c r="BG85" i="25"/>
  <c r="BG84" i="25"/>
  <c r="BG74" i="25"/>
  <c r="BC102" i="45" l="1"/>
  <c r="AA14" i="24"/>
  <c r="AI91" i="45"/>
  <c r="AM91" i="45"/>
  <c r="AM92" i="45" s="1"/>
  <c r="BO225" i="43"/>
  <c r="BO216" i="43"/>
  <c r="AO15" i="29"/>
  <c r="AO17" i="29" s="1"/>
  <c r="AO19" i="29" s="1"/>
  <c r="BC102" i="43"/>
  <c r="BO92" i="43"/>
  <c r="BK102" i="43"/>
  <c r="AQ102" i="43"/>
  <c r="AU102" i="43"/>
  <c r="BO147" i="43"/>
  <c r="BO121" i="43"/>
  <c r="AO28" i="29"/>
  <c r="AO30" i="29" s="1"/>
  <c r="AO32" i="29" s="1"/>
  <c r="AE231" i="44"/>
  <c r="AI231" i="44"/>
  <c r="BG196" i="43"/>
  <c r="BG226" i="43" s="1"/>
  <c r="BC196" i="43"/>
  <c r="BC226" i="43" s="1"/>
  <c r="AQ196" i="43"/>
  <c r="AQ226" i="43" s="1"/>
  <c r="AY196" i="43"/>
  <c r="AY226" i="43" s="1"/>
  <c r="BO101" i="43"/>
  <c r="BK196" i="43"/>
  <c r="BK226" i="43" s="1"/>
  <c r="AU196" i="43"/>
  <c r="AU226" i="43" s="1"/>
  <c r="BO20" i="43"/>
  <c r="AE50" i="25"/>
  <c r="AE33" i="45" s="1"/>
  <c r="AE38" i="45" s="1"/>
  <c r="AE48" i="25"/>
  <c r="AE32" i="45" s="1"/>
  <c r="AE40" i="45" s="1"/>
  <c r="AE25" i="25"/>
  <c r="AE11" i="45" s="1"/>
  <c r="AE8" i="25"/>
  <c r="AE8" i="45" s="1"/>
  <c r="AE14" i="25"/>
  <c r="AE9" i="45" s="1"/>
  <c r="AE18" i="25"/>
  <c r="AE10" i="45" s="1"/>
  <c r="BG91" i="45" l="1"/>
  <c r="AI92" i="45"/>
  <c r="AE14" i="45"/>
  <c r="AE20" i="45" s="1"/>
  <c r="AE236" i="25"/>
  <c r="BK228" i="43"/>
  <c r="S9" i="24"/>
  <c r="AE228" i="43"/>
  <c r="BO196" i="43"/>
  <c r="BO226" i="43"/>
  <c r="BO102" i="43"/>
  <c r="BO71" i="43"/>
  <c r="AJ31" i="29" l="1"/>
  <c r="AE209" i="45"/>
  <c r="AE216" i="45" s="1"/>
  <c r="BG92" i="45"/>
  <c r="S24" i="24"/>
  <c r="BG8" i="45"/>
  <c r="S8" i="24"/>
  <c r="AQ228" i="43"/>
  <c r="AT25" i="28"/>
  <c r="R25" i="28"/>
  <c r="BG14" i="45" l="1"/>
  <c r="BC42" i="25"/>
  <c r="AU42" i="25"/>
  <c r="AM42" i="25"/>
  <c r="BJ43" i="41"/>
  <c r="AE43" i="41"/>
  <c r="BJ21" i="41"/>
  <c r="BJ20" i="41"/>
  <c r="AE21" i="41"/>
  <c r="AE20" i="41"/>
  <c r="BB44" i="41"/>
  <c r="W44" i="41"/>
  <c r="BB22" i="41"/>
  <c r="BF22" i="41"/>
  <c r="W22" i="41"/>
  <c r="AA22" i="41"/>
  <c r="BJ30" i="24"/>
  <c r="AE30" i="24"/>
  <c r="BG14" i="25"/>
  <c r="BG18" i="25"/>
  <c r="BG25" i="25"/>
  <c r="BG27" i="25"/>
  <c r="BG28" i="25"/>
  <c r="BG30" i="25"/>
  <c r="BG31" i="25"/>
  <c r="BG32" i="25"/>
  <c r="BG33" i="25"/>
  <c r="BG34" i="25"/>
  <c r="BG36" i="25"/>
  <c r="BG38" i="25"/>
  <c r="BG39" i="25"/>
  <c r="BG40" i="25"/>
  <c r="BG41" i="25"/>
  <c r="BG43" i="25"/>
  <c r="BG44" i="25"/>
  <c r="BG46" i="25"/>
  <c r="BG47" i="25"/>
  <c r="BG48" i="25"/>
  <c r="BG50" i="25"/>
  <c r="BG52" i="25"/>
  <c r="BG53" i="25"/>
  <c r="BG54" i="25"/>
  <c r="BG55" i="25"/>
  <c r="BG58" i="25"/>
  <c r="BG62" i="25"/>
  <c r="BG63" i="25"/>
  <c r="BG67" i="25"/>
  <c r="BG68" i="25"/>
  <c r="BG69" i="25"/>
  <c r="BG70" i="25"/>
  <c r="BG71" i="25"/>
  <c r="BG72" i="25"/>
  <c r="BG73" i="25"/>
  <c r="BG75" i="25"/>
  <c r="BG77" i="25"/>
  <c r="BG78" i="25"/>
  <c r="BG79" i="25"/>
  <c r="BG80" i="25"/>
  <c r="BG81" i="25"/>
  <c r="BG83" i="25"/>
  <c r="BG86" i="25"/>
  <c r="BG87" i="25"/>
  <c r="BG89" i="25"/>
  <c r="BG92" i="25"/>
  <c r="BG93" i="25"/>
  <c r="BG97" i="25"/>
  <c r="BG98" i="25"/>
  <c r="BG99" i="25"/>
  <c r="BG101" i="25"/>
  <c r="BG102" i="25"/>
  <c r="BG103" i="25"/>
  <c r="BG104" i="25"/>
  <c r="BG106" i="25"/>
  <c r="BG107" i="25"/>
  <c r="BG109" i="25"/>
  <c r="BG110" i="25"/>
  <c r="BG111" i="25"/>
  <c r="BG112" i="25"/>
  <c r="BG113" i="25"/>
  <c r="BG118" i="25"/>
  <c r="BG119" i="25"/>
  <c r="BG120" i="25"/>
  <c r="BG121" i="25"/>
  <c r="BG125" i="25"/>
  <c r="BG128" i="25"/>
  <c r="BG129" i="25"/>
  <c r="BG130" i="25"/>
  <c r="BG131" i="25"/>
  <c r="BG132" i="25"/>
  <c r="BG133" i="25"/>
  <c r="BG134" i="25"/>
  <c r="BG135" i="25"/>
  <c r="BG136" i="25"/>
  <c r="BG137" i="25"/>
  <c r="BG138" i="25"/>
  <c r="BG139" i="25"/>
  <c r="BG140" i="25"/>
  <c r="BG142" i="25"/>
  <c r="BG143" i="25"/>
  <c r="BG144" i="25"/>
  <c r="BG147" i="25"/>
  <c r="BG148" i="25"/>
  <c r="BG149" i="25"/>
  <c r="BG150" i="25"/>
  <c r="BG152" i="25"/>
  <c r="BG153" i="25"/>
  <c r="BG155" i="25"/>
  <c r="BG156" i="25"/>
  <c r="BG157" i="25"/>
  <c r="BG158" i="25"/>
  <c r="BG159" i="25"/>
  <c r="BG160" i="25"/>
  <c r="BG161" i="25"/>
  <c r="BG163" i="25"/>
  <c r="BG164" i="25"/>
  <c r="BG166" i="25"/>
  <c r="BG167" i="25"/>
  <c r="BG168" i="25"/>
  <c r="BG169" i="25"/>
  <c r="BG170" i="25"/>
  <c r="BG173" i="25"/>
  <c r="BG174" i="25"/>
  <c r="BG175" i="25"/>
  <c r="BG176" i="25"/>
  <c r="BG177" i="25"/>
  <c r="BG178" i="25"/>
  <c r="BG179" i="25"/>
  <c r="BG180" i="25"/>
  <c r="BG182" i="25"/>
  <c r="BG183" i="25"/>
  <c r="BG186" i="25"/>
  <c r="BG187" i="25"/>
  <c r="BG188" i="25"/>
  <c r="BG189" i="25"/>
  <c r="BG190" i="25"/>
  <c r="BG191" i="25"/>
  <c r="BG192" i="25"/>
  <c r="BG193" i="25"/>
  <c r="BG195" i="25"/>
  <c r="BG200" i="25"/>
  <c r="BG201" i="25"/>
  <c r="BG202" i="25"/>
  <c r="BG203" i="25"/>
  <c r="BG204" i="25"/>
  <c r="BG205" i="25"/>
  <c r="BG206" i="25"/>
  <c r="BG208" i="25"/>
  <c r="BG209" i="25"/>
  <c r="BG210" i="25"/>
  <c r="BG211" i="25"/>
  <c r="BG213" i="25"/>
  <c r="BG214" i="25"/>
  <c r="BG215" i="25"/>
  <c r="BG216" i="25"/>
  <c r="BG217" i="25"/>
  <c r="BG218" i="25"/>
  <c r="BG219" i="25"/>
  <c r="BG221" i="25"/>
  <c r="BG224" i="25"/>
  <c r="BG225" i="25"/>
  <c r="BG226" i="25"/>
  <c r="BG228" i="25"/>
  <c r="BG229" i="25"/>
  <c r="BG230" i="25"/>
  <c r="BG232" i="25"/>
  <c r="BG234" i="25"/>
  <c r="BG235" i="25"/>
  <c r="BG236" i="25"/>
  <c r="BG240" i="25"/>
  <c r="BG241" i="25"/>
  <c r="BG242" i="25"/>
  <c r="BG247" i="25"/>
  <c r="BG248" i="25"/>
  <c r="BG249" i="25"/>
  <c r="BG251" i="25"/>
  <c r="BG253" i="25"/>
  <c r="BG8" i="25"/>
  <c r="AQ252" i="25"/>
  <c r="AQ222" i="45" s="1"/>
  <c r="AU252" i="25"/>
  <c r="AU222" i="45" s="1"/>
  <c r="AY252" i="25"/>
  <c r="AY222" i="45" s="1"/>
  <c r="BC252" i="25"/>
  <c r="BC222" i="45" s="1"/>
  <c r="AI252" i="25"/>
  <c r="AM252" i="25"/>
  <c r="AM222" i="45" s="1"/>
  <c r="AI227" i="25"/>
  <c r="AI200" i="45" s="1"/>
  <c r="AM227" i="25"/>
  <c r="AM200" i="45" s="1"/>
  <c r="AM216" i="45" s="1"/>
  <c r="AQ227" i="25"/>
  <c r="AQ200" i="45" s="1"/>
  <c r="AQ216" i="45" s="1"/>
  <c r="AQ225" i="45" s="1"/>
  <c r="AQ226" i="45" s="1"/>
  <c r="AU227" i="25"/>
  <c r="AU200" i="45" s="1"/>
  <c r="AU216" i="45" s="1"/>
  <c r="AU225" i="45" s="1"/>
  <c r="AU226" i="45" s="1"/>
  <c r="AY227" i="25"/>
  <c r="AY200" i="45" s="1"/>
  <c r="AY216" i="45" s="1"/>
  <c r="AY225" i="45" s="1"/>
  <c r="AY226" i="45" s="1"/>
  <c r="BC227" i="25"/>
  <c r="BC200" i="45" s="1"/>
  <c r="BC216" i="45" s="1"/>
  <c r="BC225" i="45" s="1"/>
  <c r="BF14" i="24" s="1"/>
  <c r="AI222" i="25"/>
  <c r="AM222" i="25"/>
  <c r="AQ222" i="25"/>
  <c r="AU222" i="25"/>
  <c r="AY222" i="25"/>
  <c r="BC222" i="25"/>
  <c r="AI212" i="25"/>
  <c r="AM212" i="25"/>
  <c r="AQ212" i="25"/>
  <c r="AU212" i="25"/>
  <c r="AY212" i="25"/>
  <c r="BC212" i="25"/>
  <c r="AI207" i="25"/>
  <c r="AM207" i="25"/>
  <c r="AQ207" i="25"/>
  <c r="AU207" i="25"/>
  <c r="AY207" i="25"/>
  <c r="BC207" i="25"/>
  <c r="AI181" i="25"/>
  <c r="AM181" i="25"/>
  <c r="AQ181" i="25"/>
  <c r="AU181" i="25"/>
  <c r="AY181" i="25"/>
  <c r="BC181" i="25"/>
  <c r="AI171" i="25"/>
  <c r="AM171" i="25"/>
  <c r="AQ171" i="25"/>
  <c r="AU171" i="25"/>
  <c r="AY171" i="25"/>
  <c r="BC171" i="25"/>
  <c r="AI165" i="25"/>
  <c r="AM165" i="25"/>
  <c r="AQ165" i="25"/>
  <c r="AU165" i="25"/>
  <c r="AY165" i="25"/>
  <c r="BC165" i="25"/>
  <c r="AI154" i="25"/>
  <c r="AM154" i="25"/>
  <c r="AQ154" i="25"/>
  <c r="AU154" i="25"/>
  <c r="AY154" i="25"/>
  <c r="BC154" i="25"/>
  <c r="AI145" i="25"/>
  <c r="AM145" i="25"/>
  <c r="AM120" i="45" s="1"/>
  <c r="AQ145" i="25"/>
  <c r="AU145" i="25"/>
  <c r="AY145" i="25"/>
  <c r="BC145" i="25"/>
  <c r="AI141" i="25"/>
  <c r="AM141" i="25"/>
  <c r="AQ141" i="25"/>
  <c r="AU141" i="25"/>
  <c r="AY141" i="25"/>
  <c r="BC141" i="25"/>
  <c r="BC116" i="45" s="1"/>
  <c r="BC123" i="25"/>
  <c r="AU123" i="25"/>
  <c r="AI123" i="25"/>
  <c r="BG123" i="25" s="1"/>
  <c r="AM123" i="25"/>
  <c r="BC108" i="25"/>
  <c r="AU108" i="25"/>
  <c r="AU117" i="25" s="1"/>
  <c r="AU126" i="25" s="1"/>
  <c r="AI108" i="25"/>
  <c r="AM108" i="25"/>
  <c r="AM117" i="25" s="1"/>
  <c r="BG105" i="25"/>
  <c r="AI95" i="25"/>
  <c r="BC88" i="25"/>
  <c r="AU88" i="25"/>
  <c r="AI88" i="25"/>
  <c r="AM88" i="25"/>
  <c r="BC82" i="25"/>
  <c r="AU82" i="25"/>
  <c r="AI82" i="25"/>
  <c r="AM82" i="25"/>
  <c r="AU76" i="25"/>
  <c r="AI57" i="25"/>
  <c r="BG57" i="25" s="1"/>
  <c r="BC45" i="25"/>
  <c r="BC61" i="25" s="1"/>
  <c r="AU45" i="25"/>
  <c r="AU61" i="25" s="1"/>
  <c r="AI45" i="25"/>
  <c r="BG45" i="25" s="1"/>
  <c r="AM45" i="25"/>
  <c r="AM61" i="25" s="1"/>
  <c r="AI42" i="25"/>
  <c r="BC29" i="25"/>
  <c r="BC35" i="25" s="1"/>
  <c r="AU35" i="25"/>
  <c r="AI29" i="25"/>
  <c r="AM29" i="25"/>
  <c r="AM35" i="25" s="1"/>
  <c r="S11" i="38"/>
  <c r="AX22" i="41"/>
  <c r="S22" i="41"/>
  <c r="S11" i="41"/>
  <c r="AX9" i="41" s="1"/>
  <c r="S44" i="41"/>
  <c r="AX42" i="41" s="1"/>
  <c r="BC121" i="45" l="1"/>
  <c r="BG116" i="45"/>
  <c r="AI98" i="45"/>
  <c r="AM98" i="45"/>
  <c r="AM101" i="45" s="1"/>
  <c r="AM102" i="45" s="1"/>
  <c r="BG252" i="25"/>
  <c r="AI222" i="45"/>
  <c r="BG222" i="45" s="1"/>
  <c r="AM225" i="45"/>
  <c r="AI216" i="45"/>
  <c r="BG200" i="45"/>
  <c r="AX9" i="38"/>
  <c r="AX11" i="38" s="1"/>
  <c r="AX11" i="41"/>
  <c r="AX44" i="41"/>
  <c r="BC146" i="25"/>
  <c r="AM146" i="25"/>
  <c r="AM121" i="45" s="1"/>
  <c r="AM196" i="45" s="1"/>
  <c r="AM226" i="45" s="1"/>
  <c r="AM126" i="25"/>
  <c r="AE22" i="41"/>
  <c r="BJ22" i="41"/>
  <c r="AY146" i="25"/>
  <c r="BG95" i="25"/>
  <c r="BG76" i="25"/>
  <c r="BG42" i="25"/>
  <c r="AI246" i="25"/>
  <c r="AI255" i="25" s="1"/>
  <c r="BC172" i="25"/>
  <c r="AY172" i="25"/>
  <c r="AM172" i="25"/>
  <c r="AM147" i="45" s="1"/>
  <c r="BC117" i="25"/>
  <c r="BC126" i="25" s="1"/>
  <c r="BG100" i="25"/>
  <c r="BG88" i="25"/>
  <c r="AU146" i="25"/>
  <c r="W8" i="24"/>
  <c r="AE8" i="24" s="1"/>
  <c r="BG20" i="45"/>
  <c r="BG233" i="25"/>
  <c r="BC96" i="25"/>
  <c r="BC246" i="25"/>
  <c r="BC255" i="25" s="1"/>
  <c r="AY246" i="25"/>
  <c r="AY255" i="25" s="1"/>
  <c r="AU246" i="25"/>
  <c r="AU255" i="25" s="1"/>
  <c r="AQ246" i="25"/>
  <c r="AQ255" i="25" s="1"/>
  <c r="AM246" i="25"/>
  <c r="AM255" i="25" s="1"/>
  <c r="BJ9" i="41"/>
  <c r="AE9" i="41"/>
  <c r="AU96" i="25"/>
  <c r="AU127" i="25" s="1"/>
  <c r="BG141" i="25"/>
  <c r="BG151" i="25"/>
  <c r="AU172" i="25"/>
  <c r="BG154" i="25"/>
  <c r="BG162" i="25"/>
  <c r="BG165" i="25"/>
  <c r="BG171" i="25"/>
  <c r="BG181" i="25"/>
  <c r="BG207" i="25"/>
  <c r="BG227" i="25"/>
  <c r="AM96" i="25"/>
  <c r="AQ172" i="25"/>
  <c r="AQ146" i="25"/>
  <c r="AA29" i="24"/>
  <c r="AA31" i="24" s="1"/>
  <c r="BG108" i="25"/>
  <c r="BG82" i="25"/>
  <c r="BG29" i="25"/>
  <c r="BG145" i="25"/>
  <c r="BG199" i="25"/>
  <c r="BG212" i="25"/>
  <c r="BG222" i="25"/>
  <c r="AI172" i="25"/>
  <c r="AI146" i="25"/>
  <c r="AI117" i="25"/>
  <c r="AI61" i="25"/>
  <c r="AI35" i="25"/>
  <c r="D7" i="36"/>
  <c r="C42" i="37"/>
  <c r="B42" i="37"/>
  <c r="D41" i="37"/>
  <c r="D40" i="37"/>
  <c r="D39" i="37"/>
  <c r="D38" i="37"/>
  <c r="C31" i="37"/>
  <c r="B31" i="37"/>
  <c r="D30" i="37"/>
  <c r="D29" i="37"/>
  <c r="D28" i="37"/>
  <c r="C22" i="37"/>
  <c r="B22" i="37"/>
  <c r="D21" i="37"/>
  <c r="D13" i="37"/>
  <c r="D12" i="37"/>
  <c r="D11" i="37"/>
  <c r="D10" i="37"/>
  <c r="D9" i="37"/>
  <c r="D8" i="37"/>
  <c r="D7" i="37"/>
  <c r="D6" i="37"/>
  <c r="D9" i="36"/>
  <c r="D8" i="36"/>
  <c r="D6" i="36"/>
  <c r="D11" i="36" s="1"/>
  <c r="C10" i="35"/>
  <c r="AT19" i="31"/>
  <c r="R19" i="31"/>
  <c r="AX14" i="30"/>
  <c r="AT14" i="30"/>
  <c r="R14" i="30"/>
  <c r="BC127" i="25" l="1"/>
  <c r="AI225" i="45"/>
  <c r="BG216" i="45"/>
  <c r="BG98" i="45"/>
  <c r="AI101" i="45"/>
  <c r="BC196" i="45"/>
  <c r="BF8" i="24"/>
  <c r="BJ8" i="24" s="1"/>
  <c r="BG121" i="45"/>
  <c r="D15" i="37"/>
  <c r="AU223" i="25"/>
  <c r="AU256" i="25" s="1"/>
  <c r="AM223" i="25"/>
  <c r="AM256" i="25" s="1"/>
  <c r="AM127" i="25"/>
  <c r="BC223" i="25"/>
  <c r="BC256" i="25" s="1"/>
  <c r="BC258" i="25" s="1"/>
  <c r="AY223" i="25"/>
  <c r="AY256" i="25" s="1"/>
  <c r="BG255" i="25"/>
  <c r="BG246" i="25"/>
  <c r="D42" i="37"/>
  <c r="BG71" i="45"/>
  <c r="BF29" i="24"/>
  <c r="BF31" i="24" s="1"/>
  <c r="BF32" i="24" s="1"/>
  <c r="BJ8" i="41"/>
  <c r="BJ11" i="41"/>
  <c r="AE8" i="41"/>
  <c r="BJ41" i="41"/>
  <c r="BF44" i="41"/>
  <c r="BJ44" i="41" s="1"/>
  <c r="BJ9" i="38"/>
  <c r="BJ42" i="41"/>
  <c r="AA44" i="41"/>
  <c r="AE44" i="41" s="1"/>
  <c r="AE42" i="41"/>
  <c r="AQ223" i="25"/>
  <c r="AQ256" i="25" s="1"/>
  <c r="AE25" i="24"/>
  <c r="D22" i="37"/>
  <c r="BG61" i="25"/>
  <c r="BG172" i="25"/>
  <c r="D31" i="37"/>
  <c r="BB14" i="30"/>
  <c r="BG146" i="25"/>
  <c r="AI223" i="25"/>
  <c r="BG117" i="25"/>
  <c r="AI126" i="25"/>
  <c r="BG35" i="25"/>
  <c r="AI96" i="25"/>
  <c r="BD18" i="29"/>
  <c r="AE21" i="29"/>
  <c r="AJ24" i="29"/>
  <c r="AE165" i="25"/>
  <c r="AE154" i="25"/>
  <c r="AE145" i="25"/>
  <c r="AE141" i="25"/>
  <c r="AE222" i="25"/>
  <c r="AE212" i="25"/>
  <c r="AE207" i="25"/>
  <c r="AJ25" i="29" s="1"/>
  <c r="AE252" i="25"/>
  <c r="AE222" i="45" s="1"/>
  <c r="AE225" i="45" s="1"/>
  <c r="AE233" i="25"/>
  <c r="AE227" i="25"/>
  <c r="BC226" i="45" l="1"/>
  <c r="BC228" i="45" s="1"/>
  <c r="BG196" i="45"/>
  <c r="AI226" i="45"/>
  <c r="BG226" i="45" s="1"/>
  <c r="BB14" i="24"/>
  <c r="BG225" i="45"/>
  <c r="AE226" i="45"/>
  <c r="AX14" i="24"/>
  <c r="AI102" i="45"/>
  <c r="BG102" i="45" s="1"/>
  <c r="W14" i="24"/>
  <c r="AE14" i="24" s="1"/>
  <c r="BG101" i="45"/>
  <c r="AJ27" i="29"/>
  <c r="AE27" i="29" s="1"/>
  <c r="AJ26" i="29"/>
  <c r="AE26" i="29" s="1"/>
  <c r="AE246" i="25"/>
  <c r="AE255" i="25" s="1"/>
  <c r="AJ29" i="29" s="1"/>
  <c r="AA32" i="24"/>
  <c r="BF13" i="24"/>
  <c r="BF15" i="24" s="1"/>
  <c r="BF35" i="24" s="1"/>
  <c r="BJ11" i="38"/>
  <c r="BJ8" i="38"/>
  <c r="AE8" i="38"/>
  <c r="AA13" i="24"/>
  <c r="AA15" i="24" s="1"/>
  <c r="AA35" i="24" s="1"/>
  <c r="AE181" i="25"/>
  <c r="BB29" i="24"/>
  <c r="BJ29" i="24" s="1"/>
  <c r="BG126" i="25"/>
  <c r="BJ14" i="24"/>
  <c r="AE146" i="25"/>
  <c r="AJ20" i="29" s="1"/>
  <c r="W29" i="24"/>
  <c r="AE29" i="24" s="1"/>
  <c r="BG223" i="25"/>
  <c r="AI256" i="25"/>
  <c r="BG96" i="25"/>
  <c r="AI127" i="25"/>
  <c r="BG127" i="25" s="1"/>
  <c r="AE24" i="29"/>
  <c r="AE25" i="29"/>
  <c r="BD31" i="29"/>
  <c r="AE108" i="25"/>
  <c r="AE29" i="25"/>
  <c r="AE35" i="25" s="1"/>
  <c r="AJ8" i="29" s="1"/>
  <c r="AE105" i="25"/>
  <c r="AE100" i="25"/>
  <c r="AE88" i="25"/>
  <c r="AE82" i="25"/>
  <c r="AE57" i="25"/>
  <c r="AE45" i="25"/>
  <c r="AE42" i="25"/>
  <c r="AI228" i="45" l="1"/>
  <c r="AE70" i="25"/>
  <c r="AE46" i="45" s="1"/>
  <c r="AE52" i="45" s="1"/>
  <c r="AE71" i="45" s="1"/>
  <c r="AE102" i="45" s="1"/>
  <c r="AJ23" i="29"/>
  <c r="AE23" i="29" s="1"/>
  <c r="AJ12" i="29"/>
  <c r="AE12" i="29" s="1"/>
  <c r="AJ9" i="29"/>
  <c r="AE9" i="29" s="1"/>
  <c r="AJ14" i="29"/>
  <c r="AE14" i="29" s="1"/>
  <c r="AJ13" i="29"/>
  <c r="AE13" i="29" s="1"/>
  <c r="AE171" i="25"/>
  <c r="AE172" i="25" s="1"/>
  <c r="AJ22" i="29" s="1"/>
  <c r="AE117" i="25"/>
  <c r="AE126" i="25" s="1"/>
  <c r="AJ16" i="29" s="1"/>
  <c r="AE29" i="29"/>
  <c r="BB13" i="24"/>
  <c r="BJ13" i="24" s="1"/>
  <c r="AA16" i="24"/>
  <c r="BF16" i="24"/>
  <c r="BG256" i="25"/>
  <c r="AI258" i="25"/>
  <c r="BB31" i="24"/>
  <c r="BJ31" i="24" s="1"/>
  <c r="W13" i="24"/>
  <c r="AE13" i="24" s="1"/>
  <c r="W31" i="24"/>
  <c r="AE31" i="24" s="1"/>
  <c r="AE61" i="25"/>
  <c r="AE20" i="29"/>
  <c r="AE223" i="25" l="1"/>
  <c r="AE256" i="25" s="1"/>
  <c r="AJ28" i="29"/>
  <c r="AJ30" i="29" s="1"/>
  <c r="AJ32" i="29" s="1"/>
  <c r="AE76" i="25"/>
  <c r="AE96" i="25" s="1"/>
  <c r="AE127" i="25" s="1"/>
  <c r="AJ10" i="29"/>
  <c r="AX10" i="24"/>
  <c r="AE8" i="29"/>
  <c r="BB15" i="24"/>
  <c r="W32" i="24"/>
  <c r="W15" i="24"/>
  <c r="W35" i="24" s="1"/>
  <c r="BB32" i="24"/>
  <c r="AE258" i="25" l="1"/>
  <c r="AE10" i="29"/>
  <c r="AJ11" i="29"/>
  <c r="AJ15" i="29" s="1"/>
  <c r="AJ17" i="29" s="1"/>
  <c r="AJ19" i="29" s="1"/>
  <c r="BJ15" i="24"/>
  <c r="BB35" i="24"/>
  <c r="S10" i="24"/>
  <c r="S13" i="24" s="1"/>
  <c r="S15" i="24" s="1"/>
  <c r="W16" i="24"/>
  <c r="AE15" i="24"/>
  <c r="BB16" i="24"/>
  <c r="AX29" i="24"/>
  <c r="AX31" i="24" s="1"/>
  <c r="S29" i="24"/>
  <c r="S31" i="24" s="1"/>
  <c r="AE22" i="29"/>
  <c r="S35" i="24" l="1"/>
  <c r="AE11" i="29"/>
  <c r="AE228" i="45"/>
  <c r="AX13" i="24"/>
  <c r="AX15" i="24" s="1"/>
  <c r="S32" i="24"/>
  <c r="AX32" i="24"/>
  <c r="AE15" i="29" l="1"/>
  <c r="AX16" i="24"/>
  <c r="AX35" i="24"/>
  <c r="S16" i="24"/>
  <c r="AE28" i="29"/>
  <c r="AE16" i="29"/>
  <c r="AE30" i="29" l="1"/>
  <c r="AE17" i="29"/>
</calcChain>
</file>

<file path=xl/sharedStrings.xml><?xml version="1.0" encoding="utf-8"?>
<sst xmlns="http://schemas.openxmlformats.org/spreadsheetml/2006/main" count="6726" uniqueCount="1098">
  <si>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</si>
  <si>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</si>
  <si>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</si>
  <si>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</si>
  <si>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</si>
  <si>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</si>
  <si>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</si>
  <si>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</si>
  <si>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</si>
  <si>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</si>
  <si>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</si>
  <si>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</si>
  <si>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</si>
  <si>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</si>
  <si>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</si>
  <si>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</si>
  <si>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</si>
  <si>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</si>
  <si>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</si>
  <si>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</si>
  <si>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</si>
  <si>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</si>
  <si>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</si>
  <si>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</si>
  <si>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</si>
  <si>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</si>
  <si>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</si>
  <si>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</si>
  <si>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</si>
  <si>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</si>
  <si>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</si>
  <si>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</si>
  <si>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</si>
  <si>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</si>
  <si>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</si>
  <si>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</si>
  <si>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</si>
  <si>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</si>
  <si>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</si>
  <si>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</si>
  <si>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</si>
  <si>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</si>
  <si>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</si>
  <si>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</si>
  <si>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</si>
  <si>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</si>
  <si>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</si>
  <si>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</si>
  <si>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</si>
  <si>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</si>
  <si>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</si>
  <si>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</si>
  <si>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</si>
  <si>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</si>
  <si>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</si>
  <si>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</si>
  <si>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</si>
  <si>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</si>
  <si>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</si>
  <si>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</si>
  <si>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</si>
  <si>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</si>
  <si>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</si>
  <si>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</si>
  <si>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</si>
  <si>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</si>
  <si>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</si>
  <si>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</si>
  <si>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</si>
  <si>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</si>
  <si>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</si>
  <si>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</si>
  <si>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</si>
  <si>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</si>
  <si>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</si>
  <si>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</si>
  <si>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</si>
  <si>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</si>
  <si>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</si>
  <si>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</si>
  <si>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</si>
  <si>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</si>
  <si>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</si>
  <si>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</si>
  <si>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</si>
  <si>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</si>
  <si>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</si>
  <si>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</si>
  <si>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</si>
  <si>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</si>
  <si>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</si>
  <si>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</si>
  <si>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</si>
  <si>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</si>
  <si>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</si>
  <si>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</si>
  <si>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</si>
  <si>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</si>
  <si>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</si>
  <si>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</si>
  <si>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</si>
  <si>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</si>
  <si>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</si>
  <si>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</si>
  <si>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</si>
  <si>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</si>
  <si>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</si>
  <si>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</si>
  <si>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</si>
  <si>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</si>
  <si>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</si>
  <si>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</si>
  <si>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</si>
  <si>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</si>
  <si>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</si>
  <si>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</si>
  <si>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</si>
  <si>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</si>
  <si>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</si>
  <si>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</si>
  <si>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</si>
  <si>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</si>
  <si>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</si>
  <si>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</si>
  <si>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</si>
  <si>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</si>
  <si>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</si>
  <si>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</si>
  <si>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</si>
  <si>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</si>
  <si>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</si>
  <si>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</si>
  <si>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</si>
  <si>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</si>
  <si>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</si>
  <si>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</si>
  <si>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</si>
  <si>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</si>
  <si>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</si>
  <si>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</si>
  <si>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</si>
  <si>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</si>
  <si>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</si>
  <si>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</si>
  <si>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</si>
  <si>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</si>
  <si>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</si>
  <si>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</si>
  <si>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</si>
  <si>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</si>
  <si>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</si>
  <si>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</si>
  <si>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</si>
  <si>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</si>
  <si>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</si>
  <si>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</si>
  <si>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</si>
  <si>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</si>
  <si>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</si>
  <si>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</si>
  <si>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</si>
  <si>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</si>
  <si>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</si>
  <si>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</si>
  <si>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</si>
  <si>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</si>
  <si>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</si>
  <si>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</si>
  <si>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</si>
  <si>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</si>
  <si>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</si>
  <si>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</si>
  <si>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</si>
  <si>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</si>
  <si>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</si>
  <si>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</si>
  <si>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</si>
  <si>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</si>
  <si>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</si>
  <si>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</si>
  <si>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</si>
  <si>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</si>
  <si>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</si>
  <si>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</si>
  <si>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</si>
  <si>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</si>
  <si>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</si>
  <si>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</si>
  <si>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</si>
  <si>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</si>
  <si>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</si>
  <si>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</si>
  <si>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</si>
  <si>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</si>
  <si>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</si>
  <si>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</si>
  <si>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</si>
  <si>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</si>
  <si>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</si>
  <si>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</si>
  <si>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</si>
  <si>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</si>
  <si>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</si>
  <si>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</si>
  <si>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</si>
  <si>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</si>
  <si>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</si>
  <si>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</si>
  <si>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</si>
  <si>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</si>
  <si>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</si>
  <si>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</si>
  <si>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</si>
  <si>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</si>
  <si>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</si>
  <si>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</si>
  <si>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</si>
  <si>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</si>
  <si>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</si>
  <si>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</si>
  <si>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</si>
  <si>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</si>
  <si>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</si>
  <si>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</si>
  <si>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</si>
  <si>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</si>
  <si>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</si>
  <si>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</si>
  <si>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</si>
  <si>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</si>
  <si>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</si>
  <si>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</si>
  <si>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</si>
  <si>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</si>
  <si>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</si>
  <si>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</si>
  <si>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</si>
  <si>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</si>
  <si>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</si>
  <si>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</si>
  <si>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</si>
  <si>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</si>
  <si>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</si>
  <si>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</si>
  <si>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</si>
  <si>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</si>
  <si>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</si>
  <si>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</si>
  <si>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</si>
  <si>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</si>
  <si>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</si>
  <si>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</si>
  <si>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</si>
  <si>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</si>
  <si>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</si>
  <si>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</si>
  <si>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</si>
  <si>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</si>
  <si>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</si>
  <si>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</si>
  <si>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</si>
  <si>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</si>
  <si>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</si>
  <si>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</si>
  <si>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</si>
  <si>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</si>
  <si>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</si>
  <si>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</si>
  <si>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</si>
  <si>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</si>
  <si>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</si>
  <si>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</si>
  <si>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</si>
  <si>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</si>
  <si>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</si>
  <si>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</si>
  <si>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</si>
  <si>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</si>
  <si>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</si>
  <si>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</si>
  <si>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</si>
  <si>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</si>
  <si>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</si>
  <si>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</si>
  <si>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</si>
  <si>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</si>
  <si>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</si>
  <si>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</si>
  <si>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</si>
  <si>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</si>
  <si>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</si>
  <si>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</si>
  <si>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</si>
  <si>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</si>
  <si>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</si>
  <si>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</si>
  <si>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</si>
  <si>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</si>
  <si>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</si>
  <si>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</si>
  <si>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</si>
  <si>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</si>
  <si>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</si>
  <si>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</si>
  <si>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</si>
  <si>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</si>
  <si>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</si>
  <si>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</si>
  <si>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</si>
  <si>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</si>
  <si>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</si>
  <si>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</si>
  <si>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</si>
  <si>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</si>
  <si>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</si>
  <si>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</si>
  <si>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</si>
  <si>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</si>
  <si>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</si>
  <si>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</si>
  <si>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</si>
  <si>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</si>
  <si>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</si>
  <si>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</si>
  <si>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</si>
  <si>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</si>
  <si>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</si>
  <si>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</si>
  <si>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</si>
  <si>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</si>
  <si>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</si>
  <si>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</si>
  <si>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</si>
  <si>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</si>
  <si>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</si>
  <si>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</si>
  <si>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</si>
  <si>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</si>
  <si>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</si>
  <si>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</si>
  <si>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</si>
  <si>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</si>
  <si>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</si>
  <si>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</si>
  <si>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</si>
  <si>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</si>
  <si>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</si>
  <si>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</si>
  <si>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</si>
  <si>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</si>
  <si>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</si>
  <si>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</si>
  <si>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</si>
  <si>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</si>
  <si>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</si>
  <si>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</si>
  <si>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</si>
  <si>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</si>
  <si>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</si>
  <si>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</si>
  <si>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</si>
  <si>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</si>
  <si>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</si>
  <si>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</si>
  <si>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</si>
  <si>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</si>
  <si>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</si>
  <si>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</si>
  <si>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</si>
  <si>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</si>
  <si>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</si>
  <si>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</si>
  <si>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</si>
  <si>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</si>
  <si>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</si>
  <si>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</si>
  <si>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</si>
  <si>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</si>
  <si>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</si>
  <si>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</si>
  <si>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</si>
  <si>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</si>
  <si>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</si>
  <si>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</si>
  <si>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</si>
  <si>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</si>
  <si>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</si>
  <si>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</si>
  <si>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</si>
  <si>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</si>
  <si>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</si>
  <si>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</si>
  <si>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</si>
  <si>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</si>
  <si>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</si>
  <si>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</si>
  <si>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</si>
  <si>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</si>
  <si>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</si>
  <si>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</si>
  <si>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</si>
  <si>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</si>
  <si>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</si>
  <si>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</si>
  <si>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</si>
  <si>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</si>
  <si>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</si>
  <si>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</si>
  <si>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</si>
  <si>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</si>
  <si>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</si>
  <si>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</si>
  <si>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</si>
  <si>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</si>
  <si>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</si>
  <si>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</si>
  <si>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</si>
  <si>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</si>
  <si>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</si>
  <si>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</si>
  <si>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</si>
  <si>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</si>
  <si>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</si>
  <si>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</si>
  <si>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</si>
  <si>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</si>
  <si>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</si>
  <si>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</si>
  <si>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</si>
  <si>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</si>
  <si>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</si>
  <si>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</si>
  <si>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</si>
  <si>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</si>
  <si>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</si>
  <si>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</si>
  <si>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</si>
  <si>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</si>
  <si>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</si>
  <si>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</si>
  <si>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</si>
  <si>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</si>
  <si>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</si>
  <si>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</si>
  <si>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</si>
  <si>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</si>
  <si>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</si>
  <si>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</si>
  <si>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</si>
  <si>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</si>
  <si>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</si>
  <si>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</si>
  <si>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</si>
  <si>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</si>
  <si>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</si>
  <si>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</si>
  <si>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</si>
  <si>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</si>
  <si>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</si>
  <si>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</si>
  <si>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</si>
  <si>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</si>
  <si>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</si>
  <si>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</si>
  <si>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</si>
  <si>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</si>
  <si>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</si>
  <si>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</si>
  <si>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</si>
  <si>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</si>
  <si>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</si>
  <si>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</si>
  <si>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</si>
  <si>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</si>
  <si>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</si>
  <si>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</si>
  <si>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</si>
  <si>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</si>
  <si>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</si>
  <si>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</si>
  <si>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</si>
  <si>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</si>
  <si>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</si>
  <si>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</si>
  <si>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</si>
  <si>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</si>
  <si>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</si>
  <si>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</si>
  <si>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</si>
  <si>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</si>
  <si>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</si>
  <si>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</si>
  <si>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</si>
  <si>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</si>
  <si>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</si>
  <si>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</si>
  <si>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</si>
  <si>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</si>
  <si>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</si>
  <si>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</si>
  <si>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</si>
  <si>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</si>
  <si>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</si>
  <si>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</si>
  <si>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</si>
  <si>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</si>
  <si>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</si>
  <si>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</si>
  <si>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</si>
  <si>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</si>
  <si>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</si>
  <si>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</si>
  <si>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</si>
  <si>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</si>
  <si>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</si>
  <si>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</si>
  <si>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</si>
  <si>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</si>
  <si>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</si>
  <si>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</si>
  <si>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</si>
  <si>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</si>
  <si>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</si>
  <si>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</si>
  <si>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</si>
  <si>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</si>
  <si>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</si>
  <si>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</si>
  <si>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</si>
  <si>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</si>
  <si>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</si>
  <si>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</si>
  <si>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</si>
  <si>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</si>
  <si>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</si>
  <si>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</si>
  <si>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</si>
  <si>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</si>
  <si>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</si>
  <si>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</si>
  <si>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</si>
  <si>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</si>
  <si>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</si>
  <si>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</si>
  <si>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</si>
  <si>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</si>
  <si>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</si>
  <si>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</si>
  <si>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</si>
  <si>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</si>
  <si>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</si>
  <si>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</si>
  <si>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</si>
  <si>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</si>
  <si>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</si>
  <si>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</si>
  <si>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</si>
  <si>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</si>
  <si>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</si>
  <si>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</si>
  <si>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</si>
  <si>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</si>
  <si>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</si>
  <si>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</si>
  <si>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</si>
  <si>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</si>
  <si>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</si>
  <si>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</si>
  <si>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</si>
  <si>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</si>
  <si>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</si>
  <si>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</si>
  <si>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</si>
  <si>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</si>
  <si>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</si>
  <si>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</si>
  <si>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Összesen:</t>
  </si>
  <si>
    <t>Bevételi jogcím</t>
  </si>
  <si>
    <t>Kedvezmény nélkül elérhető bevétel</t>
  </si>
  <si>
    <t>Fogorvos bérleti díja</t>
  </si>
  <si>
    <t>Gyermekorvos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</si>
  <si>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</si>
  <si>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</si>
  <si>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</si>
  <si>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</si>
  <si>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</si>
  <si>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</si>
  <si>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</si>
  <si>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</si>
  <si>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</si>
  <si>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</si>
  <si>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</si>
  <si>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</si>
  <si>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</si>
  <si>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</si>
  <si>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</si>
  <si>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</si>
  <si>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</si>
  <si>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</si>
  <si>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</si>
  <si>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</si>
  <si>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</si>
  <si>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</si>
  <si>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</si>
  <si>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</si>
  <si>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</si>
  <si>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</si>
  <si>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</si>
  <si>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</si>
  <si>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</si>
  <si>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</si>
  <si>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</si>
  <si>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</si>
  <si>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</si>
  <si>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</si>
  <si>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</si>
  <si>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</si>
  <si>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</si>
  <si>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</si>
  <si>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ebből Környezetvédelmi, természetvédelmi, műemlékv., építésügyi stb. bírság</t>
  </si>
  <si>
    <t>(önkormányzati szinten összevont - konszolidált - bevételek és kiadások)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</si>
  <si>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</si>
  <si>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</si>
  <si>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</si>
  <si>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</si>
  <si>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</si>
  <si>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</si>
  <si>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</si>
  <si>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</si>
  <si>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</si>
  <si>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</si>
  <si>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</si>
  <si>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</si>
  <si>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</si>
  <si>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</si>
  <si>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</si>
  <si>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</si>
  <si>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</si>
  <si>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</si>
  <si>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</si>
  <si>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</si>
  <si>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</si>
  <si>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</si>
  <si>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</si>
  <si>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</si>
  <si>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</si>
  <si>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</si>
  <si>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</si>
  <si>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</si>
  <si>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</si>
  <si>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</si>
  <si>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</si>
  <si>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</si>
  <si>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</si>
  <si>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</si>
  <si>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</si>
  <si>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</si>
  <si>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</si>
  <si>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</si>
  <si>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</si>
  <si>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</si>
  <si>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</si>
  <si>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</si>
  <si>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</si>
  <si>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</si>
  <si>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</si>
  <si>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</si>
  <si>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</si>
  <si>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</si>
  <si>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</si>
  <si>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</si>
  <si>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</si>
  <si>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</si>
  <si>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</si>
  <si>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</si>
  <si>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</si>
  <si>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</si>
  <si>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</si>
  <si>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</si>
  <si>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</si>
  <si>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</si>
  <si>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</si>
  <si>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</si>
  <si>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</si>
  <si>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</si>
  <si>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</si>
  <si>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</si>
  <si>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</si>
  <si>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</si>
  <si>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</si>
  <si>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</si>
  <si>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</si>
  <si>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</si>
  <si>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</si>
  <si>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</si>
  <si>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</si>
  <si>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</si>
  <si>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</si>
  <si>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</si>
  <si>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</si>
  <si>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</si>
  <si>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</si>
  <si>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</si>
  <si>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</si>
  <si>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</si>
  <si>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</si>
  <si>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</si>
  <si>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</si>
  <si>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</si>
  <si>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</si>
  <si>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</si>
  <si>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</si>
  <si>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</si>
  <si>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</si>
  <si>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</si>
  <si>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</si>
  <si>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</si>
  <si>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</si>
  <si>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</si>
  <si>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</si>
  <si>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</si>
  <si>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</si>
  <si>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</si>
  <si>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</si>
  <si>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</si>
  <si>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</si>
  <si>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</si>
  <si>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</si>
  <si>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</si>
  <si>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</si>
  <si>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</si>
  <si>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</si>
  <si>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</si>
  <si>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</si>
  <si>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</si>
  <si>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</si>
  <si>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</si>
  <si>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</si>
  <si>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</si>
  <si>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</si>
  <si>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</si>
  <si>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</si>
  <si>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</si>
  <si>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</si>
  <si>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</si>
  <si>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</si>
  <si>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</si>
  <si>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</si>
  <si>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</si>
  <si>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</si>
  <si>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</si>
  <si>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</si>
  <si>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</si>
  <si>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</si>
  <si>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</si>
  <si>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</si>
  <si>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</si>
  <si>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</si>
  <si>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</si>
  <si>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</si>
  <si>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</si>
  <si>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</si>
  <si>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</si>
  <si>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</si>
  <si>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</si>
  <si>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</si>
  <si>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</si>
  <si>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</si>
  <si>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</si>
  <si>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</si>
  <si>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</si>
  <si>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</si>
  <si>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</si>
  <si>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</si>
  <si>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</si>
  <si>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</si>
  <si>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</si>
  <si>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</si>
  <si>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</si>
  <si>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</si>
  <si>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</si>
  <si>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</si>
  <si>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</si>
  <si>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</si>
  <si>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</si>
  <si>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</si>
  <si>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</si>
  <si>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</si>
  <si>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</si>
  <si>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</si>
  <si>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</si>
  <si>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</si>
  <si>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</si>
  <si>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</si>
  <si>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</si>
  <si>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</si>
  <si>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</si>
  <si>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</si>
  <si>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</si>
  <si>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</si>
  <si>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</si>
  <si>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</si>
  <si>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</si>
  <si>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</si>
  <si>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</si>
  <si>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</si>
  <si>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</si>
  <si>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</si>
  <si>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</si>
  <si>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</si>
  <si>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</si>
  <si>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</si>
  <si>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ebből Bérleti díj bevételek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</si>
  <si>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</si>
  <si>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</si>
  <si>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</si>
  <si>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</si>
  <si>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</si>
  <si>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</si>
  <si>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</si>
  <si>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</si>
  <si>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ebből A 2016. évről áthúzódó bérkompenzáció támogatása</t>
  </si>
  <si>
    <t>ebből Bölcsődei ellátás</t>
  </si>
  <si>
    <t>ebből Szünidei étkeztetés</t>
  </si>
  <si>
    <t>2017. jan. 1.</t>
  </si>
  <si>
    <t>2017. dec. 31.</t>
  </si>
  <si>
    <t>ebből Bérleti díj bevételek (TAM)</t>
  </si>
  <si>
    <t>ebből Vendég étkezés bevétele</t>
  </si>
  <si>
    <t>ebből Ételszállítás bevétele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</si>
  <si>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</si>
  <si>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</si>
  <si>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</si>
  <si>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</si>
  <si>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</si>
  <si>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</si>
  <si>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</si>
  <si>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</si>
  <si>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ebből Egyéb működési célú pénzeszköz-átadás (Bursa H.)</t>
  </si>
  <si>
    <t>Könyvtáros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</si>
  <si>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</si>
  <si>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</si>
  <si>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</si>
  <si>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</si>
  <si>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</si>
  <si>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</si>
  <si>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</si>
  <si>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</si>
  <si>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</si>
  <si>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</si>
  <si>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</si>
  <si>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</si>
  <si>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</si>
  <si>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Játékok és egyéb tárgyi eszközök beszerzése</t>
  </si>
  <si>
    <t>5. melléklet a 1/2017 (II.17.) önkormányzati rendelethez</t>
  </si>
  <si>
    <t>FORRÁSOK ÖSSZESEN</t>
  </si>
  <si>
    <t>PASSZÍV IDŐBELI ELHATÁROLÁSOK</t>
  </si>
  <si>
    <t>Halasztott eredményszemléletű bevételek</t>
  </si>
  <si>
    <t>Költségek, ráfordítások passzív időbeli elhatárolása</t>
  </si>
  <si>
    <t>Eredményszemléletű bevételek passzív időbeli elhatárolása</t>
  </si>
  <si>
    <t>KINCSTÁRI SZÁMLAVEZETÉSSEL KAPCSOLATOS ELSZÁMOLÁSOK</t>
  </si>
  <si>
    <t>KÖTELEZETTSÉGEK</t>
  </si>
  <si>
    <t>Kötelezettség jellegű sajátos elszámolások</t>
  </si>
  <si>
    <t>Államadósság Kezelő Központ Zrt.-nél elhelyezett fedezeti betétek</t>
  </si>
  <si>
    <t>Nemzetközi támogatási programok pénzeszközei</t>
  </si>
  <si>
    <t>H/III/8 Letétre, megőrzésre, fedezetkezelésre átvett pénzeszközök, biztosítékok</t>
  </si>
  <si>
    <t>Munkáltató által korengedményes nyugdíjhoz megfizetett hozzájárulás elszámolása</t>
  </si>
  <si>
    <t>Nem társadalombiztosítás pénzügyi alapjait terhelő kifizetett ellátások megtérítésének elszámolása</t>
  </si>
  <si>
    <t>Vagyonkezelésbe vett eszközökkel kapcsolatos visszapótlási kötelezettség elszámolása</t>
  </si>
  <si>
    <t>Forgótőke elszámolása (Kincstár)</t>
  </si>
  <si>
    <t>Más szervezetet megillető bevételek elszámolása</t>
  </si>
  <si>
    <t>Továbbadási célból folyósított támogatások, ellátások elszámolása</t>
  </si>
  <si>
    <t>Kapott előlegek</t>
  </si>
  <si>
    <t>Költségvetési évet követően esedékes kötelezettségek</t>
  </si>
  <si>
    <t>Költségvetési évet követően esedékes kötelezettségek finanszírozási kiadásokra</t>
  </si>
  <si>
    <t>Költségvetési évet követően esedékes kötelezettségek egyéb felhalmozási célú kiadásokra</t>
  </si>
  <si>
    <t>Költségvetési évet követően esedékes kötelezettségek felújításokra</t>
  </si>
  <si>
    <t>Költségvetési évet követően esedékes kötelezettségek beruházásokra</t>
  </si>
  <si>
    <t>Költségvetési évet követően esedékes kötelezettségek egyéb működési célú kiadásokra</t>
  </si>
  <si>
    <t>Költségvetési évet követően esedékes kötelezettségek ellátottak pénzbeli juttatásaira</t>
  </si>
  <si>
    <t>Költségvetési évet követően esedékes kötelezettségek dologi kiadásokra</t>
  </si>
  <si>
    <t>Költségvetési évet követően esedékes kötelezettségek munkaadókat terhelő járulékokra és szociális hozzájárulási adóra</t>
  </si>
  <si>
    <t>Költségvetési évet követően esedékes kötelezettségek személyi juttatásokra</t>
  </si>
  <si>
    <t>Költségvetési évben esedékes kötelezettségek</t>
  </si>
  <si>
    <t>Költségvetési évben esedékes kötelezettségek finanszírozási kiadásokra</t>
  </si>
  <si>
    <t>Költségvetési évben esedékes kötelezettségek egyéb felhalmozási célú kiadásokra</t>
  </si>
  <si>
    <t>Költségvetési évben esedékes kötelezettségek felújításokra</t>
  </si>
  <si>
    <t>Költségvetési évben esedékes kötelezettségek beruházásokra</t>
  </si>
  <si>
    <t>Költségvetési évben esedékes kötelezettségek egyéb működési célú kiadásokra</t>
  </si>
  <si>
    <t>Költségvetési évben esedékes kötelezettségek ellátottak pénzbeli juttatásaira</t>
  </si>
  <si>
    <t>Költségvetési évben esedékes kötelezettségek dologi kiadásokra</t>
  </si>
  <si>
    <t>Költségvetési évben esedékes kötelezettségek munkaadókat terhelő járulékokra és szociális hozzájárulási adóra</t>
  </si>
  <si>
    <t>Költségvetési évben esedékes kötelezettségek személyi juttatásokra</t>
  </si>
  <si>
    <t>SAJÁT TŐKE</t>
  </si>
  <si>
    <t>Mérleg szerinti eredmény</t>
  </si>
  <si>
    <t>Eszközök értékhelyesbítésének forrása</t>
  </si>
  <si>
    <t>Felhalmozott eredmény</t>
  </si>
  <si>
    <t>Egyéb eszközök induláskori értéke és változásai</t>
  </si>
  <si>
    <t>Nemzeti vagyon változásai</t>
  </si>
  <si>
    <t>Nemzeti vagyon induláskori értéke</t>
  </si>
  <si>
    <t>FORRÁSOK</t>
  </si>
  <si>
    <t/>
  </si>
  <si>
    <t>ESZKÖZÖK ÖSSZESEN</t>
  </si>
  <si>
    <t>AKTÍV IDŐBELI  ELHATÁROLÁSOK</t>
  </si>
  <si>
    <t>Halasztott ráfordítások</t>
  </si>
  <si>
    <t>Költségek, ráfordítások aktív időbeli elhatárolása</t>
  </si>
  <si>
    <t>Eredményszemléletű bevételek aktív időbeli elhatárolása</t>
  </si>
  <si>
    <t>EGYÉB SAJÁTOS ESZKÖZOLDALI  ELSZÁMOLÁSOK</t>
  </si>
  <si>
    <t>Utalványok, bérletek és más hasonló, készpénz-helyettesítő fizetési eszköznek nem minősülő eszközök elszámolásai</t>
  </si>
  <si>
    <t>December havi illetmények, munkabérek elszámolása</t>
  </si>
  <si>
    <t>KÖVETELÉSEK</t>
  </si>
  <si>
    <t>Követelés jellegű sajátos elszámolások</t>
  </si>
  <si>
    <t>Letétre, megőrzésre, fedezetkezelésre átadott pénzeszközök, biztosítékok</t>
  </si>
  <si>
    <t>Gazdasági társaság alapítása, jegyzett tőkéjének emelése esetén a társaságnak ténylegesen átadott eszközök</t>
  </si>
  <si>
    <t>Folyósított, megelőlegezett társadalombiztosítási és családtámogatási ellátások elszámolása</t>
  </si>
  <si>
    <t>Vagyonkezelésbe adott eszközökkel kapcsolatos visszapótlási követelés elszámolása</t>
  </si>
  <si>
    <t>Forgótőke elszámolása</t>
  </si>
  <si>
    <t>Más által beszedett bevételek elszámolása</t>
  </si>
  <si>
    <t>Adott előlegek</t>
  </si>
  <si>
    <t>Költségvetési évet követően esedékes követelések</t>
  </si>
  <si>
    <t>Költségvetési évet követően esedékes követelések finanszírozási bevételekre</t>
  </si>
  <si>
    <t>Költségvetési évet követően esedékes követelések felhalmozási célú átvett pénzeszközre</t>
  </si>
  <si>
    <t>Költségvetési évet követően esedékes követelések működési célú átvett pénzeszközre</t>
  </si>
  <si>
    <t>Költségvetési évet követően esedékes követelések felhalmozási bevételre</t>
  </si>
  <si>
    <t>Költségvetési évet követően esedékes követelések működési bevételre</t>
  </si>
  <si>
    <t>Költségvetési évet követően esedékes követelések közhatalmi bevételre</t>
  </si>
  <si>
    <t>Költségvetési évet követően esedékes követelések felhalmozási célú támogatások bevételeire államháztartáson belülről</t>
  </si>
  <si>
    <t>Költségvetési évet követően esedékes követelések működési célú támogatások bevételeire államháztartáson belülről</t>
  </si>
  <si>
    <t>Költségvetési évben esedékes követelések</t>
  </si>
  <si>
    <t>Költségvetési évben esedékes követelések finanszírozási bevételekre</t>
  </si>
  <si>
    <t>Költségvetési évben esedékes követelések felhalmozási célú átvett pénzeszközre</t>
  </si>
  <si>
    <t>Költségvetési évben esedékes követelések működési célú átvett pénzeszközre</t>
  </si>
  <si>
    <t>Költségvetési évben esedékes követelések felhalmozási bevételre</t>
  </si>
  <si>
    <t>Költségvetési évben esedékes követelések működési bevételre</t>
  </si>
  <si>
    <t>Költségvetési évben esedékes követelések közhatalmi bevételre</t>
  </si>
  <si>
    <t>Költségvetési évben esedékes követelések felhalmozási célú támogatások bevételeire államháztartáson belülről</t>
  </si>
  <si>
    <t>Költségvetési évben esedékes követelések működési célú támogatások bevételeire államháztartáson belülről</t>
  </si>
  <si>
    <t>PÉNZESZKÖZÖK</t>
  </si>
  <si>
    <t>Devizaszámlák</t>
  </si>
  <si>
    <t>Kincstárban vezetett devizaszámlák</t>
  </si>
  <si>
    <t>Kincstáron kívüli devizaszámlák</t>
  </si>
  <si>
    <t>Forintszámlák</t>
  </si>
  <si>
    <t>Kincstárban vezetett forintszámlák</t>
  </si>
  <si>
    <t>Kincstáron kívüli forintszámlák</t>
  </si>
  <si>
    <t>Pénztárak, csekkek, betétkönyvek</t>
  </si>
  <si>
    <t>Betétkönyvek, csekkek, elektronikus pénzeszközök</t>
  </si>
  <si>
    <t>Valutapénztár</t>
  </si>
  <si>
    <t>Forintpénztár</t>
  </si>
  <si>
    <t>Lekötött bankbetétek</t>
  </si>
  <si>
    <t>Éven túli lejáratú deviza lekötött bankbetétek</t>
  </si>
  <si>
    <t>Éven túli lejáratú forint lekötött bankbetétek</t>
  </si>
  <si>
    <t>NEMZETI VAGYONBA TARTOZÓ FORGÓESZKÖZÖK</t>
  </si>
  <si>
    <t>Értékpapírok</t>
  </si>
  <si>
    <t>Forgatási célú hitelviszonyt megtestesítő értékpapírok</t>
  </si>
  <si>
    <t>Nem tartós részesedések</t>
  </si>
  <si>
    <t>Készletek</t>
  </si>
  <si>
    <t>Növendék-, hízó és egyéb állatok</t>
  </si>
  <si>
    <t>Befejezetlen termelés, félkész termékek, késztermékek</t>
  </si>
  <si>
    <t>Egyéb készletek</t>
  </si>
  <si>
    <t>Átsorolt, követelés fejében átvett készletek</t>
  </si>
  <si>
    <t>Vásárolt készletek</t>
  </si>
  <si>
    <t>NEMZETI VAGYONBA TARTOZÓ BEFEKTETETT ESZKÖZÖK</t>
  </si>
  <si>
    <t>Koncesszióba, vagyonkezelésbe adott eszközök</t>
  </si>
  <si>
    <t>Koncesszióba, vagyonkezelésbe adott eszközök értékhelyesbítése</t>
  </si>
  <si>
    <t>Befektetett pénzügyi eszközök</t>
  </si>
  <si>
    <t>Befektetett pénzügyi eszközök értékhelyesbítése</t>
  </si>
  <si>
    <t>Tartós hitelviszonyt megtestesítő értékpapírok</t>
  </si>
  <si>
    <t>Tartós részesedések</t>
  </si>
  <si>
    <t>Tárgyi eszközök</t>
  </si>
  <si>
    <t>Tárgyi eszközök értékhelyesbítése</t>
  </si>
  <si>
    <t>Beruházások, felújítások</t>
  </si>
  <si>
    <t>Tenyészállatok</t>
  </si>
  <si>
    <t>Gépek, berendezések, felszerelések, járművek</t>
  </si>
  <si>
    <t>Ingatlanok és a kapcsolódó vagyoni értékű jogok</t>
  </si>
  <si>
    <t>Immateriális javak</t>
  </si>
  <si>
    <t>Immateriális javak értékhelyesbítése</t>
  </si>
  <si>
    <t>Szellemi termékek</t>
  </si>
  <si>
    <t>Vagyoni értékű jogok</t>
  </si>
  <si>
    <t>ESZKÖZÖK</t>
  </si>
  <si>
    <t>Hivatal</t>
  </si>
  <si>
    <t>Önk.</t>
  </si>
  <si>
    <t>Összevont</t>
  </si>
  <si>
    <t>Mérlegsor</t>
  </si>
  <si>
    <t xml:space="preserve"> Forintban</t>
  </si>
  <si>
    <t>Mérleg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</si>
  <si>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</si>
  <si>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</si>
  <si>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</si>
  <si>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</si>
  <si>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</si>
  <si>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</si>
  <si>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(=04-05)</t>
  </si>
  <si>
    <t>Alaptevékenység maradványa (=03+06)</t>
  </si>
  <si>
    <t>Vállalkozási tevékenység költségvetési bevételei</t>
  </si>
  <si>
    <t>Vállalkozási tevékenység költségvetési kiadásai</t>
  </si>
  <si>
    <t>Vállalkozási tevékenység költségvetési egyenlege (=08-09)</t>
  </si>
  <si>
    <t>Vállalkozási tevékenység finanszírozási bevételei</t>
  </si>
  <si>
    <t>Vállalkozási tevékenység finanszírozási kiadásai</t>
  </si>
  <si>
    <t>Vállalkozási tevékenység finanszírozási egyenlege (=11-12)</t>
  </si>
  <si>
    <t>Vállalkozási tevékenység maradványa (=10+13)</t>
  </si>
  <si>
    <t>Összes maradvány (=07+14)</t>
  </si>
  <si>
    <t>Alaptevékenység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</si>
  <si>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</si>
  <si>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</si>
  <si>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</si>
  <si>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TP-LINK router IKSZT 2017.január</t>
  </si>
  <si>
    <t>Kyocera Fs-1370Dn nyomtató GYERMEKORVOS 2017.február</t>
  </si>
  <si>
    <t>Asztali számítógép konfiguráció 2017.július ASP pályázat</t>
  </si>
  <si>
    <t>Zyxel 24 portos webmanaged Swich 2017.július ASP pályázat</t>
  </si>
  <si>
    <t>E-személyigazolvány olvasó 7 db 2017.július ASP pályázat</t>
  </si>
  <si>
    <t>Dell 3559 laptop 2017.július</t>
  </si>
  <si>
    <t>Canon nyomtató ÖNK. 2017.szeptember</t>
  </si>
  <si>
    <t>Rack szekrény</t>
  </si>
  <si>
    <t xml:space="preserve">Aoc 21,5" monitor 6 db </t>
  </si>
  <si>
    <t xml:space="preserve">Háziorvosi praxis eszközei szerződés szerint </t>
  </si>
  <si>
    <t>Opel Vivaro Combi kisbusz PJH-153</t>
  </si>
  <si>
    <t xml:space="preserve">Burkolat felújítás Őcsény Deák F. utca </t>
  </si>
  <si>
    <t>Használati díj terhére elvégzett beruházások víz,szennyvíz</t>
  </si>
  <si>
    <t>Gázvezeték rekonstrukciós munkákat követő burkolat helyreáll</t>
  </si>
  <si>
    <t>Reptér út felújítás, javítás</t>
  </si>
  <si>
    <t>Őcsény Község Településképi Arculati kézikönyve, Értékleltár</t>
  </si>
  <si>
    <t xml:space="preserve">Őcsényi Tarkabarka Óvoda és Családi Bölcsőde játszótéri eszközök </t>
  </si>
  <si>
    <t>Decsi utca járda készítés</t>
  </si>
  <si>
    <t xml:space="preserve">Őcsény Bocskai u.Családi napközi kp.fűtés felújítási munkái </t>
  </si>
  <si>
    <t xml:space="preserve">Konyha fejlesztése, étkező felújítása VP6-7.2.1.-2.4.1.3-17 </t>
  </si>
  <si>
    <t>Őcsény, Fő u. 44. (IKSZT) ingatlan utcafrontra és belső udva</t>
  </si>
  <si>
    <t>Őcsény-Decs Szennyvíztelep felújítása - I/A sz. rész-számla</t>
  </si>
  <si>
    <t>Fenyő wc ajtú, fenyő wc ülődeszka TEMETŐ</t>
  </si>
  <si>
    <t>Konvektor csere (gyermekorvos)</t>
  </si>
  <si>
    <t>Canon 416 fekete-fehér másoló</t>
  </si>
  <si>
    <t>Panasonic Nordic klíma</t>
  </si>
  <si>
    <t>SON ZSP50B.CET USB/CD hordozható magnó</t>
  </si>
  <si>
    <t>Epson EBS projektor</t>
  </si>
  <si>
    <t>Glettelés, festés, másolás</t>
  </si>
  <si>
    <t>Optikai egér, USB/CD lejátszó</t>
  </si>
  <si>
    <t>Taastrup szék fekete 14 db, Dalmose irodaszék</t>
  </si>
  <si>
    <t xml:space="preserve">Bábparaván, tornazsámoly </t>
  </si>
  <si>
    <t>Vetítővászon projektorhoz</t>
  </si>
  <si>
    <t>Bútorok (bölcsőde)</t>
  </si>
  <si>
    <t>Mosógép vásárlás</t>
  </si>
  <si>
    <t>SAM GE732K/XEO mikrohullámú sütő</t>
  </si>
  <si>
    <t>Statikus elektromos sütő</t>
  </si>
  <si>
    <t>rozsdamentes acél pult</t>
  </si>
  <si>
    <t>VW CADDY PMU-371 gépjármű vásárlás</t>
  </si>
  <si>
    <t>Szig. Kártyaolvasó</t>
  </si>
  <si>
    <t>nyomtató adós</t>
  </si>
  <si>
    <t>Switch 5 port (titkárság)</t>
  </si>
  <si>
    <t>szünetmentes - Samu Marianna</t>
  </si>
  <si>
    <t>szünetmentes - Vargáné Katona Szilvia</t>
  </si>
  <si>
    <t>szünetmentes - Kapás Andrea</t>
  </si>
  <si>
    <t>Üzleti részesedések bemutatása</t>
  </si>
  <si>
    <t>ezer Forintban</t>
  </si>
  <si>
    <t>Cég neve és címe</t>
  </si>
  <si>
    <t>Törzstőke</t>
  </si>
  <si>
    <t>Tulajdonostárs</t>
  </si>
  <si>
    <t>Tulajdonos társ törzstőke része</t>
  </si>
  <si>
    <t>Tulajdonos társ törzstőke aránya</t>
  </si>
  <si>
    <t>Önkormányzat tulajdon része</t>
  </si>
  <si>
    <t>Önkormányzat tulajdon aránya</t>
  </si>
  <si>
    <t>Őcsény Repülőtér Fejlesztő és Működtető KHT. Őcsény Repülőtér</t>
  </si>
  <si>
    <t>3.000.000,- Ft</t>
  </si>
  <si>
    <t>Őcsény Airport Kft</t>
  </si>
  <si>
    <t>1.470.000,- Ft</t>
  </si>
  <si>
    <t>1.530.000,- Ft</t>
  </si>
  <si>
    <t>Re-víz Duna-menti Kft.</t>
  </si>
  <si>
    <t>259.320.000,- Ft</t>
  </si>
  <si>
    <t>további önkormányzatok</t>
  </si>
  <si>
    <t>252.110.000,- Ft</t>
  </si>
  <si>
    <t>7.210.000,- Ft</t>
  </si>
  <si>
    <t>SÁRKÖZ-VÍZ Szolgáltató Korlátolt Felelősségű Társaság</t>
  </si>
  <si>
    <t>100.000.000,- Ft</t>
  </si>
  <si>
    <t xml:space="preserve">Decs Nagyközség Önkormányzata  valamint Szekszádi Víz- és Csatornamű Kft </t>
  </si>
  <si>
    <t>80.880.000,- Ft</t>
  </si>
  <si>
    <t>19.120.000,- Ft</t>
  </si>
  <si>
    <t>ŐVN Őcsényi Vagyonkezelő Nonprofit Kft.</t>
  </si>
  <si>
    <t>Műfüves labdarúgó pálya kiépítése</t>
  </si>
  <si>
    <t>Sarokcsiszoló gép SKIL M 750W/125MM</t>
  </si>
  <si>
    <t>Álló csikkgyűjtő 2db</t>
  </si>
  <si>
    <t>HP 250G5 notebook</t>
  </si>
  <si>
    <t>n.é.</t>
  </si>
  <si>
    <t>1. melléklet a 7/2018 (V.31.) önkormányzati rendelethez</t>
  </si>
  <si>
    <t>3. melléklet a 7/2018 (V.31.) önkormányzati rendelethez</t>
  </si>
  <si>
    <t>17. melléklet a 7/2018 (V.31.) önkormányzati rendelethez</t>
  </si>
  <si>
    <t>18. melléklet a 7/2018 (V.31.) önkormányzati rendelethez</t>
  </si>
  <si>
    <t>2. melléklet a 7/2018 (V.31.) önkormányzati rendelethez</t>
  </si>
  <si>
    <t>6. melléklet a 7/2018 (V.31.) önkormányzati rendelethez</t>
  </si>
  <si>
    <t>8. melléklet a 7/2018 (V.31.) önkormányzati rendelethez</t>
  </si>
  <si>
    <t>9. melléklet a 7/2018 (V.31.) önkormányzati rendelethez</t>
  </si>
  <si>
    <t>10. melléklet a 7/2018 (V.31.) önkormányzati rendelethez</t>
  </si>
  <si>
    <t>11. melléklet a 7/2018 (V.31.) önkormányzati rendelethez</t>
  </si>
  <si>
    <t>12. melléklet a 7/2018 (V.31.) önkormányzati rendelethez</t>
  </si>
  <si>
    <t>13. melléklet a 7/2018 (V.31.) önkormányzati rendelethez</t>
  </si>
  <si>
    <t>14. melléklet a 7/2018 (V.31.) önkormányzati rendelethez</t>
  </si>
  <si>
    <t>15. melléklet a 7/2018 (V.31.) önkormányzati rendelethez</t>
  </si>
  <si>
    <t>16. melléklet a 7/2018 (V.31.) önkormányzati rendelethez</t>
  </si>
  <si>
    <t>19. melléklet a 7/2018 (V.31.) önkormányzati rendelethez</t>
  </si>
  <si>
    <t>4. melléklet a 7/2018 (V.31.) önkormányzati rendelethez</t>
  </si>
  <si>
    <t>5. melléklet a 7/2018 (V.31.) önkormányzati rendelethez</t>
  </si>
  <si>
    <t>7. melléklet a 7/2018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</si>
</sst>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</numFmts>
  <fonts count="43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3" fillId="0" borderId="0"/>
    <xf numFmtId="0" fontId="20" fillId="0" borderId="0"/>
    <xf numFmtId="0" fontId="22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7" fillId="10" borderId="0" applyNumberFormat="0" applyBorder="0" applyAlignment="0" applyProtection="0"/>
    <xf numFmtId="0" fontId="28" fillId="27" borderId="11" applyNumberFormat="0" applyAlignment="0" applyProtection="0"/>
    <xf numFmtId="0" fontId="29" fillId="28" borderId="12" applyNumberFormat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11" applyNumberFormat="0" applyAlignment="0" applyProtection="0"/>
    <xf numFmtId="0" fontId="36" fillId="0" borderId="16" applyNumberFormat="0" applyFill="0" applyAlignment="0" applyProtection="0"/>
    <xf numFmtId="0" fontId="37" fillId="29" borderId="0" applyNumberFormat="0" applyBorder="0" applyAlignment="0" applyProtection="0"/>
    <xf numFmtId="0" fontId="38" fillId="0" borderId="0"/>
    <xf numFmtId="0" fontId="25" fillId="30" borderId="17" applyNumberFormat="0" applyFont="0" applyAlignment="0" applyProtection="0"/>
    <xf numFmtId="0" fontId="39" fillId="27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</cellStyleXfs>
  <cellXfs count="66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10" fontId="17" fillId="8" borderId="1" xfId="0" applyNumberFormat="1" applyFont="1" applyFill="1" applyBorder="1" applyAlignment="1">
      <alignment horizontal="justify" vertical="center"/>
    </xf>
    <xf numFmtId="10" fontId="15" fillId="8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7" fontId="18" fillId="0" borderId="1" xfId="0" applyNumberFormat="1" applyFont="1" applyBorder="1" applyAlignment="1">
      <alignment horizontal="center" vertical="center"/>
    </xf>
    <xf numFmtId="0" fontId="17" fillId="8" borderId="1" xfId="0" applyFont="1" applyFill="1" applyBorder="1" applyAlignment="1">
      <alignment horizontal="justify" vertical="center"/>
    </xf>
    <xf numFmtId="167" fontId="15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4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5" fillId="8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right" vertical="center"/>
    </xf>
    <xf numFmtId="9" fontId="2" fillId="0" borderId="6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2" fillId="0" borderId="0" xfId="3"/>
    <xf numFmtId="3" fontId="4" fillId="0" borderId="1" xfId="3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3" fontId="3" fillId="0" borderId="1" xfId="3" applyNumberFormat="1" applyFont="1" applyBorder="1" applyAlignment="1">
      <alignment horizontal="right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22" fillId="0" borderId="0" xfId="3" applyAlignment="1">
      <alignment vertical="center"/>
    </xf>
    <xf numFmtId="0" fontId="3" fillId="0" borderId="1" xfId="3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vertical="center"/>
    </xf>
    <xf numFmtId="0" fontId="22" fillId="0" borderId="0" xfId="3" applyFont="1"/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22" fillId="0" borderId="0" xfId="3" applyBorder="1"/>
    <xf numFmtId="0" fontId="3" fillId="0" borderId="1" xfId="3" applyFont="1" applyFill="1" applyBorder="1" applyAlignment="1">
      <alignment horizontal="center" vertical="center"/>
    </xf>
    <xf numFmtId="0" fontId="3" fillId="0" borderId="1" xfId="46" quotePrefix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center" vertical="center" wrapText="1"/>
    </xf>
    <xf numFmtId="0" fontId="3" fillId="0" borderId="1" xfId="46" applyFont="1" applyBorder="1" applyAlignment="1">
      <alignment horizontal="center" vertical="center"/>
    </xf>
    <xf numFmtId="9" fontId="3" fillId="0" borderId="1" xfId="46" applyNumberFormat="1" applyFont="1" applyBorder="1" applyAlignment="1">
      <alignment horizontal="center" vertical="center" wrapText="1"/>
    </xf>
    <xf numFmtId="9" fontId="3" fillId="0" borderId="1" xfId="46" applyNumberFormat="1" applyFont="1" applyBorder="1" applyAlignment="1">
      <alignment horizontal="center" vertical="center"/>
    </xf>
    <xf numFmtId="49" fontId="3" fillId="0" borderId="1" xfId="46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 applyProtection="1">
      <alignment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19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right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9" fontId="11" fillId="0" borderId="4" xfId="0" quotePrefix="1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166" fontId="9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9" fontId="11" fillId="0" borderId="4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9" fontId="11" fillId="7" borderId="2" xfId="0" quotePrefix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right" vertical="top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>
      <alignment horizontal="right" vertical="top"/>
    </xf>
    <xf numFmtId="0" fontId="11" fillId="0" borderId="6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top"/>
    </xf>
    <xf numFmtId="165" fontId="16" fillId="0" borderId="1" xfId="0" applyNumberFormat="1" applyFont="1" applyFill="1" applyBorder="1" applyAlignment="1">
      <alignment horizontal="center" vertical="center"/>
    </xf>
  </cellXfs>
  <cellStyles count="47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ál" xfId="0" builtinId="0"/>
    <cellStyle name="Normál 2" xfId="1" xr:uid="{00000000-0005-0000-0000-000025000000}"/>
    <cellStyle name="Normál 2 2" xfId="40" xr:uid="{00000000-0005-0000-0000-000026000000}"/>
    <cellStyle name="Normál 3" xfId="2" xr:uid="{00000000-0005-0000-0000-000027000000}"/>
    <cellStyle name="Normál 4" xfId="3" xr:uid="{00000000-0005-0000-0000-000028000000}"/>
    <cellStyle name="Normál_2012-7-m1" xfId="46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" xfId="44" xr:uid="{00000000-0005-0000-0000-00002D000000}"/>
    <cellStyle name="Warning Text" xfId="45" xr:uid="{00000000-0005-0000-0000-00002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I228"/>
  <sheetViews>
    <sheetView showGridLines="0" view="pageBreakPreview" zoomScaleSheetLayoutView="100" workbookViewId="0">
      <pane xSplit="28" ySplit="7" topLeftCell="AC161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 x14ac:dyDescent="0.2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4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148" t="s">
        <v>1079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</row>
    <row r="2" spans="1:61" ht="28.5" customHeight="1" x14ac:dyDescent="0.2">
      <c r="A2" s="149" t="s">
        <v>443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1"/>
    </row>
    <row r="3" spans="1:61" ht="15" customHeight="1" x14ac:dyDescent="0.2">
      <c r="A3" s="152" t="s">
        <v>620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4"/>
    </row>
    <row r="4" spans="1:61" ht="15.95" customHeight="1" x14ac:dyDescent="0.2">
      <c r="A4" s="155" t="s">
        <v>615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2"/>
    </row>
    <row r="5" spans="1:61" ht="15.95" customHeight="1" x14ac:dyDescent="0.2">
      <c r="A5" s="157" t="s">
        <v>441</v>
      </c>
      <c r="B5" s="157"/>
      <c r="C5" s="158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 t="s">
        <v>442</v>
      </c>
      <c r="AD5" s="159"/>
      <c r="AE5" s="160" t="s">
        <v>469</v>
      </c>
      <c r="AF5" s="160"/>
      <c r="AG5" s="160"/>
      <c r="AH5" s="160"/>
      <c r="AI5" s="160"/>
      <c r="AJ5" s="160"/>
      <c r="AK5" s="160"/>
      <c r="AL5" s="160"/>
      <c r="AM5" s="161" t="s">
        <v>617</v>
      </c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3"/>
      <c r="BC5" s="164" t="s">
        <v>438</v>
      </c>
      <c r="BD5" s="164"/>
      <c r="BE5" s="164"/>
      <c r="BF5" s="164"/>
      <c r="BG5" s="164" t="s">
        <v>439</v>
      </c>
      <c r="BH5" s="164"/>
      <c r="BI5" s="2"/>
    </row>
    <row r="6" spans="1:61" ht="39.75" customHeight="1" x14ac:dyDescent="0.2">
      <c r="A6" s="157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9"/>
      <c r="AE6" s="183" t="s">
        <v>467</v>
      </c>
      <c r="AF6" s="184"/>
      <c r="AG6" s="184"/>
      <c r="AH6" s="184"/>
      <c r="AI6" s="183" t="s">
        <v>468</v>
      </c>
      <c r="AJ6" s="184"/>
      <c r="AK6" s="184"/>
      <c r="AL6" s="184"/>
      <c r="AM6" s="185" t="s">
        <v>470</v>
      </c>
      <c r="AN6" s="186"/>
      <c r="AO6" s="186"/>
      <c r="AP6" s="187"/>
      <c r="AQ6" s="185" t="s">
        <v>473</v>
      </c>
      <c r="AR6" s="186"/>
      <c r="AS6" s="186"/>
      <c r="AT6" s="187"/>
      <c r="AU6" s="185" t="s">
        <v>471</v>
      </c>
      <c r="AV6" s="186"/>
      <c r="AW6" s="186"/>
      <c r="AX6" s="187"/>
      <c r="AY6" s="185" t="s">
        <v>472</v>
      </c>
      <c r="AZ6" s="186"/>
      <c r="BA6" s="186"/>
      <c r="BB6" s="187"/>
      <c r="BC6" s="164"/>
      <c r="BD6" s="164"/>
      <c r="BE6" s="164"/>
      <c r="BF6" s="164"/>
      <c r="BG6" s="164"/>
      <c r="BH6" s="164"/>
    </row>
    <row r="7" spans="1:61" x14ac:dyDescent="0.2">
      <c r="A7" s="181" t="s">
        <v>176</v>
      </c>
      <c r="B7" s="182"/>
      <c r="C7" s="165" t="s">
        <v>177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5" t="s">
        <v>178</v>
      </c>
      <c r="AD7" s="166"/>
      <c r="AE7" s="165" t="s">
        <v>175</v>
      </c>
      <c r="AF7" s="166"/>
      <c r="AG7" s="166"/>
      <c r="AH7" s="167"/>
      <c r="AI7" s="165" t="s">
        <v>440</v>
      </c>
      <c r="AJ7" s="166"/>
      <c r="AK7" s="166"/>
      <c r="AL7" s="167"/>
      <c r="AM7" s="165" t="s">
        <v>554</v>
      </c>
      <c r="AN7" s="166"/>
      <c r="AO7" s="166"/>
      <c r="AP7" s="167"/>
      <c r="AQ7" s="165" t="s">
        <v>555</v>
      </c>
      <c r="AR7" s="166"/>
      <c r="AS7" s="166"/>
      <c r="AT7" s="167"/>
      <c r="AU7" s="165" t="s">
        <v>569</v>
      </c>
      <c r="AV7" s="166"/>
      <c r="AW7" s="166"/>
      <c r="AX7" s="167"/>
      <c r="AY7" s="165" t="s">
        <v>570</v>
      </c>
      <c r="AZ7" s="166"/>
      <c r="BA7" s="166"/>
      <c r="BB7" s="167"/>
      <c r="BC7" s="165" t="s">
        <v>571</v>
      </c>
      <c r="BD7" s="166"/>
      <c r="BE7" s="166"/>
      <c r="BF7" s="167"/>
      <c r="BG7" s="165" t="s">
        <v>572</v>
      </c>
      <c r="BH7" s="167"/>
    </row>
    <row r="8" spans="1:61" ht="20.100000000000001" customHeight="1" x14ac:dyDescent="0.2">
      <c r="A8" s="168" t="s">
        <v>0</v>
      </c>
      <c r="B8" s="169"/>
      <c r="C8" s="170" t="s">
        <v>242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73" t="s">
        <v>243</v>
      </c>
      <c r="AD8" s="174"/>
      <c r="AE8" s="175">
        <f>VLOOKUP($AC8,'04'!$AC$8:$BH$256,3,FALSE)+VLOOKUP($AC8,'5'!$AC$8:$BP$226,3,FALSE)+VLOOKUP($AC8,'06'!$AC$8:$BH$229,3,FALSE)+VLOOKUP($AC8,'07'!$AC$8:$BP$226,3,FALSE)</f>
        <v>66202310</v>
      </c>
      <c r="AF8" s="176"/>
      <c r="AG8" s="176"/>
      <c r="AH8" s="177"/>
      <c r="AI8" s="178">
        <f>VLOOKUP($AC8,'04'!$AC$8:$BH$256,11,FALSE)+VLOOKUP($AC8,'5'!$AC$8:$BP$226,7,FALSE)+VLOOKUP($AC8,'06'!$AC$8:$BH$250,11,FALSE)+VLOOKUP($AC8,'07'!$AC$8:$BH$250,7,FALSE)</f>
        <v>67202310</v>
      </c>
      <c r="AJ8" s="179"/>
      <c r="AK8" s="179"/>
      <c r="AL8" s="180"/>
      <c r="AM8" s="178">
        <f>VLOOKUP($AC8,'04'!$AC$8:$BH$256,11,FALSE)+VLOOKUP($AC8,'5'!$AC$8:$BP$226,11,FALSE)+VLOOKUP($AC8,'06'!$AC$8:$BH$250,11,FALSE)+VLOOKUP($AC8,'07'!$AC$8:$BH$250,11,FALSE)</f>
        <v>67202310</v>
      </c>
      <c r="AN8" s="179"/>
      <c r="AO8" s="179"/>
      <c r="AP8" s="180"/>
      <c r="AQ8" s="196" t="s">
        <v>616</v>
      </c>
      <c r="AR8" s="197"/>
      <c r="AS8" s="197"/>
      <c r="AT8" s="198"/>
      <c r="AU8" s="178">
        <f>VLOOKUP($AC8,'04'!$AC$8:$BH$256,19,FALSE)+VLOOKUP($AC8,'5'!$AC$8:$BP$226,19,FALSE)+VLOOKUP($AC8,'06'!$AC$8:$BH$250,19,FALSE)</f>
        <v>0</v>
      </c>
      <c r="AV8" s="179"/>
      <c r="AW8" s="179"/>
      <c r="AX8" s="180"/>
      <c r="AY8" s="196" t="s">
        <v>616</v>
      </c>
      <c r="AZ8" s="197"/>
      <c r="BA8" s="197"/>
      <c r="BB8" s="198"/>
      <c r="BC8" s="178">
        <f>VLOOKUP($AC8,'04'!$AC$8:$BH$256,27,FALSE)+VLOOKUP($AC8,'5'!$AC$8:$BP$226,27,FALSE)+VLOOKUP($AC8,'06'!$AC$8:$BH$250,27,FALSE)+VLOOKUP($AC8,'07'!$AC$8:$BH$250,27,FALSE)</f>
        <v>67202310</v>
      </c>
      <c r="BD8" s="179"/>
      <c r="BE8" s="179"/>
      <c r="BF8" s="180"/>
      <c r="BG8" s="191">
        <f>IF(AI8&gt;0,BC8/AI8,"n.é.")</f>
        <v>1</v>
      </c>
      <c r="BH8" s="192"/>
    </row>
    <row r="9" spans="1:61" ht="20.100000000000001" customHeight="1" x14ac:dyDescent="0.2">
      <c r="A9" s="168" t="s">
        <v>1</v>
      </c>
      <c r="B9" s="169"/>
      <c r="C9" s="193" t="s">
        <v>244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5"/>
      <c r="AC9" s="173" t="s">
        <v>245</v>
      </c>
      <c r="AD9" s="174"/>
      <c r="AE9" s="175">
        <f>VLOOKUP($AC9,'04'!$AC$8:$BH$256,3,FALSE)+VLOOKUP($AC9,'5'!$AC$8:$BP$226,3,FALSE)+VLOOKUP($AC9,'06'!$AC$8:$BH$229,3,FALSE)+VLOOKUP($AC9,'07'!$AC$8:$BP$226,3,FALSE)</f>
        <v>42558850</v>
      </c>
      <c r="AF9" s="176"/>
      <c r="AG9" s="176"/>
      <c r="AH9" s="177"/>
      <c r="AI9" s="178">
        <f>VLOOKUP($AC9,'04'!$AC$8:$BH$256,11,FALSE)+VLOOKUP($AC9,'5'!$AC$8:$BP$226,7,FALSE)+VLOOKUP($AC9,'06'!$AC$8:$BH$250,11,FALSE)+VLOOKUP($AC9,'07'!$AC$8:$BH$250,7,FALSE)</f>
        <v>43819567</v>
      </c>
      <c r="AJ9" s="179"/>
      <c r="AK9" s="179"/>
      <c r="AL9" s="180"/>
      <c r="AM9" s="178">
        <f>VLOOKUP($AC9,'04'!$AC$8:$BH$256,11,FALSE)+VLOOKUP($AC9,'5'!$AC$8:$BP$226,11,FALSE)+VLOOKUP($AC9,'06'!$AC$8:$BH$250,11,FALSE)+VLOOKUP($AC9,'07'!$AC$8:$BH$250,11,FALSE)</f>
        <v>43819567</v>
      </c>
      <c r="AN9" s="179"/>
      <c r="AO9" s="179"/>
      <c r="AP9" s="180"/>
      <c r="AQ9" s="188" t="s">
        <v>616</v>
      </c>
      <c r="AR9" s="189"/>
      <c r="AS9" s="189"/>
      <c r="AT9" s="190"/>
      <c r="AU9" s="178">
        <f>VLOOKUP($AC9,'04'!$AC$8:$BH$256,19,FALSE)+VLOOKUP($AC9,'05'!$AC$8:$BP$226,19,FALSE)+VLOOKUP($AC9,'06'!$AC$8:$BH$229,19,FALSE)</f>
        <v>0</v>
      </c>
      <c r="AV9" s="179"/>
      <c r="AW9" s="179"/>
      <c r="AX9" s="180"/>
      <c r="AY9" s="188" t="s">
        <v>616</v>
      </c>
      <c r="AZ9" s="189"/>
      <c r="BA9" s="189"/>
      <c r="BB9" s="190"/>
      <c r="BC9" s="178">
        <f>VLOOKUP($AC9,'04'!$AC$8:$BH$256,27,FALSE)+VLOOKUP($AC9,'5'!$AC$8:$BP$226,27,FALSE)+VLOOKUP($AC9,'06'!$AC$8:$BH$250,27,FALSE)</f>
        <v>43819567</v>
      </c>
      <c r="BD9" s="179"/>
      <c r="BE9" s="179"/>
      <c r="BF9" s="180"/>
      <c r="BG9" s="191">
        <f t="shared" ref="BG9:BG72" si="0">IF(AI9&gt;0,BC9/AI9,"n.é.")</f>
        <v>1</v>
      </c>
      <c r="BH9" s="192"/>
    </row>
    <row r="10" spans="1:61" ht="20.100000000000001" customHeight="1" x14ac:dyDescent="0.2">
      <c r="A10" s="168" t="s">
        <v>2</v>
      </c>
      <c r="B10" s="169"/>
      <c r="C10" s="193" t="s">
        <v>246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173" t="s">
        <v>247</v>
      </c>
      <c r="AD10" s="174"/>
      <c r="AE10" s="175">
        <f>VLOOKUP($AC10,'04'!$AC$8:$BH$256,3,FALSE)+VLOOKUP($AC10,'5'!$AC$8:$BP$226,3,FALSE)+VLOOKUP($AC10,'06'!$AC$8:$BH$229,3,FALSE)+VLOOKUP($AC10,'07'!$AC$8:$BP$226,3,FALSE)</f>
        <v>38072783</v>
      </c>
      <c r="AF10" s="176"/>
      <c r="AG10" s="176"/>
      <c r="AH10" s="177"/>
      <c r="AI10" s="178">
        <f>VLOOKUP($AC10,'04'!$AC$8:$BH$256,11,FALSE)+VLOOKUP($AC10,'5'!$AC$8:$BP$226,7,FALSE)+VLOOKUP($AC10,'06'!$AC$8:$BH$250,11,FALSE)+VLOOKUP($AC10,'07'!$AC$8:$BH$250,7,FALSE)</f>
        <v>41692118</v>
      </c>
      <c r="AJ10" s="179"/>
      <c r="AK10" s="179"/>
      <c r="AL10" s="180"/>
      <c r="AM10" s="178">
        <f>VLOOKUP($AC10,'04'!$AC$8:$BH$256,11,FALSE)+VLOOKUP($AC10,'5'!$AC$8:$BP$226,11,FALSE)+VLOOKUP($AC10,'06'!$AC$8:$BH$250,11,FALSE)+VLOOKUP($AC10,'07'!$AC$8:$BH$250,11,FALSE)</f>
        <v>41692118</v>
      </c>
      <c r="AN10" s="179"/>
      <c r="AO10" s="179"/>
      <c r="AP10" s="180"/>
      <c r="AQ10" s="188" t="s">
        <v>616</v>
      </c>
      <c r="AR10" s="189"/>
      <c r="AS10" s="189"/>
      <c r="AT10" s="190"/>
      <c r="AU10" s="178">
        <f>VLOOKUP($AC10,'04'!$AC$8:$BH$256,19,FALSE)+VLOOKUP($AC10,'05'!$AC$8:$BP$226,19,FALSE)+VLOOKUP($AC10,'06'!$AC$8:$BH$229,19,FALSE)</f>
        <v>0</v>
      </c>
      <c r="AV10" s="179"/>
      <c r="AW10" s="179"/>
      <c r="AX10" s="180"/>
      <c r="AY10" s="188" t="s">
        <v>616</v>
      </c>
      <c r="AZ10" s="189"/>
      <c r="BA10" s="189"/>
      <c r="BB10" s="190"/>
      <c r="BC10" s="178">
        <f>VLOOKUP($AC10,'04'!$AC$8:$BH$256,27,FALSE)+VLOOKUP($AC10,'5'!$AC$8:$BP$226,27,FALSE)+VLOOKUP($AC10,'06'!$AC$8:$BH$250,27,FALSE)</f>
        <v>41692118</v>
      </c>
      <c r="BD10" s="179"/>
      <c r="BE10" s="179"/>
      <c r="BF10" s="180"/>
      <c r="BG10" s="191">
        <f t="shared" si="0"/>
        <v>1</v>
      </c>
      <c r="BH10" s="192"/>
    </row>
    <row r="11" spans="1:61" ht="20.100000000000001" customHeight="1" x14ac:dyDescent="0.2">
      <c r="A11" s="168" t="s">
        <v>3</v>
      </c>
      <c r="B11" s="169"/>
      <c r="C11" s="193" t="s">
        <v>248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5"/>
      <c r="AC11" s="173" t="s">
        <v>249</v>
      </c>
      <c r="AD11" s="174"/>
      <c r="AE11" s="175">
        <f>VLOOKUP($AC11,'04'!$AC$8:$BH$256,3,FALSE)+VLOOKUP($AC11,'5'!$AC$8:$BP$226,3,FALSE)+VLOOKUP($AC11,'06'!$AC$8:$BH$229,3,FALSE)+VLOOKUP($AC11,'07'!$AC$8:$BP$226,3,FALSE)</f>
        <v>2804400</v>
      </c>
      <c r="AF11" s="176"/>
      <c r="AG11" s="176"/>
      <c r="AH11" s="177"/>
      <c r="AI11" s="178">
        <f>VLOOKUP($AC11,'04'!$AC$8:$BH$256,11,FALSE)+VLOOKUP($AC11,'5'!$AC$8:$BP$226,7,FALSE)+VLOOKUP($AC11,'06'!$AC$8:$BH$250,11,FALSE)+VLOOKUP($AC11,'07'!$AC$8:$BH$250,7,FALSE)</f>
        <v>3081584</v>
      </c>
      <c r="AJ11" s="179"/>
      <c r="AK11" s="179"/>
      <c r="AL11" s="180"/>
      <c r="AM11" s="178">
        <f>VLOOKUP($AC11,'04'!$AC$8:$BH$256,11,FALSE)+VLOOKUP($AC11,'5'!$AC$8:$BP$226,11,FALSE)+VLOOKUP($AC11,'06'!$AC$8:$BH$250,11,FALSE)+VLOOKUP($AC11,'07'!$AC$8:$BH$250,11,FALSE)</f>
        <v>3081584</v>
      </c>
      <c r="AN11" s="179"/>
      <c r="AO11" s="179"/>
      <c r="AP11" s="180"/>
      <c r="AQ11" s="188" t="s">
        <v>616</v>
      </c>
      <c r="AR11" s="189"/>
      <c r="AS11" s="189"/>
      <c r="AT11" s="190"/>
      <c r="AU11" s="178">
        <f>VLOOKUP($AC11,'04'!$AC$8:$BH$256,19,FALSE)+VLOOKUP($AC11,'05'!$AC$8:$BP$226,19,FALSE)+VLOOKUP($AC11,'06'!$AC$8:$BH$229,19,FALSE)</f>
        <v>0</v>
      </c>
      <c r="AV11" s="179"/>
      <c r="AW11" s="179"/>
      <c r="AX11" s="180"/>
      <c r="AY11" s="188" t="s">
        <v>616</v>
      </c>
      <c r="AZ11" s="189"/>
      <c r="BA11" s="189"/>
      <c r="BB11" s="190"/>
      <c r="BC11" s="178">
        <f>VLOOKUP($AC11,'04'!$AC$8:$BH$256,27,FALSE)+VLOOKUP($AC11,'5'!$AC$8:$BP$226,27,FALSE)+VLOOKUP($AC11,'06'!$AC$8:$BH$250,27,FALSE)</f>
        <v>3081584</v>
      </c>
      <c r="BD11" s="179"/>
      <c r="BE11" s="179"/>
      <c r="BF11" s="180"/>
      <c r="BG11" s="191">
        <f t="shared" si="0"/>
        <v>1</v>
      </c>
      <c r="BH11" s="192"/>
    </row>
    <row r="12" spans="1:61" ht="20.100000000000001" customHeight="1" x14ac:dyDescent="0.2">
      <c r="A12" s="168" t="s">
        <v>4</v>
      </c>
      <c r="B12" s="169"/>
      <c r="C12" s="193" t="s">
        <v>624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5"/>
      <c r="AC12" s="173" t="s">
        <v>250</v>
      </c>
      <c r="AD12" s="174"/>
      <c r="AE12" s="175">
        <f>VLOOKUP($AC12,'04'!$AC$8:$BH$256,3,FALSE)+VLOOKUP($AC12,'5'!$AC$8:$BP$226,3,FALSE)+VLOOKUP($AC12,'06'!$AC$8:$BH$229,3,FALSE)+VLOOKUP($AC12,'07'!$AC$8:$BP$226,3,FALSE)</f>
        <v>0</v>
      </c>
      <c r="AF12" s="176"/>
      <c r="AG12" s="176"/>
      <c r="AH12" s="177"/>
      <c r="AI12" s="178">
        <f>VLOOKUP($AC12,'04'!$AC$8:$BH$256,11,FALSE)+VLOOKUP($AC12,'5'!$AC$8:$BP$226,7,FALSE)+VLOOKUP($AC12,'06'!$AC$8:$BH$250,11,FALSE)+VLOOKUP($AC12,'07'!$AC$8:$BH$250,7,FALSE)</f>
        <v>14950238</v>
      </c>
      <c r="AJ12" s="179"/>
      <c r="AK12" s="179"/>
      <c r="AL12" s="180"/>
      <c r="AM12" s="178">
        <f>VLOOKUP($AC12,'04'!$AC$8:$BH$256,11,FALSE)+VLOOKUP($AC12,'5'!$AC$8:$BP$226,11,FALSE)+VLOOKUP($AC12,'06'!$AC$8:$BH$250,11,FALSE)+VLOOKUP($AC12,'07'!$AC$8:$BH$250,11,FALSE)</f>
        <v>14950238</v>
      </c>
      <c r="AN12" s="179"/>
      <c r="AO12" s="179"/>
      <c r="AP12" s="180"/>
      <c r="AQ12" s="188" t="s">
        <v>616</v>
      </c>
      <c r="AR12" s="189"/>
      <c r="AS12" s="189"/>
      <c r="AT12" s="190"/>
      <c r="AU12" s="178">
        <f>VLOOKUP($AC12,'04'!$AC$8:$BH$256,19,FALSE)+VLOOKUP($AC12,'05'!$AC$8:$BP$226,19,FALSE)+VLOOKUP($AC12,'06'!$AC$8:$BH$229,19,FALSE)</f>
        <v>0</v>
      </c>
      <c r="AV12" s="179"/>
      <c r="AW12" s="179"/>
      <c r="AX12" s="180"/>
      <c r="AY12" s="188" t="s">
        <v>616</v>
      </c>
      <c r="AZ12" s="189"/>
      <c r="BA12" s="189"/>
      <c r="BB12" s="190"/>
      <c r="BC12" s="178">
        <f>VLOOKUP($AC12,'04'!$AC$8:$BH$256,27,FALSE)+VLOOKUP($AC12,'5'!$AC$8:$BP$226,27,FALSE)+VLOOKUP($AC12,'06'!$AC$8:$BH$250,27,FALSE)</f>
        <v>14950238</v>
      </c>
      <c r="BD12" s="179"/>
      <c r="BE12" s="179"/>
      <c r="BF12" s="180"/>
      <c r="BG12" s="191">
        <f t="shared" si="0"/>
        <v>1</v>
      </c>
      <c r="BH12" s="192"/>
    </row>
    <row r="13" spans="1:61" ht="20.100000000000001" customHeight="1" x14ac:dyDescent="0.2">
      <c r="A13" s="168" t="s">
        <v>5</v>
      </c>
      <c r="B13" s="169"/>
      <c r="C13" s="193" t="s">
        <v>625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  <c r="AC13" s="173" t="s">
        <v>251</v>
      </c>
      <c r="AD13" s="174"/>
      <c r="AE13" s="175">
        <f>VLOOKUP($AC13,'04'!$AC$8:$BH$256,3,FALSE)+VLOOKUP($AC13,'5'!$AC$8:$BP$226,3,FALSE)+VLOOKUP($AC13,'06'!$AC$8:$BH$229,3,FALSE)+VLOOKUP($AC13,'07'!$AC$8:$BP$226,3,FALSE)</f>
        <v>0</v>
      </c>
      <c r="AF13" s="176"/>
      <c r="AG13" s="176"/>
      <c r="AH13" s="177"/>
      <c r="AI13" s="178">
        <f>VLOOKUP($AC13,'04'!$AC$8:$BH$256,11,FALSE)+VLOOKUP($AC13,'5'!$AC$8:$BP$226,7,FALSE)+VLOOKUP($AC13,'06'!$AC$8:$BH$250,11,FALSE)+VLOOKUP($AC13,'07'!$AC$8:$BH$250,7,FALSE)</f>
        <v>255581</v>
      </c>
      <c r="AJ13" s="179"/>
      <c r="AK13" s="179"/>
      <c r="AL13" s="180"/>
      <c r="AM13" s="178">
        <f>VLOOKUP($AC13,'04'!$AC$8:$BH$256,11,FALSE)+VLOOKUP($AC13,'5'!$AC$8:$BP$226,11,FALSE)+VLOOKUP($AC13,'06'!$AC$8:$BH$250,11,FALSE)+VLOOKUP($AC13,'07'!$AC$8:$BH$250,11,FALSE)</f>
        <v>255581</v>
      </c>
      <c r="AN13" s="179"/>
      <c r="AO13" s="179"/>
      <c r="AP13" s="180"/>
      <c r="AQ13" s="188" t="s">
        <v>616</v>
      </c>
      <c r="AR13" s="189"/>
      <c r="AS13" s="189"/>
      <c r="AT13" s="190"/>
      <c r="AU13" s="178">
        <f>VLOOKUP($AC13,'04'!$AC$8:$BH$256,19,FALSE)+VLOOKUP($AC13,'05'!$AC$8:$BP$226,19,FALSE)+VLOOKUP($AC13,'06'!$AC$8:$BH$229,19,FALSE)</f>
        <v>0</v>
      </c>
      <c r="AV13" s="179"/>
      <c r="AW13" s="179"/>
      <c r="AX13" s="180"/>
      <c r="AY13" s="188" t="s">
        <v>616</v>
      </c>
      <c r="AZ13" s="189"/>
      <c r="BA13" s="189"/>
      <c r="BB13" s="190"/>
      <c r="BC13" s="178">
        <f>VLOOKUP($AC13,'04'!$AC$8:$BH$256,27,FALSE)+VLOOKUP($AC13,'5'!$AC$8:$BP$226,27,FALSE)+VLOOKUP($AC13,'06'!$AC$8:$BH$250,27,FALSE)</f>
        <v>255581</v>
      </c>
      <c r="BD13" s="179"/>
      <c r="BE13" s="179"/>
      <c r="BF13" s="180"/>
      <c r="BG13" s="191">
        <f t="shared" si="0"/>
        <v>1</v>
      </c>
      <c r="BH13" s="192"/>
    </row>
    <row r="14" spans="1:61" s="3" customFormat="1" ht="20.100000000000001" customHeight="1" x14ac:dyDescent="0.2">
      <c r="A14" s="199" t="s">
        <v>6</v>
      </c>
      <c r="B14" s="200"/>
      <c r="C14" s="201" t="s">
        <v>252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3"/>
      <c r="AC14" s="204" t="s">
        <v>253</v>
      </c>
      <c r="AD14" s="205"/>
      <c r="AE14" s="206">
        <f t="shared" ref="AE14" si="1">SUM(AE8:AH13)</f>
        <v>149638343</v>
      </c>
      <c r="AF14" s="207"/>
      <c r="AG14" s="207"/>
      <c r="AH14" s="208"/>
      <c r="AI14" s="206">
        <f t="shared" ref="AI14" si="2">SUM(AI8:AL13)</f>
        <v>171001398</v>
      </c>
      <c r="AJ14" s="207"/>
      <c r="AK14" s="207"/>
      <c r="AL14" s="208"/>
      <c r="AM14" s="206">
        <f t="shared" ref="AM14" si="3">SUM(AM8:AP13)</f>
        <v>171001398</v>
      </c>
      <c r="AN14" s="207"/>
      <c r="AO14" s="207"/>
      <c r="AP14" s="208"/>
      <c r="AQ14" s="209" t="s">
        <v>616</v>
      </c>
      <c r="AR14" s="210"/>
      <c r="AS14" s="210"/>
      <c r="AT14" s="211"/>
      <c r="AU14" s="206">
        <f t="shared" ref="AU14" si="4">SUM(AU8:AX13)</f>
        <v>0</v>
      </c>
      <c r="AV14" s="207"/>
      <c r="AW14" s="207"/>
      <c r="AX14" s="208"/>
      <c r="AY14" s="209" t="s">
        <v>616</v>
      </c>
      <c r="AZ14" s="210"/>
      <c r="BA14" s="210"/>
      <c r="BB14" s="211"/>
      <c r="BC14" s="206">
        <f>SUM(BC8:BF13)</f>
        <v>171001398</v>
      </c>
      <c r="BD14" s="207"/>
      <c r="BE14" s="207"/>
      <c r="BF14" s="208"/>
      <c r="BG14" s="212">
        <f t="shared" si="0"/>
        <v>1</v>
      </c>
      <c r="BH14" s="213"/>
    </row>
    <row r="15" spans="1:61" ht="20.100000000000001" customHeight="1" x14ac:dyDescent="0.2">
      <c r="A15" s="168" t="s">
        <v>7</v>
      </c>
      <c r="B15" s="169"/>
      <c r="C15" s="193" t="s">
        <v>254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5"/>
      <c r="AC15" s="173" t="s">
        <v>255</v>
      </c>
      <c r="AD15" s="174"/>
      <c r="AE15" s="175">
        <f>VLOOKUP($AC15,'04'!$AC$8:$BH$256,3,FALSE)+VLOOKUP($AC15,'5'!$AC$8:$BP$226,3,FALSE)+VLOOKUP($AC15,'06'!$AC$8:$BH$229,3,FALSE)+VLOOKUP($AC15,'07'!$AC$8:$BP$226,3,FALSE)</f>
        <v>0</v>
      </c>
      <c r="AF15" s="176"/>
      <c r="AG15" s="176"/>
      <c r="AH15" s="177"/>
      <c r="AI15" s="178">
        <f>VLOOKUP($AC15,'04'!$AC$8:$BH$256,11,FALSE)+VLOOKUP($AC15,'5'!$AC$8:$BP$226,7,FALSE)+VLOOKUP($AC15,'06'!$AC$8:$BH$250,11,FALSE)+VLOOKUP($AC15,'07'!$AC$8:$BH$250,7,FALSE)</f>
        <v>0</v>
      </c>
      <c r="AJ15" s="179"/>
      <c r="AK15" s="179"/>
      <c r="AL15" s="180"/>
      <c r="AM15" s="178">
        <f>VLOOKUP($AC15,'04'!$AC$8:$BH$256,11,FALSE)+VLOOKUP($AC15,'5'!$AC$8:$BP$226,11,FALSE)+VLOOKUP($AC15,'06'!$AC$8:$BH$250,11,FALSE)+VLOOKUP($AC15,'07'!$AC$8:$BH$250,11,FALSE)</f>
        <v>0</v>
      </c>
      <c r="AN15" s="179"/>
      <c r="AO15" s="179"/>
      <c r="AP15" s="180"/>
      <c r="AQ15" s="188" t="s">
        <v>616</v>
      </c>
      <c r="AR15" s="189"/>
      <c r="AS15" s="189"/>
      <c r="AT15" s="190"/>
      <c r="AU15" s="178">
        <f>VLOOKUP($AC15,'04'!$AC$8:$BH$256,19,FALSE)+VLOOKUP($AC15,'05'!$AC$8:$BP$226,19,FALSE)+VLOOKUP($AC15,'06'!$AC$8:$BH$229,19,FALSE)</f>
        <v>0</v>
      </c>
      <c r="AV15" s="179"/>
      <c r="AW15" s="179"/>
      <c r="AX15" s="180"/>
      <c r="AY15" s="188" t="s">
        <v>616</v>
      </c>
      <c r="AZ15" s="189"/>
      <c r="BA15" s="189"/>
      <c r="BB15" s="190"/>
      <c r="BC15" s="178">
        <f>VLOOKUP($AC15,'04'!$AC$8:$BH$256,27,FALSE)+VLOOKUP($AC15,'5'!$AC$8:$BP$226,27,FALSE)+VLOOKUP($AC15,'06'!$AC$8:$BH$250,27,FALSE)</f>
        <v>0</v>
      </c>
      <c r="BD15" s="179"/>
      <c r="BE15" s="179"/>
      <c r="BF15" s="180"/>
      <c r="BG15" s="191" t="str">
        <f t="shared" si="0"/>
        <v>n.é.</v>
      </c>
      <c r="BH15" s="192"/>
    </row>
    <row r="16" spans="1:61" ht="20.100000000000001" customHeight="1" x14ac:dyDescent="0.2">
      <c r="A16" s="168" t="s">
        <v>8</v>
      </c>
      <c r="B16" s="169"/>
      <c r="C16" s="193" t="s">
        <v>427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/>
      <c r="AC16" s="173" t="s">
        <v>256</v>
      </c>
      <c r="AD16" s="174"/>
      <c r="AE16" s="175">
        <f>VLOOKUP($AC16,'04'!$AC$8:$BH$256,3,FALSE)+VLOOKUP($AC16,'5'!$AC$8:$BP$226,3,FALSE)+VLOOKUP($AC16,'06'!$AC$8:$BH$229,3,FALSE)+VLOOKUP($AC16,'07'!$AC$8:$BP$226,3,FALSE)</f>
        <v>0</v>
      </c>
      <c r="AF16" s="176"/>
      <c r="AG16" s="176"/>
      <c r="AH16" s="177"/>
      <c r="AI16" s="178">
        <f>VLOOKUP($AC16,'04'!$AC$8:$BH$256,11,FALSE)+VLOOKUP($AC16,'5'!$AC$8:$BP$226,7,FALSE)+VLOOKUP($AC16,'06'!$AC$8:$BH$250,11,FALSE)+VLOOKUP($AC16,'07'!$AC$8:$BH$250,7,FALSE)</f>
        <v>0</v>
      </c>
      <c r="AJ16" s="179"/>
      <c r="AK16" s="179"/>
      <c r="AL16" s="180"/>
      <c r="AM16" s="178">
        <f>VLOOKUP($AC16,'04'!$AC$8:$BH$256,11,FALSE)+VLOOKUP($AC16,'5'!$AC$8:$BP$226,11,FALSE)+VLOOKUP($AC16,'06'!$AC$8:$BH$250,11,FALSE)+VLOOKUP($AC16,'07'!$AC$8:$BH$250,11,FALSE)</f>
        <v>0</v>
      </c>
      <c r="AN16" s="179"/>
      <c r="AO16" s="179"/>
      <c r="AP16" s="180"/>
      <c r="AQ16" s="188" t="s">
        <v>616</v>
      </c>
      <c r="AR16" s="189"/>
      <c r="AS16" s="189"/>
      <c r="AT16" s="190"/>
      <c r="AU16" s="178">
        <f>VLOOKUP($AC16,'04'!$AC$8:$BH$256,19,FALSE)+VLOOKUP($AC16,'05'!$AC$8:$BP$226,19,FALSE)+VLOOKUP($AC16,'06'!$AC$8:$BH$229,19,FALSE)</f>
        <v>0</v>
      </c>
      <c r="AV16" s="179"/>
      <c r="AW16" s="179"/>
      <c r="AX16" s="180"/>
      <c r="AY16" s="188" t="s">
        <v>616</v>
      </c>
      <c r="AZ16" s="189"/>
      <c r="BA16" s="189"/>
      <c r="BB16" s="190"/>
      <c r="BC16" s="178">
        <f>VLOOKUP($AC16,'04'!$AC$8:$BH$256,27,FALSE)+VLOOKUP($AC16,'5'!$AC$8:$BP$226,27,FALSE)+VLOOKUP($AC16,'06'!$AC$8:$BH$250,27,FALSE)</f>
        <v>0</v>
      </c>
      <c r="BD16" s="179"/>
      <c r="BE16" s="179"/>
      <c r="BF16" s="180"/>
      <c r="BG16" s="191" t="str">
        <f t="shared" si="0"/>
        <v>n.é.</v>
      </c>
      <c r="BH16" s="192"/>
    </row>
    <row r="17" spans="1:60" ht="20.100000000000001" customHeight="1" x14ac:dyDescent="0.2">
      <c r="A17" s="168" t="s">
        <v>9</v>
      </c>
      <c r="B17" s="169"/>
      <c r="C17" s="193" t="s">
        <v>428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/>
      <c r="AC17" s="173" t="s">
        <v>257</v>
      </c>
      <c r="AD17" s="174"/>
      <c r="AE17" s="175">
        <f>VLOOKUP($AC17,'04'!$AC$8:$BH$256,3,FALSE)+VLOOKUP($AC17,'5'!$AC$8:$BP$226,3,FALSE)+VLOOKUP($AC17,'06'!$AC$8:$BH$229,3,FALSE)+VLOOKUP($AC17,'07'!$AC$8:$BP$226,3,FALSE)</f>
        <v>0</v>
      </c>
      <c r="AF17" s="176"/>
      <c r="AG17" s="176"/>
      <c r="AH17" s="177"/>
      <c r="AI17" s="178">
        <f>VLOOKUP($AC17,'04'!$AC$8:$BH$256,11,FALSE)+VLOOKUP($AC17,'5'!$AC$8:$BP$226,7,FALSE)+VLOOKUP($AC17,'06'!$AC$8:$BH$250,11,FALSE)+VLOOKUP($AC17,'07'!$AC$8:$BH$250,7,FALSE)</f>
        <v>0</v>
      </c>
      <c r="AJ17" s="179"/>
      <c r="AK17" s="179"/>
      <c r="AL17" s="180"/>
      <c r="AM17" s="178">
        <f>VLOOKUP($AC17,'04'!$AC$8:$BH$256,11,FALSE)+VLOOKUP($AC17,'5'!$AC$8:$BP$226,11,FALSE)+VLOOKUP($AC17,'06'!$AC$8:$BH$250,11,FALSE)+VLOOKUP($AC17,'07'!$AC$8:$BH$250,11,FALSE)</f>
        <v>0</v>
      </c>
      <c r="AN17" s="179"/>
      <c r="AO17" s="179"/>
      <c r="AP17" s="180"/>
      <c r="AQ17" s="188" t="s">
        <v>616</v>
      </c>
      <c r="AR17" s="189"/>
      <c r="AS17" s="189"/>
      <c r="AT17" s="190"/>
      <c r="AU17" s="178">
        <f>VLOOKUP($AC17,'04'!$AC$8:$BH$256,19,FALSE)+VLOOKUP($AC17,'05'!$AC$8:$BP$226,19,FALSE)+VLOOKUP($AC17,'06'!$AC$8:$BH$229,19,FALSE)</f>
        <v>0</v>
      </c>
      <c r="AV17" s="179"/>
      <c r="AW17" s="179"/>
      <c r="AX17" s="180"/>
      <c r="AY17" s="188" t="s">
        <v>616</v>
      </c>
      <c r="AZ17" s="189"/>
      <c r="BA17" s="189"/>
      <c r="BB17" s="190"/>
      <c r="BC17" s="178">
        <f>VLOOKUP($AC17,'04'!$AC$8:$BH$256,27,FALSE)+VLOOKUP($AC17,'5'!$AC$8:$BP$226,27,FALSE)+VLOOKUP($AC17,'06'!$AC$8:$BH$250,27,FALSE)</f>
        <v>0</v>
      </c>
      <c r="BD17" s="179"/>
      <c r="BE17" s="179"/>
      <c r="BF17" s="180"/>
      <c r="BG17" s="191" t="str">
        <f t="shared" si="0"/>
        <v>n.é.</v>
      </c>
      <c r="BH17" s="192"/>
    </row>
    <row r="18" spans="1:60" ht="20.100000000000001" customHeight="1" x14ac:dyDescent="0.2">
      <c r="A18" s="168" t="s">
        <v>10</v>
      </c>
      <c r="B18" s="169"/>
      <c r="C18" s="193" t="s">
        <v>429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  <c r="AC18" s="173" t="s">
        <v>258</v>
      </c>
      <c r="AD18" s="174"/>
      <c r="AE18" s="175">
        <f>VLOOKUP($AC18,'04'!$AC$8:$BH$256,3,FALSE)+VLOOKUP($AC18,'5'!$AC$8:$BP$226,3,FALSE)+VLOOKUP($AC18,'06'!$AC$8:$BH$229,3,FALSE)+VLOOKUP($AC18,'07'!$AC$8:$BP$226,3,FALSE)</f>
        <v>0</v>
      </c>
      <c r="AF18" s="176"/>
      <c r="AG18" s="176"/>
      <c r="AH18" s="177"/>
      <c r="AI18" s="178">
        <f>VLOOKUP($AC18,'04'!$AC$8:$BH$256,11,FALSE)+VLOOKUP($AC18,'5'!$AC$8:$BP$226,7,FALSE)+VLOOKUP($AC18,'06'!$AC$8:$BH$250,11,FALSE)+VLOOKUP($AC18,'07'!$AC$8:$BH$250,7,FALSE)</f>
        <v>0</v>
      </c>
      <c r="AJ18" s="179"/>
      <c r="AK18" s="179"/>
      <c r="AL18" s="180"/>
      <c r="AM18" s="178">
        <f>VLOOKUP($AC18,'04'!$AC$8:$BH$256,11,FALSE)+VLOOKUP($AC18,'5'!$AC$8:$BP$226,11,FALSE)+VLOOKUP($AC18,'06'!$AC$8:$BH$250,11,FALSE)+VLOOKUP($AC18,'07'!$AC$8:$BH$250,11,FALSE)</f>
        <v>0</v>
      </c>
      <c r="AN18" s="179"/>
      <c r="AO18" s="179"/>
      <c r="AP18" s="180"/>
      <c r="AQ18" s="188" t="s">
        <v>616</v>
      </c>
      <c r="AR18" s="189"/>
      <c r="AS18" s="189"/>
      <c r="AT18" s="190"/>
      <c r="AU18" s="178">
        <f>VLOOKUP($AC18,'04'!$AC$8:$BH$256,19,FALSE)+VLOOKUP($AC18,'05'!$AC$8:$BP$226,19,FALSE)+VLOOKUP($AC18,'06'!$AC$8:$BH$229,19,FALSE)</f>
        <v>0</v>
      </c>
      <c r="AV18" s="179"/>
      <c r="AW18" s="179"/>
      <c r="AX18" s="180"/>
      <c r="AY18" s="188" t="s">
        <v>616</v>
      </c>
      <c r="AZ18" s="189"/>
      <c r="BA18" s="189"/>
      <c r="BB18" s="190"/>
      <c r="BC18" s="178">
        <f>VLOOKUP($AC18,'04'!$AC$8:$BH$256,27,FALSE)+VLOOKUP($AC18,'5'!$AC$8:$BP$226,27,FALSE)+VLOOKUP($AC18,'06'!$AC$8:$BH$250,27,FALSE)</f>
        <v>0</v>
      </c>
      <c r="BD18" s="179"/>
      <c r="BE18" s="179"/>
      <c r="BF18" s="180"/>
      <c r="BG18" s="191" t="str">
        <f t="shared" si="0"/>
        <v>n.é.</v>
      </c>
      <c r="BH18" s="192"/>
    </row>
    <row r="19" spans="1:60" ht="20.100000000000001" customHeight="1" x14ac:dyDescent="0.2">
      <c r="A19" s="168" t="s">
        <v>11</v>
      </c>
      <c r="B19" s="169"/>
      <c r="C19" s="193" t="s">
        <v>259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5"/>
      <c r="AC19" s="173" t="s">
        <v>260</v>
      </c>
      <c r="AD19" s="174"/>
      <c r="AE19" s="175">
        <f>VLOOKUP($AC19,'04'!$AC$8:$BH$256,3,FALSE)+VLOOKUP($AC19,'5'!$AC$8:$BP$226,3,FALSE)+VLOOKUP($AC19,'06'!$AC$8:$BH$229,3,FALSE)+VLOOKUP($AC19,'07'!$AC$8:$BP$226,3,FALSE)</f>
        <v>38113182</v>
      </c>
      <c r="AF19" s="176"/>
      <c r="AG19" s="176"/>
      <c r="AH19" s="177"/>
      <c r="AI19" s="178">
        <f>VLOOKUP($AC19,'04'!$AC$8:$BH$256,11,FALSE)+VLOOKUP($AC19,'5'!$AC$8:$BP$226,7,FALSE)+VLOOKUP($AC19,'06'!$AC$8:$BH$250,11,FALSE)+VLOOKUP($AC19,'07'!$AC$8:$BH$250,7,FALSE)</f>
        <v>43225007</v>
      </c>
      <c r="AJ19" s="179"/>
      <c r="AK19" s="179"/>
      <c r="AL19" s="180"/>
      <c r="AM19" s="178">
        <f>VLOOKUP($AC19,'04'!$AC$8:$BH$256,11,FALSE)+VLOOKUP($AC19,'5'!$AC$8:$BP$226,11,FALSE)+VLOOKUP($AC19,'06'!$AC$8:$BH$250,11,FALSE)+VLOOKUP($AC19,'07'!$AC$8:$BH$250,11,FALSE)</f>
        <v>43225007</v>
      </c>
      <c r="AN19" s="179"/>
      <c r="AO19" s="179"/>
      <c r="AP19" s="180"/>
      <c r="AQ19" s="188" t="s">
        <v>616</v>
      </c>
      <c r="AR19" s="189"/>
      <c r="AS19" s="189"/>
      <c r="AT19" s="190"/>
      <c r="AU19" s="178">
        <f>VLOOKUP($AC19,'04'!$AC$8:$BH$256,19,FALSE)+VLOOKUP($AC19,'05'!$AC$8:$BP$226,19,FALSE)+VLOOKUP($AC19,'06'!$AC$8:$BH$229,19,FALSE)</f>
        <v>0</v>
      </c>
      <c r="AV19" s="179"/>
      <c r="AW19" s="179"/>
      <c r="AX19" s="180"/>
      <c r="AY19" s="188" t="s">
        <v>616</v>
      </c>
      <c r="AZ19" s="189"/>
      <c r="BA19" s="189"/>
      <c r="BB19" s="190"/>
      <c r="BC19" s="178">
        <f>VLOOKUP($AC19,'04'!$AC$8:$BH$256,27,FALSE)+VLOOKUP($AC19,'5'!$AC$8:$BP$226,27,FALSE)+VLOOKUP($AC19,'06'!$AC$8:$BH$250,27,FALSE)</f>
        <v>43225007</v>
      </c>
      <c r="BD19" s="179"/>
      <c r="BE19" s="179"/>
      <c r="BF19" s="180"/>
      <c r="BG19" s="191">
        <f t="shared" si="0"/>
        <v>1</v>
      </c>
      <c r="BH19" s="192"/>
    </row>
    <row r="20" spans="1:60" s="3" customFormat="1" ht="20.100000000000001" customHeight="1" x14ac:dyDescent="0.2">
      <c r="A20" s="199" t="s">
        <v>12</v>
      </c>
      <c r="B20" s="200"/>
      <c r="C20" s="201" t="s">
        <v>261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3"/>
      <c r="AC20" s="204" t="s">
        <v>262</v>
      </c>
      <c r="AD20" s="205"/>
      <c r="AE20" s="206">
        <f t="shared" ref="AE20" si="5">SUM(AE14:AH19)</f>
        <v>187751525</v>
      </c>
      <c r="AF20" s="207"/>
      <c r="AG20" s="207"/>
      <c r="AH20" s="208"/>
      <c r="AI20" s="206">
        <f t="shared" ref="AI20" si="6">SUM(AI14:AL19)</f>
        <v>214226405</v>
      </c>
      <c r="AJ20" s="207"/>
      <c r="AK20" s="207"/>
      <c r="AL20" s="208"/>
      <c r="AM20" s="206">
        <f t="shared" ref="AM20" si="7">SUM(AM14:AP19)</f>
        <v>214226405</v>
      </c>
      <c r="AN20" s="207"/>
      <c r="AO20" s="207"/>
      <c r="AP20" s="208"/>
      <c r="AQ20" s="209" t="s">
        <v>616</v>
      </c>
      <c r="AR20" s="210"/>
      <c r="AS20" s="210"/>
      <c r="AT20" s="211"/>
      <c r="AU20" s="206">
        <f t="shared" ref="AU20" si="8">SUM(AU14:AX19)</f>
        <v>0</v>
      </c>
      <c r="AV20" s="207"/>
      <c r="AW20" s="207"/>
      <c r="AX20" s="208"/>
      <c r="AY20" s="209" t="s">
        <v>616</v>
      </c>
      <c r="AZ20" s="210"/>
      <c r="BA20" s="210"/>
      <c r="BB20" s="211"/>
      <c r="BC20" s="206">
        <f t="shared" ref="BC20" si="9">SUM(BC14:BF19)</f>
        <v>214226405</v>
      </c>
      <c r="BD20" s="207"/>
      <c r="BE20" s="207"/>
      <c r="BF20" s="208"/>
      <c r="BG20" s="212">
        <f t="shared" si="0"/>
        <v>1</v>
      </c>
      <c r="BH20" s="213"/>
    </row>
    <row r="21" spans="1:60" ht="20.100000000000001" customHeight="1" x14ac:dyDescent="0.2">
      <c r="A21" s="168" t="s">
        <v>13</v>
      </c>
      <c r="B21" s="169"/>
      <c r="C21" s="193" t="s">
        <v>263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5"/>
      <c r="AC21" s="173" t="s">
        <v>264</v>
      </c>
      <c r="AD21" s="174"/>
      <c r="AE21" s="175">
        <f>VLOOKUP($AC21,'04'!$AC$8:$BH$256,3,FALSE)+VLOOKUP($AC21,'5'!$AC$8:$BP$226,3,FALSE)+VLOOKUP($AC21,'06'!$AC$8:$BH$229,3,FALSE)+VLOOKUP($AC21,'07'!$AC$8:$BP$226,3,FALSE)</f>
        <v>0</v>
      </c>
      <c r="AF21" s="176"/>
      <c r="AG21" s="176"/>
      <c r="AH21" s="177"/>
      <c r="AI21" s="178">
        <f>VLOOKUP($AC21,'04'!$AC$8:$BH$256,11,FALSE)+VLOOKUP($AC21,'5'!$AC$8:$BP$226,7,FALSE)+VLOOKUP($AC21,'06'!$AC$8:$BH$250,11,FALSE)+VLOOKUP($AC21,'07'!$AC$8:$BH$250,7,FALSE)</f>
        <v>310600</v>
      </c>
      <c r="AJ21" s="179"/>
      <c r="AK21" s="179"/>
      <c r="AL21" s="180"/>
      <c r="AM21" s="178">
        <f>VLOOKUP($AC21,'04'!$AC$8:$BH$256,11,FALSE)+VLOOKUP($AC21,'5'!$AC$8:$BP$226,11,FALSE)+VLOOKUP($AC21,'06'!$AC$8:$BH$250,11,FALSE)+VLOOKUP($AC21,'07'!$AC$8:$BH$250,11,FALSE)</f>
        <v>310600</v>
      </c>
      <c r="AN21" s="179"/>
      <c r="AO21" s="179"/>
      <c r="AP21" s="180"/>
      <c r="AQ21" s="188" t="s">
        <v>616</v>
      </c>
      <c r="AR21" s="189"/>
      <c r="AS21" s="189"/>
      <c r="AT21" s="190"/>
      <c r="AU21" s="178">
        <f>VLOOKUP($AC21,'04'!$AC$8:$BH$256,19,FALSE)+VLOOKUP($AC21,'05'!$AC$8:$BP$226,19,FALSE)+VLOOKUP($AC21,'06'!$AC$8:$BH$229,19,FALSE)</f>
        <v>0</v>
      </c>
      <c r="AV21" s="179"/>
      <c r="AW21" s="179"/>
      <c r="AX21" s="180"/>
      <c r="AY21" s="188" t="s">
        <v>616</v>
      </c>
      <c r="AZ21" s="189"/>
      <c r="BA21" s="189"/>
      <c r="BB21" s="190"/>
      <c r="BC21" s="178">
        <f>VLOOKUP($AC21,'04'!$AC$8:$BH$256,27,FALSE)+VLOOKUP($AC21,'5'!$AC$8:$BP$226,27,FALSE)+VLOOKUP($AC21,'06'!$AC$8:$BH$250,27,FALSE)</f>
        <v>310600</v>
      </c>
      <c r="BD21" s="179"/>
      <c r="BE21" s="179"/>
      <c r="BF21" s="180"/>
      <c r="BG21" s="191">
        <f t="shared" si="0"/>
        <v>1</v>
      </c>
      <c r="BH21" s="192"/>
    </row>
    <row r="22" spans="1:60" ht="20.100000000000001" customHeight="1" x14ac:dyDescent="0.2">
      <c r="A22" s="168" t="s">
        <v>14</v>
      </c>
      <c r="B22" s="169"/>
      <c r="C22" s="193" t="s">
        <v>430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5"/>
      <c r="AC22" s="173" t="s">
        <v>265</v>
      </c>
      <c r="AD22" s="174"/>
      <c r="AE22" s="175">
        <f>VLOOKUP($AC22,'04'!$AC$8:$BH$256,3,FALSE)+VLOOKUP($AC22,'5'!$AC$8:$BP$226,3,FALSE)+VLOOKUP($AC22,'06'!$AC$8:$BH$229,3,FALSE)+VLOOKUP($AC22,'07'!$AC$8:$BP$226,3,FALSE)</f>
        <v>0</v>
      </c>
      <c r="AF22" s="176"/>
      <c r="AG22" s="176"/>
      <c r="AH22" s="177"/>
      <c r="AI22" s="178">
        <f>VLOOKUP($AC22,'04'!$AC$8:$BH$256,11,FALSE)+VLOOKUP($AC22,'5'!$AC$8:$BP$226,7,FALSE)+VLOOKUP($AC22,'06'!$AC$8:$BH$250,11,FALSE)+VLOOKUP($AC22,'07'!$AC$8:$BH$250,7,FALSE)</f>
        <v>0</v>
      </c>
      <c r="AJ22" s="179"/>
      <c r="AK22" s="179"/>
      <c r="AL22" s="180"/>
      <c r="AM22" s="178">
        <f>VLOOKUP($AC22,'04'!$AC$8:$BH$256,11,FALSE)+VLOOKUP($AC22,'5'!$AC$8:$BP$226,11,FALSE)+VLOOKUP($AC22,'06'!$AC$8:$BH$250,11,FALSE)+VLOOKUP($AC22,'07'!$AC$8:$BH$250,11,FALSE)</f>
        <v>0</v>
      </c>
      <c r="AN22" s="179"/>
      <c r="AO22" s="179"/>
      <c r="AP22" s="180"/>
      <c r="AQ22" s="188" t="s">
        <v>616</v>
      </c>
      <c r="AR22" s="189"/>
      <c r="AS22" s="189"/>
      <c r="AT22" s="190"/>
      <c r="AU22" s="178">
        <f>VLOOKUP($AC22,'04'!$AC$8:$BH$256,19,FALSE)+VLOOKUP($AC22,'05'!$AC$8:$BP$226,19,FALSE)+VLOOKUP($AC22,'06'!$AC$8:$BH$229,19,FALSE)</f>
        <v>0</v>
      </c>
      <c r="AV22" s="179"/>
      <c r="AW22" s="179"/>
      <c r="AX22" s="180"/>
      <c r="AY22" s="188" t="s">
        <v>616</v>
      </c>
      <c r="AZ22" s="189"/>
      <c r="BA22" s="189"/>
      <c r="BB22" s="190"/>
      <c r="BC22" s="178">
        <f>VLOOKUP($AC22,'04'!$AC$8:$BH$256,27,FALSE)+VLOOKUP($AC22,'5'!$AC$8:$BP$226,27,FALSE)+VLOOKUP($AC22,'06'!$AC$8:$BH$250,27,FALSE)</f>
        <v>0</v>
      </c>
      <c r="BD22" s="179"/>
      <c r="BE22" s="179"/>
      <c r="BF22" s="180"/>
      <c r="BG22" s="191" t="str">
        <f t="shared" si="0"/>
        <v>n.é.</v>
      </c>
      <c r="BH22" s="192"/>
    </row>
    <row r="23" spans="1:60" ht="20.100000000000001" customHeight="1" x14ac:dyDescent="0.2">
      <c r="A23" s="168" t="s">
        <v>15</v>
      </c>
      <c r="B23" s="169"/>
      <c r="C23" s="193" t="s">
        <v>431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5"/>
      <c r="AC23" s="173" t="s">
        <v>266</v>
      </c>
      <c r="AD23" s="174"/>
      <c r="AE23" s="175">
        <f>VLOOKUP($AC23,'04'!$AC$8:$BH$256,3,FALSE)+VLOOKUP($AC23,'5'!$AC$8:$BP$226,3,FALSE)+VLOOKUP($AC23,'06'!$AC$8:$BH$229,3,FALSE)+VLOOKUP($AC23,'07'!$AC$8:$BP$226,3,FALSE)</f>
        <v>0</v>
      </c>
      <c r="AF23" s="176"/>
      <c r="AG23" s="176"/>
      <c r="AH23" s="177"/>
      <c r="AI23" s="178">
        <f>VLOOKUP($AC23,'04'!$AC$8:$BH$256,11,FALSE)+VLOOKUP($AC23,'5'!$AC$8:$BP$226,7,FALSE)+VLOOKUP($AC23,'06'!$AC$8:$BH$250,11,FALSE)+VLOOKUP($AC23,'07'!$AC$8:$BH$250,7,FALSE)</f>
        <v>0</v>
      </c>
      <c r="AJ23" s="179"/>
      <c r="AK23" s="179"/>
      <c r="AL23" s="180"/>
      <c r="AM23" s="178">
        <f>VLOOKUP($AC23,'04'!$AC$8:$BH$256,11,FALSE)+VLOOKUP($AC23,'5'!$AC$8:$BP$226,11,FALSE)+VLOOKUP($AC23,'06'!$AC$8:$BH$250,11,FALSE)+VLOOKUP($AC23,'07'!$AC$8:$BH$250,11,FALSE)</f>
        <v>0</v>
      </c>
      <c r="AN23" s="179"/>
      <c r="AO23" s="179"/>
      <c r="AP23" s="180"/>
      <c r="AQ23" s="188" t="s">
        <v>616</v>
      </c>
      <c r="AR23" s="189"/>
      <c r="AS23" s="189"/>
      <c r="AT23" s="190"/>
      <c r="AU23" s="178">
        <f>VLOOKUP($AC23,'04'!$AC$8:$BH$256,19,FALSE)+VLOOKUP($AC23,'05'!$AC$8:$BP$226,19,FALSE)+VLOOKUP($AC23,'06'!$AC$8:$BH$229,19,FALSE)</f>
        <v>0</v>
      </c>
      <c r="AV23" s="179"/>
      <c r="AW23" s="179"/>
      <c r="AX23" s="180"/>
      <c r="AY23" s="188" t="s">
        <v>616</v>
      </c>
      <c r="AZ23" s="189"/>
      <c r="BA23" s="189"/>
      <c r="BB23" s="190"/>
      <c r="BC23" s="178">
        <f>VLOOKUP($AC23,'04'!$AC$8:$BH$256,27,FALSE)+VLOOKUP($AC23,'5'!$AC$8:$BP$226,27,FALSE)+VLOOKUP($AC23,'06'!$AC$8:$BH$250,27,FALSE)</f>
        <v>0</v>
      </c>
      <c r="BD23" s="179"/>
      <c r="BE23" s="179"/>
      <c r="BF23" s="180"/>
      <c r="BG23" s="191" t="str">
        <f t="shared" si="0"/>
        <v>n.é.</v>
      </c>
      <c r="BH23" s="192"/>
    </row>
    <row r="24" spans="1:60" ht="20.100000000000001" customHeight="1" x14ac:dyDescent="0.2">
      <c r="A24" s="168" t="s">
        <v>53</v>
      </c>
      <c r="B24" s="169"/>
      <c r="C24" s="193" t="s">
        <v>432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5"/>
      <c r="AC24" s="173" t="s">
        <v>267</v>
      </c>
      <c r="AD24" s="174"/>
      <c r="AE24" s="175">
        <f>VLOOKUP($AC24,'04'!$AC$8:$BH$256,3,FALSE)+VLOOKUP($AC24,'5'!$AC$8:$BP$226,3,FALSE)+VLOOKUP($AC24,'06'!$AC$8:$BH$229,3,FALSE)+VLOOKUP($AC24,'07'!$AC$8:$BP$226,3,FALSE)</f>
        <v>0</v>
      </c>
      <c r="AF24" s="176"/>
      <c r="AG24" s="176"/>
      <c r="AH24" s="177"/>
      <c r="AI24" s="178">
        <f>VLOOKUP($AC24,'04'!$AC$8:$BH$256,11,FALSE)+VLOOKUP($AC24,'5'!$AC$8:$BP$226,7,FALSE)+VLOOKUP($AC24,'06'!$AC$8:$BH$250,11,FALSE)+VLOOKUP($AC24,'07'!$AC$8:$BH$250,7,FALSE)</f>
        <v>0</v>
      </c>
      <c r="AJ24" s="179"/>
      <c r="AK24" s="179"/>
      <c r="AL24" s="180"/>
      <c r="AM24" s="178">
        <f>VLOOKUP($AC24,'04'!$AC$8:$BH$256,11,FALSE)+VLOOKUP($AC24,'5'!$AC$8:$BP$226,11,FALSE)+VLOOKUP($AC24,'06'!$AC$8:$BH$250,11,FALSE)+VLOOKUP($AC24,'07'!$AC$8:$BH$250,11,FALSE)</f>
        <v>0</v>
      </c>
      <c r="AN24" s="179"/>
      <c r="AO24" s="179"/>
      <c r="AP24" s="180"/>
      <c r="AQ24" s="188" t="s">
        <v>616</v>
      </c>
      <c r="AR24" s="189"/>
      <c r="AS24" s="189"/>
      <c r="AT24" s="190"/>
      <c r="AU24" s="178">
        <f>VLOOKUP($AC24,'04'!$AC$8:$BH$256,19,FALSE)+VLOOKUP($AC24,'05'!$AC$8:$BP$226,19,FALSE)+VLOOKUP($AC24,'06'!$AC$8:$BH$229,19,FALSE)</f>
        <v>0</v>
      </c>
      <c r="AV24" s="179"/>
      <c r="AW24" s="179"/>
      <c r="AX24" s="180"/>
      <c r="AY24" s="188" t="s">
        <v>616</v>
      </c>
      <c r="AZ24" s="189"/>
      <c r="BA24" s="189"/>
      <c r="BB24" s="190"/>
      <c r="BC24" s="178">
        <f>VLOOKUP($AC24,'04'!$AC$8:$BH$256,27,FALSE)+VLOOKUP($AC24,'5'!$AC$8:$BP$226,27,FALSE)+VLOOKUP($AC24,'06'!$AC$8:$BH$250,27,FALSE)</f>
        <v>0</v>
      </c>
      <c r="BD24" s="179"/>
      <c r="BE24" s="179"/>
      <c r="BF24" s="180"/>
      <c r="BG24" s="191" t="str">
        <f t="shared" si="0"/>
        <v>n.é.</v>
      </c>
      <c r="BH24" s="192"/>
    </row>
    <row r="25" spans="1:60" ht="20.100000000000001" customHeight="1" x14ac:dyDescent="0.2">
      <c r="A25" s="168" t="s">
        <v>54</v>
      </c>
      <c r="B25" s="169"/>
      <c r="C25" s="193" t="s">
        <v>268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5"/>
      <c r="AC25" s="173" t="s">
        <v>269</v>
      </c>
      <c r="AD25" s="174"/>
      <c r="AE25" s="175">
        <f>VLOOKUP($AC25,'04'!$AC$8:$BH$256,3,FALSE)+VLOOKUP($AC25,'5'!$AC$8:$BP$226,3,FALSE)+VLOOKUP($AC25,'06'!$AC$8:$BH$229,3,FALSE)+VLOOKUP($AC25,'07'!$AC$8:$BP$226,3,FALSE)</f>
        <v>22758400</v>
      </c>
      <c r="AF25" s="176"/>
      <c r="AG25" s="176"/>
      <c r="AH25" s="177"/>
      <c r="AI25" s="178">
        <f>VLOOKUP($AC25,'04'!$AC$8:$BH$256,11,FALSE)+VLOOKUP($AC25,'5'!$AC$8:$BP$226,7,FALSE)+VLOOKUP($AC25,'06'!$AC$8:$BH$250,11,FALSE)+VLOOKUP($AC25,'07'!$AC$8:$BH$250,7,FALSE)</f>
        <v>97621141</v>
      </c>
      <c r="AJ25" s="179"/>
      <c r="AK25" s="179"/>
      <c r="AL25" s="180"/>
      <c r="AM25" s="178">
        <f>VLOOKUP($AC25,'04'!$AC$8:$BH$256,11,FALSE)+VLOOKUP($AC25,'5'!$AC$8:$BP$226,11,FALSE)+VLOOKUP($AC25,'06'!$AC$8:$BH$250,11,FALSE)+VLOOKUP($AC25,'07'!$AC$8:$BH$250,11,FALSE)</f>
        <v>97621141</v>
      </c>
      <c r="AN25" s="179"/>
      <c r="AO25" s="179"/>
      <c r="AP25" s="180"/>
      <c r="AQ25" s="188" t="s">
        <v>616</v>
      </c>
      <c r="AR25" s="189"/>
      <c r="AS25" s="189"/>
      <c r="AT25" s="190"/>
      <c r="AU25" s="178">
        <f>VLOOKUP($AC25,'04'!$AC$8:$BH$256,19,FALSE)+VLOOKUP($AC25,'05'!$AC$8:$BP$226,19,FALSE)+VLOOKUP($AC25,'06'!$AC$8:$BH$229,19,FALSE)</f>
        <v>0</v>
      </c>
      <c r="AV25" s="179"/>
      <c r="AW25" s="179"/>
      <c r="AX25" s="180"/>
      <c r="AY25" s="188" t="s">
        <v>616</v>
      </c>
      <c r="AZ25" s="189"/>
      <c r="BA25" s="189"/>
      <c r="BB25" s="190"/>
      <c r="BC25" s="178">
        <f>VLOOKUP($AC25,'04'!$AC$8:$BH$256,27,FALSE)+VLOOKUP($AC25,'5'!$AC$8:$BP$226,27,FALSE)+VLOOKUP($AC25,'06'!$AC$8:$BH$250,27,FALSE)</f>
        <v>97621141</v>
      </c>
      <c r="BD25" s="179"/>
      <c r="BE25" s="179"/>
      <c r="BF25" s="180"/>
      <c r="BG25" s="191">
        <f t="shared" si="0"/>
        <v>1</v>
      </c>
      <c r="BH25" s="192"/>
    </row>
    <row r="26" spans="1:60" s="3" customFormat="1" ht="20.100000000000001" customHeight="1" x14ac:dyDescent="0.2">
      <c r="A26" s="199" t="s">
        <v>55</v>
      </c>
      <c r="B26" s="200"/>
      <c r="C26" s="201" t="s">
        <v>270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3"/>
      <c r="AC26" s="204" t="s">
        <v>271</v>
      </c>
      <c r="AD26" s="205"/>
      <c r="AE26" s="206">
        <f t="shared" ref="AE26" si="10">SUM(AE21:AH25)</f>
        <v>22758400</v>
      </c>
      <c r="AF26" s="207"/>
      <c r="AG26" s="207"/>
      <c r="AH26" s="208"/>
      <c r="AI26" s="206">
        <f t="shared" ref="AI26" si="11">SUM(AI21:AL25)</f>
        <v>97931741</v>
      </c>
      <c r="AJ26" s="207"/>
      <c r="AK26" s="207"/>
      <c r="AL26" s="208"/>
      <c r="AM26" s="206">
        <f t="shared" ref="AM26" si="12">SUM(AM21:AP25)</f>
        <v>97931741</v>
      </c>
      <c r="AN26" s="207"/>
      <c r="AO26" s="207"/>
      <c r="AP26" s="208"/>
      <c r="AQ26" s="209" t="s">
        <v>616</v>
      </c>
      <c r="AR26" s="210"/>
      <c r="AS26" s="210"/>
      <c r="AT26" s="211"/>
      <c r="AU26" s="206">
        <f t="shared" ref="AU26" si="13">SUM(AU21:AX25)</f>
        <v>0</v>
      </c>
      <c r="AV26" s="207"/>
      <c r="AW26" s="207"/>
      <c r="AX26" s="208"/>
      <c r="AY26" s="209" t="s">
        <v>616</v>
      </c>
      <c r="AZ26" s="210"/>
      <c r="BA26" s="210"/>
      <c r="BB26" s="211"/>
      <c r="BC26" s="206">
        <f t="shared" ref="BC26" si="14">SUM(BC21:BF25)</f>
        <v>97931741</v>
      </c>
      <c r="BD26" s="207"/>
      <c r="BE26" s="207"/>
      <c r="BF26" s="208"/>
      <c r="BG26" s="212">
        <f t="shared" si="0"/>
        <v>1</v>
      </c>
      <c r="BH26" s="213"/>
    </row>
    <row r="27" spans="1:60" ht="20.100000000000001" customHeight="1" x14ac:dyDescent="0.2">
      <c r="A27" s="168" t="s">
        <v>56</v>
      </c>
      <c r="B27" s="169"/>
      <c r="C27" s="193" t="s">
        <v>272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/>
      <c r="AC27" s="173" t="s">
        <v>273</v>
      </c>
      <c r="AD27" s="174"/>
      <c r="AE27" s="175">
        <f>VLOOKUP($AC27,'04'!$AC$8:$BH$256,3,FALSE)+VLOOKUP($AC27,'5'!$AC$8:$BP$226,3,FALSE)+VLOOKUP($AC27,'06'!$AC$8:$BH$229,3,FALSE)+VLOOKUP($AC27,'07'!$AC$8:$BP$226,3,FALSE)</f>
        <v>0</v>
      </c>
      <c r="AF27" s="176"/>
      <c r="AG27" s="176"/>
      <c r="AH27" s="177"/>
      <c r="AI27" s="178">
        <f>VLOOKUP($AC27,'04'!$AC$8:$BH$256,11,FALSE)+VLOOKUP($AC27,'5'!$AC$8:$BP$226,7,FALSE)+VLOOKUP($AC27,'06'!$AC$8:$BH$250,11,FALSE)+VLOOKUP($AC27,'07'!$AC$8:$BH$250,7,FALSE)</f>
        <v>0</v>
      </c>
      <c r="AJ27" s="179"/>
      <c r="AK27" s="179"/>
      <c r="AL27" s="180"/>
      <c r="AM27" s="178">
        <f>VLOOKUP($AC27,'04'!$AC$8:$BH$256,11,FALSE)+VLOOKUP($AC27,'5'!$AC$8:$BP$226,11,FALSE)+VLOOKUP($AC27,'06'!$AC$8:$BH$250,11,FALSE)+VLOOKUP($AC27,'07'!$AC$8:$BH$250,11,FALSE)</f>
        <v>0</v>
      </c>
      <c r="AN27" s="179"/>
      <c r="AO27" s="179"/>
      <c r="AP27" s="180"/>
      <c r="AQ27" s="188" t="s">
        <v>616</v>
      </c>
      <c r="AR27" s="189"/>
      <c r="AS27" s="189"/>
      <c r="AT27" s="190"/>
      <c r="AU27" s="178">
        <f>VLOOKUP($AC27,'04'!$AC$8:$BH$256,19,FALSE)+VLOOKUP($AC27,'05'!$AC$8:$BP$226,19,FALSE)+VLOOKUP($AC27,'06'!$AC$8:$BH$229,19,FALSE)</f>
        <v>0</v>
      </c>
      <c r="AV27" s="179"/>
      <c r="AW27" s="179"/>
      <c r="AX27" s="180"/>
      <c r="AY27" s="188" t="s">
        <v>616</v>
      </c>
      <c r="AZ27" s="189"/>
      <c r="BA27" s="189"/>
      <c r="BB27" s="190"/>
      <c r="BC27" s="178">
        <f>VLOOKUP($AC27,'04'!$AC$8:$BH$256,27,FALSE)+VLOOKUP($AC27,'5'!$AC$8:$BP$226,27,FALSE)+VLOOKUP($AC27,'06'!$AC$8:$BH$250,27,FALSE)</f>
        <v>0</v>
      </c>
      <c r="BD27" s="179"/>
      <c r="BE27" s="179"/>
      <c r="BF27" s="180"/>
      <c r="BG27" s="191" t="str">
        <f t="shared" si="0"/>
        <v>n.é.</v>
      </c>
      <c r="BH27" s="192"/>
    </row>
    <row r="28" spans="1:60" ht="20.100000000000001" customHeight="1" x14ac:dyDescent="0.2">
      <c r="A28" s="168" t="s">
        <v>106</v>
      </c>
      <c r="B28" s="169"/>
      <c r="C28" s="193" t="s">
        <v>274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5"/>
      <c r="AC28" s="173" t="s">
        <v>275</v>
      </c>
      <c r="AD28" s="174"/>
      <c r="AE28" s="175">
        <f>VLOOKUP($AC28,'04'!$AC$8:$BH$256,3,FALSE)+VLOOKUP($AC28,'5'!$AC$8:$BP$226,3,FALSE)+VLOOKUP($AC28,'06'!$AC$8:$BH$229,3,FALSE)+VLOOKUP($AC28,'07'!$AC$8:$BP$226,3,FALSE)</f>
        <v>0</v>
      </c>
      <c r="AF28" s="176"/>
      <c r="AG28" s="176"/>
      <c r="AH28" s="177"/>
      <c r="AI28" s="178">
        <f>VLOOKUP($AC28,'04'!$AC$8:$BH$256,11,FALSE)+VLOOKUP($AC28,'5'!$AC$8:$BP$226,7,FALSE)+VLOOKUP($AC28,'06'!$AC$8:$BH$250,11,FALSE)+VLOOKUP($AC28,'07'!$AC$8:$BH$250,7,FALSE)</f>
        <v>0</v>
      </c>
      <c r="AJ28" s="179"/>
      <c r="AK28" s="179"/>
      <c r="AL28" s="180"/>
      <c r="AM28" s="178">
        <f>VLOOKUP($AC28,'04'!$AC$8:$BH$256,11,FALSE)+VLOOKUP($AC28,'5'!$AC$8:$BP$226,11,FALSE)+VLOOKUP($AC28,'06'!$AC$8:$BH$250,11,FALSE)+VLOOKUP($AC28,'07'!$AC$8:$BH$250,11,FALSE)</f>
        <v>0</v>
      </c>
      <c r="AN28" s="179"/>
      <c r="AO28" s="179"/>
      <c r="AP28" s="180"/>
      <c r="AQ28" s="188" t="s">
        <v>616</v>
      </c>
      <c r="AR28" s="189"/>
      <c r="AS28" s="189"/>
      <c r="AT28" s="190"/>
      <c r="AU28" s="178">
        <f>VLOOKUP($AC28,'04'!$AC$8:$BH$256,19,FALSE)+VLOOKUP($AC28,'05'!$AC$8:$BP$226,19,FALSE)+VLOOKUP($AC28,'06'!$AC$8:$BH$229,19,FALSE)</f>
        <v>0</v>
      </c>
      <c r="AV28" s="179"/>
      <c r="AW28" s="179"/>
      <c r="AX28" s="180"/>
      <c r="AY28" s="188" t="s">
        <v>616</v>
      </c>
      <c r="AZ28" s="189"/>
      <c r="BA28" s="189"/>
      <c r="BB28" s="190"/>
      <c r="BC28" s="178">
        <f>VLOOKUP($AC28,'04'!$AC$8:$BH$256,27,FALSE)+VLOOKUP($AC28,'5'!$AC$8:$BP$226,27,FALSE)+VLOOKUP($AC28,'06'!$AC$8:$BH$250,27,FALSE)</f>
        <v>0</v>
      </c>
      <c r="BD28" s="179"/>
      <c r="BE28" s="179"/>
      <c r="BF28" s="180"/>
      <c r="BG28" s="191" t="str">
        <f t="shared" si="0"/>
        <v>n.é.</v>
      </c>
      <c r="BH28" s="192"/>
    </row>
    <row r="29" spans="1:60" s="3" customFormat="1" ht="20.100000000000001" customHeight="1" x14ac:dyDescent="0.2">
      <c r="A29" s="199" t="s">
        <v>107</v>
      </c>
      <c r="B29" s="200"/>
      <c r="C29" s="201" t="s">
        <v>276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3"/>
      <c r="AC29" s="204" t="s">
        <v>277</v>
      </c>
      <c r="AD29" s="205"/>
      <c r="AE29" s="206">
        <f t="shared" ref="AE29" si="15">SUM(AE27:AH28)</f>
        <v>0</v>
      </c>
      <c r="AF29" s="207"/>
      <c r="AG29" s="207"/>
      <c r="AH29" s="208"/>
      <c r="AI29" s="206">
        <f t="shared" ref="AI29" si="16">SUM(AI27:AL28)</f>
        <v>0</v>
      </c>
      <c r="AJ29" s="207"/>
      <c r="AK29" s="207"/>
      <c r="AL29" s="208"/>
      <c r="AM29" s="206">
        <f t="shared" ref="AM29" si="17">SUM(AM27:AP28)</f>
        <v>0</v>
      </c>
      <c r="AN29" s="207"/>
      <c r="AO29" s="207"/>
      <c r="AP29" s="208"/>
      <c r="AQ29" s="209" t="s">
        <v>616</v>
      </c>
      <c r="AR29" s="210"/>
      <c r="AS29" s="210"/>
      <c r="AT29" s="211"/>
      <c r="AU29" s="206">
        <f t="shared" ref="AU29" si="18">SUM(AU27:AX28)</f>
        <v>0</v>
      </c>
      <c r="AV29" s="207"/>
      <c r="AW29" s="207"/>
      <c r="AX29" s="208"/>
      <c r="AY29" s="209" t="s">
        <v>616</v>
      </c>
      <c r="AZ29" s="210"/>
      <c r="BA29" s="210"/>
      <c r="BB29" s="211"/>
      <c r="BC29" s="206">
        <f t="shared" ref="BC29" si="19">SUM(BC27:BF28)</f>
        <v>0</v>
      </c>
      <c r="BD29" s="207"/>
      <c r="BE29" s="207"/>
      <c r="BF29" s="208"/>
      <c r="BG29" s="212" t="str">
        <f t="shared" si="0"/>
        <v>n.é.</v>
      </c>
      <c r="BH29" s="213"/>
    </row>
    <row r="30" spans="1:60" ht="20.100000000000001" customHeight="1" x14ac:dyDescent="0.2">
      <c r="A30" s="168" t="s">
        <v>179</v>
      </c>
      <c r="B30" s="169"/>
      <c r="C30" s="193" t="s">
        <v>278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5"/>
      <c r="AC30" s="173" t="s">
        <v>279</v>
      </c>
      <c r="AD30" s="174"/>
      <c r="AE30" s="175">
        <f>VLOOKUP($AC30,'04'!$AC$8:$BH$256,3,FALSE)+VLOOKUP($AC30,'5'!$AC$8:$BP$226,3,FALSE)+VLOOKUP($AC30,'06'!$AC$8:$BH$229,3,FALSE)+VLOOKUP($AC30,'07'!$AC$8:$BP$226,3,FALSE)</f>
        <v>0</v>
      </c>
      <c r="AF30" s="176"/>
      <c r="AG30" s="176"/>
      <c r="AH30" s="177"/>
      <c r="AI30" s="178">
        <f>VLOOKUP($AC30,'04'!$AC$8:$BH$256,11,FALSE)+VLOOKUP($AC30,'5'!$AC$8:$BP$226,7,FALSE)+VLOOKUP($AC30,'06'!$AC$8:$BH$250,11,FALSE)+VLOOKUP($AC30,'07'!$AC$8:$BH$250,7,FALSE)</f>
        <v>0</v>
      </c>
      <c r="AJ30" s="179"/>
      <c r="AK30" s="179"/>
      <c r="AL30" s="180"/>
      <c r="AM30" s="178">
        <f>VLOOKUP($AC30,'04'!$AC$8:$BH$256,11,FALSE)+VLOOKUP($AC30,'5'!$AC$8:$BP$226,11,FALSE)+VLOOKUP($AC30,'06'!$AC$8:$BH$250,11,FALSE)+VLOOKUP($AC30,'07'!$AC$8:$BH$250,11,FALSE)</f>
        <v>0</v>
      </c>
      <c r="AN30" s="179"/>
      <c r="AO30" s="179"/>
      <c r="AP30" s="180"/>
      <c r="AQ30" s="188" t="s">
        <v>616</v>
      </c>
      <c r="AR30" s="189"/>
      <c r="AS30" s="189"/>
      <c r="AT30" s="190"/>
      <c r="AU30" s="178">
        <f>VLOOKUP($AC30,'04'!$AC$8:$BH$256,19,FALSE)+VLOOKUP($AC30,'05'!$AC$8:$BP$226,19,FALSE)+VLOOKUP($AC30,'06'!$AC$8:$BH$229,19,FALSE)</f>
        <v>0</v>
      </c>
      <c r="AV30" s="179"/>
      <c r="AW30" s="179"/>
      <c r="AX30" s="180"/>
      <c r="AY30" s="188" t="s">
        <v>616</v>
      </c>
      <c r="AZ30" s="189"/>
      <c r="BA30" s="189"/>
      <c r="BB30" s="190"/>
      <c r="BC30" s="178">
        <f>VLOOKUP($AC30,'04'!$AC$8:$BH$256,27,FALSE)+VLOOKUP($AC30,'5'!$AC$8:$BP$226,27,FALSE)+VLOOKUP($AC30,'06'!$AC$8:$BH$250,27,FALSE)</f>
        <v>0</v>
      </c>
      <c r="BD30" s="179"/>
      <c r="BE30" s="179"/>
      <c r="BF30" s="180"/>
      <c r="BG30" s="191" t="str">
        <f t="shared" si="0"/>
        <v>n.é.</v>
      </c>
      <c r="BH30" s="192"/>
    </row>
    <row r="31" spans="1:60" ht="20.100000000000001" customHeight="1" x14ac:dyDescent="0.2">
      <c r="A31" s="168" t="s">
        <v>180</v>
      </c>
      <c r="B31" s="169"/>
      <c r="C31" s="193" t="s">
        <v>280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  <c r="AC31" s="173" t="s">
        <v>281</v>
      </c>
      <c r="AD31" s="174"/>
      <c r="AE31" s="175">
        <f>VLOOKUP($AC31,'04'!$AC$8:$BH$256,3,FALSE)+VLOOKUP($AC31,'5'!$AC$8:$BP$226,3,FALSE)+VLOOKUP($AC31,'06'!$AC$8:$BH$229,3,FALSE)+VLOOKUP($AC31,'07'!$AC$8:$BP$226,3,FALSE)</f>
        <v>0</v>
      </c>
      <c r="AF31" s="176"/>
      <c r="AG31" s="176"/>
      <c r="AH31" s="177"/>
      <c r="AI31" s="178">
        <f>VLOOKUP($AC31,'04'!$AC$8:$BH$256,11,FALSE)+VLOOKUP($AC31,'5'!$AC$8:$BP$226,7,FALSE)+VLOOKUP($AC31,'06'!$AC$8:$BH$250,11,FALSE)+VLOOKUP($AC31,'07'!$AC$8:$BH$250,7,FALSE)</f>
        <v>0</v>
      </c>
      <c r="AJ31" s="179"/>
      <c r="AK31" s="179"/>
      <c r="AL31" s="180"/>
      <c r="AM31" s="178">
        <f>VLOOKUP($AC31,'04'!$AC$8:$BH$256,11,FALSE)+VLOOKUP($AC31,'5'!$AC$8:$BP$226,11,FALSE)+VLOOKUP($AC31,'06'!$AC$8:$BH$250,11,FALSE)+VLOOKUP($AC31,'07'!$AC$8:$BH$250,11,FALSE)</f>
        <v>0</v>
      </c>
      <c r="AN31" s="179"/>
      <c r="AO31" s="179"/>
      <c r="AP31" s="180"/>
      <c r="AQ31" s="188" t="s">
        <v>616</v>
      </c>
      <c r="AR31" s="189"/>
      <c r="AS31" s="189"/>
      <c r="AT31" s="190"/>
      <c r="AU31" s="178">
        <f>VLOOKUP($AC31,'04'!$AC$8:$BH$256,19,FALSE)+VLOOKUP($AC31,'05'!$AC$8:$BP$226,19,FALSE)+VLOOKUP($AC31,'06'!$AC$8:$BH$229,19,FALSE)</f>
        <v>0</v>
      </c>
      <c r="AV31" s="179"/>
      <c r="AW31" s="179"/>
      <c r="AX31" s="180"/>
      <c r="AY31" s="188" t="s">
        <v>616</v>
      </c>
      <c r="AZ31" s="189"/>
      <c r="BA31" s="189"/>
      <c r="BB31" s="190"/>
      <c r="BC31" s="178">
        <f>VLOOKUP($AC31,'04'!$AC$8:$BH$256,27,FALSE)+VLOOKUP($AC31,'5'!$AC$8:$BP$226,27,FALSE)+VLOOKUP($AC31,'06'!$AC$8:$BH$250,27,FALSE)</f>
        <v>0</v>
      </c>
      <c r="BD31" s="179"/>
      <c r="BE31" s="179"/>
      <c r="BF31" s="180"/>
      <c r="BG31" s="191" t="str">
        <f t="shared" si="0"/>
        <v>n.é.</v>
      </c>
      <c r="BH31" s="192"/>
    </row>
    <row r="32" spans="1:60" ht="20.100000000000001" customHeight="1" x14ac:dyDescent="0.2">
      <c r="A32" s="168" t="s">
        <v>181</v>
      </c>
      <c r="B32" s="169"/>
      <c r="C32" s="193" t="s">
        <v>282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5"/>
      <c r="AC32" s="173" t="s">
        <v>283</v>
      </c>
      <c r="AD32" s="174"/>
      <c r="AE32" s="175">
        <f>VLOOKUP($AC32,'04'!$AC$8:$BH$256,3,FALSE)+VLOOKUP($AC32,'5'!$AC$8:$BP$226,3,FALSE)+VLOOKUP($AC32,'06'!$AC$8:$BH$229,3,FALSE)+VLOOKUP($AC32,'07'!$AC$8:$BP$226,3,FALSE)</f>
        <v>3100000</v>
      </c>
      <c r="AF32" s="176"/>
      <c r="AG32" s="176"/>
      <c r="AH32" s="177"/>
      <c r="AI32" s="178">
        <f>VLOOKUP($AC32,'04'!$AC$8:$BH$256,11,FALSE)+VLOOKUP($AC32,'5'!$AC$8:$BP$226,7,FALSE)+VLOOKUP($AC32,'06'!$AC$8:$BH$250,11,FALSE)+VLOOKUP($AC32,'07'!$AC$8:$BH$250,7,FALSE)</f>
        <v>3588988</v>
      </c>
      <c r="AJ32" s="179"/>
      <c r="AK32" s="179"/>
      <c r="AL32" s="180"/>
      <c r="AM32" s="178">
        <f>VLOOKUP($AC32,'04'!$AC$8:$BH$256,11,FALSE)+VLOOKUP($AC32,'5'!$AC$8:$BP$226,11,FALSE)+VLOOKUP($AC32,'06'!$AC$8:$BH$250,11,FALSE)+VLOOKUP($AC32,'07'!$AC$8:$BH$250,11,FALSE)</f>
        <v>3588988</v>
      </c>
      <c r="AN32" s="179"/>
      <c r="AO32" s="179"/>
      <c r="AP32" s="180"/>
      <c r="AQ32" s="188" t="s">
        <v>616</v>
      </c>
      <c r="AR32" s="189"/>
      <c r="AS32" s="189"/>
      <c r="AT32" s="190"/>
      <c r="AU32" s="178">
        <f>VLOOKUP($AC32,'04'!$AC$8:$BH$256,19,FALSE)+VLOOKUP($AC32,'05'!$AC$8:$BP$226,19,FALSE)+VLOOKUP($AC32,'06'!$AC$8:$BH$229,19,FALSE)</f>
        <v>0</v>
      </c>
      <c r="AV32" s="179"/>
      <c r="AW32" s="179"/>
      <c r="AX32" s="180"/>
      <c r="AY32" s="188" t="s">
        <v>616</v>
      </c>
      <c r="AZ32" s="189"/>
      <c r="BA32" s="189"/>
      <c r="BB32" s="190"/>
      <c r="BC32" s="178">
        <f>VLOOKUP($AC32,'04'!$AC$8:$BH$256,27,FALSE)+VLOOKUP($AC32,'5'!$AC$8:$BP$226,27,FALSE)+VLOOKUP($AC32,'06'!$AC$8:$BH$250,27,FALSE)</f>
        <v>2972255</v>
      </c>
      <c r="BD32" s="179"/>
      <c r="BE32" s="179"/>
      <c r="BF32" s="180"/>
      <c r="BG32" s="191">
        <f t="shared" si="0"/>
        <v>0.82815963720135033</v>
      </c>
      <c r="BH32" s="192"/>
    </row>
    <row r="33" spans="1:60" ht="20.100000000000001" customHeight="1" x14ac:dyDescent="0.2">
      <c r="A33" s="168" t="s">
        <v>182</v>
      </c>
      <c r="B33" s="169"/>
      <c r="C33" s="193" t="s">
        <v>284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5"/>
      <c r="AC33" s="173" t="s">
        <v>285</v>
      </c>
      <c r="AD33" s="174"/>
      <c r="AE33" s="175">
        <f>VLOOKUP($AC33,'04'!$AC$8:$BH$256,3,FALSE)+VLOOKUP($AC33,'5'!$AC$8:$BP$226,3,FALSE)+VLOOKUP($AC33,'06'!$AC$8:$BH$229,3,FALSE)+VLOOKUP($AC33,'07'!$AC$8:$BP$226,3,FALSE)</f>
        <v>82000000</v>
      </c>
      <c r="AF33" s="176"/>
      <c r="AG33" s="176"/>
      <c r="AH33" s="177"/>
      <c r="AI33" s="178">
        <f>VLOOKUP($AC33,'04'!$AC$8:$BH$256,11,FALSE)+VLOOKUP($AC33,'5'!$AC$8:$BP$226,7,FALSE)+VLOOKUP($AC33,'06'!$AC$8:$BH$250,11,FALSE)+VLOOKUP($AC33,'07'!$AC$8:$BH$250,7,FALSE)</f>
        <v>88416476</v>
      </c>
      <c r="AJ33" s="179"/>
      <c r="AK33" s="179"/>
      <c r="AL33" s="180"/>
      <c r="AM33" s="178">
        <f>VLOOKUP($AC33,'04'!$AC$8:$BH$256,11,FALSE)+VLOOKUP($AC33,'5'!$AC$8:$BP$226,11,FALSE)+VLOOKUP($AC33,'06'!$AC$8:$BH$250,11,FALSE)+VLOOKUP($AC33,'07'!$AC$8:$BH$250,11,FALSE)</f>
        <v>88416476</v>
      </c>
      <c r="AN33" s="179"/>
      <c r="AO33" s="179"/>
      <c r="AP33" s="180"/>
      <c r="AQ33" s="188" t="s">
        <v>616</v>
      </c>
      <c r="AR33" s="189"/>
      <c r="AS33" s="189"/>
      <c r="AT33" s="190"/>
      <c r="AU33" s="178">
        <f>VLOOKUP($AC33,'04'!$AC$8:$BH$256,19,FALSE)+VLOOKUP($AC33,'05'!$AC$8:$BP$226,19,FALSE)+VLOOKUP($AC33,'06'!$AC$8:$BH$229,19,FALSE)</f>
        <v>0</v>
      </c>
      <c r="AV33" s="179"/>
      <c r="AW33" s="179"/>
      <c r="AX33" s="180"/>
      <c r="AY33" s="188" t="s">
        <v>616</v>
      </c>
      <c r="AZ33" s="189"/>
      <c r="BA33" s="189"/>
      <c r="BB33" s="190"/>
      <c r="BC33" s="178">
        <f>VLOOKUP($AC33,'04'!$AC$8:$BH$256,27,FALSE)+VLOOKUP($AC33,'5'!$AC$8:$BP$226,27,FALSE)+VLOOKUP($AC33,'06'!$AC$8:$BH$250,27,FALSE)</f>
        <v>84019441</v>
      </c>
      <c r="BD33" s="179"/>
      <c r="BE33" s="179"/>
      <c r="BF33" s="180"/>
      <c r="BG33" s="191">
        <f t="shared" si="0"/>
        <v>0.95026905392610306</v>
      </c>
      <c r="BH33" s="192"/>
    </row>
    <row r="34" spans="1:60" ht="20.100000000000001" customHeight="1" x14ac:dyDescent="0.2">
      <c r="A34" s="168" t="s">
        <v>183</v>
      </c>
      <c r="B34" s="169"/>
      <c r="C34" s="193" t="s">
        <v>286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5"/>
      <c r="AC34" s="173" t="s">
        <v>287</v>
      </c>
      <c r="AD34" s="174"/>
      <c r="AE34" s="175">
        <f>VLOOKUP($AC34,'04'!$AC$8:$BH$256,3,FALSE)+VLOOKUP($AC34,'5'!$AC$8:$BP$226,3,FALSE)+VLOOKUP($AC34,'06'!$AC$8:$BH$229,3,FALSE)+VLOOKUP($AC34,'07'!$AC$8:$BP$226,3,FALSE)</f>
        <v>0</v>
      </c>
      <c r="AF34" s="176"/>
      <c r="AG34" s="176"/>
      <c r="AH34" s="177"/>
      <c r="AI34" s="178">
        <f>VLOOKUP($AC34,'04'!$AC$8:$BH$256,11,FALSE)+VLOOKUP($AC34,'5'!$AC$8:$BP$226,7,FALSE)+VLOOKUP($AC34,'06'!$AC$8:$BH$250,11,FALSE)+VLOOKUP($AC34,'07'!$AC$8:$BH$250,7,FALSE)</f>
        <v>0</v>
      </c>
      <c r="AJ34" s="179"/>
      <c r="AK34" s="179"/>
      <c r="AL34" s="180"/>
      <c r="AM34" s="178">
        <f>VLOOKUP($AC34,'04'!$AC$8:$BH$256,11,FALSE)+VLOOKUP($AC34,'5'!$AC$8:$BP$226,11,FALSE)+VLOOKUP($AC34,'06'!$AC$8:$BH$250,11,FALSE)+VLOOKUP($AC34,'07'!$AC$8:$BH$250,11,FALSE)</f>
        <v>0</v>
      </c>
      <c r="AN34" s="179"/>
      <c r="AO34" s="179"/>
      <c r="AP34" s="180"/>
      <c r="AQ34" s="188" t="s">
        <v>616</v>
      </c>
      <c r="AR34" s="189"/>
      <c r="AS34" s="189"/>
      <c r="AT34" s="190"/>
      <c r="AU34" s="178">
        <f>VLOOKUP($AC34,'04'!$AC$8:$BH$256,19,FALSE)+VLOOKUP($AC34,'05'!$AC$8:$BP$226,19,FALSE)+VLOOKUP($AC34,'06'!$AC$8:$BH$229,19,FALSE)</f>
        <v>0</v>
      </c>
      <c r="AV34" s="179"/>
      <c r="AW34" s="179"/>
      <c r="AX34" s="180"/>
      <c r="AY34" s="188" t="s">
        <v>616</v>
      </c>
      <c r="AZ34" s="189"/>
      <c r="BA34" s="189"/>
      <c r="BB34" s="190"/>
      <c r="BC34" s="178">
        <f>VLOOKUP($AC34,'04'!$AC$8:$BH$256,27,FALSE)+VLOOKUP($AC34,'5'!$AC$8:$BP$226,27,FALSE)+VLOOKUP($AC34,'06'!$AC$8:$BH$250,27,FALSE)</f>
        <v>0</v>
      </c>
      <c r="BD34" s="179"/>
      <c r="BE34" s="179"/>
      <c r="BF34" s="180"/>
      <c r="BG34" s="191" t="str">
        <f t="shared" si="0"/>
        <v>n.é.</v>
      </c>
      <c r="BH34" s="192"/>
    </row>
    <row r="35" spans="1:60" ht="20.100000000000001" customHeight="1" x14ac:dyDescent="0.2">
      <c r="A35" s="168" t="s">
        <v>184</v>
      </c>
      <c r="B35" s="169"/>
      <c r="C35" s="193" t="s">
        <v>288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5"/>
      <c r="AC35" s="173" t="s">
        <v>289</v>
      </c>
      <c r="AD35" s="174"/>
      <c r="AE35" s="175">
        <f>VLOOKUP($AC35,'04'!$AC$8:$BH$256,3,FALSE)+VLOOKUP($AC35,'5'!$AC$8:$BP$226,3,FALSE)+VLOOKUP($AC35,'06'!$AC$8:$BH$229,3,FALSE)+VLOOKUP($AC35,'07'!$AC$8:$BP$226,3,FALSE)</f>
        <v>0</v>
      </c>
      <c r="AF35" s="176"/>
      <c r="AG35" s="176"/>
      <c r="AH35" s="177"/>
      <c r="AI35" s="178">
        <f>VLOOKUP($AC35,'04'!$AC$8:$BH$256,11,FALSE)+VLOOKUP($AC35,'5'!$AC$8:$BP$226,7,FALSE)+VLOOKUP($AC35,'06'!$AC$8:$BH$250,11,FALSE)+VLOOKUP($AC35,'07'!$AC$8:$BH$250,7,FALSE)</f>
        <v>0</v>
      </c>
      <c r="AJ35" s="179"/>
      <c r="AK35" s="179"/>
      <c r="AL35" s="180"/>
      <c r="AM35" s="178">
        <f>VLOOKUP($AC35,'04'!$AC$8:$BH$256,11,FALSE)+VLOOKUP($AC35,'5'!$AC$8:$BP$226,11,FALSE)+VLOOKUP($AC35,'06'!$AC$8:$BH$250,11,FALSE)+VLOOKUP($AC35,'07'!$AC$8:$BH$250,11,FALSE)</f>
        <v>0</v>
      </c>
      <c r="AN35" s="179"/>
      <c r="AO35" s="179"/>
      <c r="AP35" s="180"/>
      <c r="AQ35" s="188" t="s">
        <v>616</v>
      </c>
      <c r="AR35" s="189"/>
      <c r="AS35" s="189"/>
      <c r="AT35" s="190"/>
      <c r="AU35" s="178">
        <f>VLOOKUP($AC35,'04'!$AC$8:$BH$256,19,FALSE)+VLOOKUP($AC35,'05'!$AC$8:$BP$226,19,FALSE)+VLOOKUP($AC35,'06'!$AC$8:$BH$229,19,FALSE)</f>
        <v>0</v>
      </c>
      <c r="AV35" s="179"/>
      <c r="AW35" s="179"/>
      <c r="AX35" s="180"/>
      <c r="AY35" s="188" t="s">
        <v>616</v>
      </c>
      <c r="AZ35" s="189"/>
      <c r="BA35" s="189"/>
      <c r="BB35" s="190"/>
      <c r="BC35" s="178">
        <f>VLOOKUP($AC35,'04'!$AC$8:$BH$256,27,FALSE)+VLOOKUP($AC35,'5'!$AC$8:$BP$226,27,FALSE)+VLOOKUP($AC35,'06'!$AC$8:$BH$250,27,FALSE)</f>
        <v>0</v>
      </c>
      <c r="BD35" s="179"/>
      <c r="BE35" s="179"/>
      <c r="BF35" s="180"/>
      <c r="BG35" s="191" t="str">
        <f t="shared" si="0"/>
        <v>n.é.</v>
      </c>
      <c r="BH35" s="192"/>
    </row>
    <row r="36" spans="1:60" ht="20.100000000000001" customHeight="1" x14ac:dyDescent="0.2">
      <c r="A36" s="168" t="s">
        <v>185</v>
      </c>
      <c r="B36" s="169"/>
      <c r="C36" s="193" t="s">
        <v>290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5"/>
      <c r="AC36" s="173" t="s">
        <v>291</v>
      </c>
      <c r="AD36" s="174"/>
      <c r="AE36" s="175">
        <f>VLOOKUP($AC36,'04'!$AC$8:$BH$256,3,FALSE)+VLOOKUP($AC36,'5'!$AC$8:$BP$226,3,FALSE)+VLOOKUP($AC36,'06'!$AC$8:$BH$229,3,FALSE)+VLOOKUP($AC36,'07'!$AC$8:$BP$226,3,FALSE)</f>
        <v>6000000</v>
      </c>
      <c r="AF36" s="176"/>
      <c r="AG36" s="176"/>
      <c r="AH36" s="177"/>
      <c r="AI36" s="178">
        <f>VLOOKUP($AC36,'04'!$AC$8:$BH$256,11,FALSE)+VLOOKUP($AC36,'5'!$AC$8:$BP$226,7,FALSE)+VLOOKUP($AC36,'06'!$AC$8:$BH$250,11,FALSE)+VLOOKUP($AC36,'07'!$AC$8:$BH$250,7,FALSE)</f>
        <v>6421124</v>
      </c>
      <c r="AJ36" s="179"/>
      <c r="AK36" s="179"/>
      <c r="AL36" s="180"/>
      <c r="AM36" s="178">
        <f>VLOOKUP($AC36,'04'!$AC$8:$BH$256,11,FALSE)+VLOOKUP($AC36,'5'!$AC$8:$BP$226,11,FALSE)+VLOOKUP($AC36,'06'!$AC$8:$BH$250,11,FALSE)+VLOOKUP($AC36,'07'!$AC$8:$BH$250,11,FALSE)</f>
        <v>6421124</v>
      </c>
      <c r="AN36" s="179"/>
      <c r="AO36" s="179"/>
      <c r="AP36" s="180"/>
      <c r="AQ36" s="188" t="s">
        <v>616</v>
      </c>
      <c r="AR36" s="189"/>
      <c r="AS36" s="189"/>
      <c r="AT36" s="190"/>
      <c r="AU36" s="178">
        <f>VLOOKUP($AC36,'04'!$AC$8:$BH$256,19,FALSE)+VLOOKUP($AC36,'05'!$AC$8:$BP$226,19,FALSE)+VLOOKUP($AC36,'06'!$AC$8:$BH$229,19,FALSE)</f>
        <v>0</v>
      </c>
      <c r="AV36" s="179"/>
      <c r="AW36" s="179"/>
      <c r="AX36" s="180"/>
      <c r="AY36" s="188" t="s">
        <v>616</v>
      </c>
      <c r="AZ36" s="189"/>
      <c r="BA36" s="189"/>
      <c r="BB36" s="190"/>
      <c r="BC36" s="178">
        <f>VLOOKUP($AC36,'04'!$AC$8:$BH$256,27,FALSE)+VLOOKUP($AC36,'5'!$AC$8:$BP$226,27,FALSE)+VLOOKUP($AC36,'06'!$AC$8:$BH$250,27,FALSE)</f>
        <v>5706543</v>
      </c>
      <c r="BD36" s="179"/>
      <c r="BE36" s="179"/>
      <c r="BF36" s="180"/>
      <c r="BG36" s="191">
        <f t="shared" si="0"/>
        <v>0.88871403199813614</v>
      </c>
      <c r="BH36" s="192"/>
    </row>
    <row r="37" spans="1:60" ht="20.100000000000001" customHeight="1" x14ac:dyDescent="0.2">
      <c r="A37" s="168" t="s">
        <v>186</v>
      </c>
      <c r="B37" s="169"/>
      <c r="C37" s="193" t="s">
        <v>292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5"/>
      <c r="AC37" s="173" t="s">
        <v>293</v>
      </c>
      <c r="AD37" s="174"/>
      <c r="AE37" s="175">
        <f>VLOOKUP($AC37,'04'!$AC$8:$BH$256,3,FALSE)+VLOOKUP($AC37,'5'!$AC$8:$BP$226,3,FALSE)+VLOOKUP($AC37,'06'!$AC$8:$BH$229,3,FALSE)+VLOOKUP($AC37,'07'!$AC$8:$BP$226,3,FALSE)</f>
        <v>200000</v>
      </c>
      <c r="AF37" s="176"/>
      <c r="AG37" s="176"/>
      <c r="AH37" s="177"/>
      <c r="AI37" s="178">
        <f>VLOOKUP($AC37,'04'!$AC$8:$BH$256,11,FALSE)+VLOOKUP($AC37,'5'!$AC$8:$BP$226,7,FALSE)+VLOOKUP($AC37,'06'!$AC$8:$BH$250,11,FALSE)+VLOOKUP($AC37,'07'!$AC$8:$BH$250,7,FALSE)</f>
        <v>539600</v>
      </c>
      <c r="AJ37" s="179"/>
      <c r="AK37" s="179"/>
      <c r="AL37" s="180"/>
      <c r="AM37" s="178">
        <f>VLOOKUP($AC37,'04'!$AC$8:$BH$256,11,FALSE)+VLOOKUP($AC37,'5'!$AC$8:$BP$226,11,FALSE)+VLOOKUP($AC37,'06'!$AC$8:$BH$250,11,FALSE)+VLOOKUP($AC37,'07'!$AC$8:$BH$250,11,FALSE)</f>
        <v>539600</v>
      </c>
      <c r="AN37" s="179"/>
      <c r="AO37" s="179"/>
      <c r="AP37" s="180"/>
      <c r="AQ37" s="188" t="s">
        <v>616</v>
      </c>
      <c r="AR37" s="189"/>
      <c r="AS37" s="189"/>
      <c r="AT37" s="190"/>
      <c r="AU37" s="178">
        <f>VLOOKUP($AC37,'04'!$AC$8:$BH$256,19,FALSE)+VLOOKUP($AC37,'05'!$AC$8:$BP$226,19,FALSE)+VLOOKUP($AC37,'06'!$AC$8:$BH$229,19,FALSE)</f>
        <v>0</v>
      </c>
      <c r="AV37" s="179"/>
      <c r="AW37" s="179"/>
      <c r="AX37" s="180"/>
      <c r="AY37" s="188" t="s">
        <v>616</v>
      </c>
      <c r="AZ37" s="189"/>
      <c r="BA37" s="189"/>
      <c r="BB37" s="190"/>
      <c r="BC37" s="178">
        <f>VLOOKUP($AC37,'04'!$AC$8:$BH$256,27,FALSE)+VLOOKUP($AC37,'5'!$AC$8:$BP$226,27,FALSE)+VLOOKUP($AC37,'06'!$AC$8:$BH$250,27,FALSE)</f>
        <v>0</v>
      </c>
      <c r="BD37" s="179"/>
      <c r="BE37" s="179"/>
      <c r="BF37" s="180"/>
      <c r="BG37" s="191">
        <f t="shared" si="0"/>
        <v>0</v>
      </c>
      <c r="BH37" s="192"/>
    </row>
    <row r="38" spans="1:60" s="3" customFormat="1" ht="20.100000000000001" customHeight="1" x14ac:dyDescent="0.2">
      <c r="A38" s="199" t="s">
        <v>187</v>
      </c>
      <c r="B38" s="200"/>
      <c r="C38" s="201" t="s">
        <v>294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3"/>
      <c r="AC38" s="204" t="s">
        <v>295</v>
      </c>
      <c r="AD38" s="205"/>
      <c r="AE38" s="206">
        <f t="shared" ref="AE38" si="20">SUM(AE33:AH37)</f>
        <v>88200000</v>
      </c>
      <c r="AF38" s="207"/>
      <c r="AG38" s="207"/>
      <c r="AH38" s="208"/>
      <c r="AI38" s="206">
        <f t="shared" ref="AI38" si="21">SUM(AI33:AL37)</f>
        <v>95377200</v>
      </c>
      <c r="AJ38" s="207"/>
      <c r="AK38" s="207"/>
      <c r="AL38" s="208"/>
      <c r="AM38" s="206">
        <f t="shared" ref="AM38" si="22">SUM(AM33:AP37)</f>
        <v>95377200</v>
      </c>
      <c r="AN38" s="207"/>
      <c r="AO38" s="207"/>
      <c r="AP38" s="208"/>
      <c r="AQ38" s="209" t="s">
        <v>616</v>
      </c>
      <c r="AR38" s="210"/>
      <c r="AS38" s="210"/>
      <c r="AT38" s="211"/>
      <c r="AU38" s="206">
        <f t="shared" ref="AU38" si="23">SUM(AU33:AX37)</f>
        <v>0</v>
      </c>
      <c r="AV38" s="207"/>
      <c r="AW38" s="207"/>
      <c r="AX38" s="208"/>
      <c r="AY38" s="209" t="s">
        <v>616</v>
      </c>
      <c r="AZ38" s="210"/>
      <c r="BA38" s="210"/>
      <c r="BB38" s="211"/>
      <c r="BC38" s="206">
        <f t="shared" ref="BC38" si="24">SUM(BC33:BF37)</f>
        <v>89725984</v>
      </c>
      <c r="BD38" s="207"/>
      <c r="BE38" s="207"/>
      <c r="BF38" s="208"/>
      <c r="BG38" s="212">
        <f t="shared" si="0"/>
        <v>0.94074877434019866</v>
      </c>
      <c r="BH38" s="213"/>
    </row>
    <row r="39" spans="1:60" ht="20.100000000000001" customHeight="1" x14ac:dyDescent="0.2">
      <c r="A39" s="168" t="s">
        <v>188</v>
      </c>
      <c r="B39" s="169"/>
      <c r="C39" s="193" t="s">
        <v>296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5"/>
      <c r="AC39" s="173" t="s">
        <v>297</v>
      </c>
      <c r="AD39" s="174"/>
      <c r="AE39" s="175">
        <f>VLOOKUP($AC39,'04'!$AC$8:$BH$256,3,FALSE)+VLOOKUP($AC39,'5'!$AC$8:$BP$226,3,FALSE)+VLOOKUP($AC39,'06'!$AC$8:$BH$229,3,FALSE)+VLOOKUP($AC39,'07'!$AC$8:$BP$226,3,FALSE)</f>
        <v>0</v>
      </c>
      <c r="AF39" s="176"/>
      <c r="AG39" s="176"/>
      <c r="AH39" s="177"/>
      <c r="AI39" s="178">
        <f>VLOOKUP($AC39,'04'!$AC$8:$BH$256,11,FALSE)+VLOOKUP($AC39,'5'!$AC$8:$BP$226,7,FALSE)+VLOOKUP($AC39,'06'!$AC$8:$BH$250,11,FALSE)+VLOOKUP($AC39,'07'!$AC$8:$BH$250,7,FALSE)</f>
        <v>1539589</v>
      </c>
      <c r="AJ39" s="179"/>
      <c r="AK39" s="179"/>
      <c r="AL39" s="180"/>
      <c r="AM39" s="178">
        <f>VLOOKUP($AC39,'04'!$AC$8:$BH$256,11,FALSE)+VLOOKUP($AC39,'5'!$AC$8:$BP$226,11,FALSE)+VLOOKUP($AC39,'06'!$AC$8:$BH$250,11,FALSE)+VLOOKUP($AC39,'07'!$AC$8:$BH$250,11,FALSE)</f>
        <v>1539589</v>
      </c>
      <c r="AN39" s="179"/>
      <c r="AO39" s="179"/>
      <c r="AP39" s="180"/>
      <c r="AQ39" s="188" t="s">
        <v>616</v>
      </c>
      <c r="AR39" s="189"/>
      <c r="AS39" s="189"/>
      <c r="AT39" s="190"/>
      <c r="AU39" s="178">
        <f>VLOOKUP($AC39,'04'!$AC$8:$BH$256,19,FALSE)+VLOOKUP($AC39,'05'!$AC$8:$BP$226,19,FALSE)+VLOOKUP($AC39,'06'!$AC$8:$BH$229,19,FALSE)</f>
        <v>0</v>
      </c>
      <c r="AV39" s="179"/>
      <c r="AW39" s="179"/>
      <c r="AX39" s="180"/>
      <c r="AY39" s="188" t="s">
        <v>616</v>
      </c>
      <c r="AZ39" s="189"/>
      <c r="BA39" s="189"/>
      <c r="BB39" s="190"/>
      <c r="BC39" s="178">
        <f>VLOOKUP($AC39,'04'!$AC$8:$BH$256,27,FALSE)+VLOOKUP($AC39,'5'!$AC$8:$BP$226,27,FALSE)+VLOOKUP($AC39,'06'!$AC$8:$BH$250,27,FALSE)</f>
        <v>209214</v>
      </c>
      <c r="BD39" s="179"/>
      <c r="BE39" s="179"/>
      <c r="BF39" s="180"/>
      <c r="BG39" s="191">
        <f t="shared" si="0"/>
        <v>0.1358895133701267</v>
      </c>
      <c r="BH39" s="192"/>
    </row>
    <row r="40" spans="1:60" s="3" customFormat="1" ht="20.100000000000001" customHeight="1" x14ac:dyDescent="0.2">
      <c r="A40" s="199" t="s">
        <v>189</v>
      </c>
      <c r="B40" s="200"/>
      <c r="C40" s="201" t="s">
        <v>298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3"/>
      <c r="AC40" s="204" t="s">
        <v>299</v>
      </c>
      <c r="AD40" s="205"/>
      <c r="AE40" s="206">
        <f t="shared" ref="AE40" si="25">SUM(AE29:AH32,AE38:AH39)</f>
        <v>91300000</v>
      </c>
      <c r="AF40" s="207"/>
      <c r="AG40" s="207"/>
      <c r="AH40" s="208"/>
      <c r="AI40" s="206">
        <f t="shared" ref="AI40" si="26">SUM(AI29:AL32,AI38:AL39)</f>
        <v>100505777</v>
      </c>
      <c r="AJ40" s="207"/>
      <c r="AK40" s="207"/>
      <c r="AL40" s="208"/>
      <c r="AM40" s="206">
        <f t="shared" ref="AM40" si="27">SUM(AM29:AP32,AM38:AP39)</f>
        <v>100505777</v>
      </c>
      <c r="AN40" s="207"/>
      <c r="AO40" s="207"/>
      <c r="AP40" s="208"/>
      <c r="AQ40" s="209" t="s">
        <v>616</v>
      </c>
      <c r="AR40" s="210"/>
      <c r="AS40" s="210"/>
      <c r="AT40" s="211"/>
      <c r="AU40" s="206">
        <f t="shared" ref="AU40" si="28">SUM(AU29:AX32,AU38:AX39)</f>
        <v>0</v>
      </c>
      <c r="AV40" s="207"/>
      <c r="AW40" s="207"/>
      <c r="AX40" s="208"/>
      <c r="AY40" s="209" t="s">
        <v>616</v>
      </c>
      <c r="AZ40" s="210"/>
      <c r="BA40" s="210"/>
      <c r="BB40" s="211"/>
      <c r="BC40" s="206">
        <f t="shared" ref="BC40" si="29">SUM(BC29:BF32,BC38:BF39)</f>
        <v>92907453</v>
      </c>
      <c r="BD40" s="207"/>
      <c r="BE40" s="207"/>
      <c r="BF40" s="208"/>
      <c r="BG40" s="212">
        <f t="shared" si="0"/>
        <v>0.92439913180314004</v>
      </c>
      <c r="BH40" s="213"/>
    </row>
    <row r="41" spans="1:60" ht="20.100000000000001" customHeight="1" x14ac:dyDescent="0.2">
      <c r="A41" s="168" t="s">
        <v>190</v>
      </c>
      <c r="B41" s="169"/>
      <c r="C41" s="193" t="s">
        <v>300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5"/>
      <c r="AC41" s="173" t="s">
        <v>301</v>
      </c>
      <c r="AD41" s="174"/>
      <c r="AE41" s="175">
        <f>VLOOKUP($AC41,'04'!$AC$8:$BH$256,3,FALSE)+VLOOKUP($AC41,'5'!$AC$8:$BP$226,3,FALSE)+VLOOKUP($AC41,'06'!$AC$8:$BH$229,3,FALSE)+VLOOKUP($AC41,'07'!$AC$8:$BP$226,3,FALSE)</f>
        <v>0</v>
      </c>
      <c r="AF41" s="176"/>
      <c r="AG41" s="176"/>
      <c r="AH41" s="177"/>
      <c r="AI41" s="178">
        <f>VLOOKUP($AC41,'04'!$AC$8:$BH$256,11,FALSE)+VLOOKUP($AC41,'5'!$AC$8:$BP$226,7,FALSE)+VLOOKUP($AC41,'06'!$AC$8:$BH$250,11,FALSE)+VLOOKUP($AC41,'07'!$AC$8:$BH$250,7,FALSE)</f>
        <v>498228</v>
      </c>
      <c r="AJ41" s="179"/>
      <c r="AK41" s="179"/>
      <c r="AL41" s="180"/>
      <c r="AM41" s="178">
        <f>VLOOKUP($AC41,'04'!$AC$8:$BH$256,11,FALSE)+VLOOKUP($AC41,'5'!$AC$8:$BP$226,11,FALSE)+VLOOKUP($AC41,'06'!$AC$8:$BH$250,11,FALSE)+VLOOKUP($AC41,'07'!$AC$8:$BH$250,11,FALSE)</f>
        <v>498228</v>
      </c>
      <c r="AN41" s="179"/>
      <c r="AO41" s="179"/>
      <c r="AP41" s="180"/>
      <c r="AQ41" s="188" t="s">
        <v>616</v>
      </c>
      <c r="AR41" s="189"/>
      <c r="AS41" s="189"/>
      <c r="AT41" s="190"/>
      <c r="AU41" s="178">
        <f>VLOOKUP($AC41,'04'!$AC$8:$BH$256,19,FALSE)+VLOOKUP($AC41,'05'!$AC$8:$BP$226,19,FALSE)+VLOOKUP($AC41,'06'!$AC$8:$BH$229,19,FALSE)</f>
        <v>0</v>
      </c>
      <c r="AV41" s="179"/>
      <c r="AW41" s="179"/>
      <c r="AX41" s="180"/>
      <c r="AY41" s="188" t="s">
        <v>616</v>
      </c>
      <c r="AZ41" s="189"/>
      <c r="BA41" s="189"/>
      <c r="BB41" s="190"/>
      <c r="BC41" s="178">
        <f>VLOOKUP($AC41,'04'!$AC$8:$BH$256,27,FALSE)+VLOOKUP($AC41,'5'!$AC$8:$BP$226,27,FALSE)+VLOOKUP($AC41,'06'!$AC$8:$BH$250,27,FALSE)+VLOOKUP($AC41,'07'!$AC$8:$BH$250,27,FALSE)</f>
        <v>498228</v>
      </c>
      <c r="BD41" s="179"/>
      <c r="BE41" s="179"/>
      <c r="BF41" s="180"/>
      <c r="BG41" s="191">
        <f t="shared" si="0"/>
        <v>1</v>
      </c>
      <c r="BH41" s="192"/>
    </row>
    <row r="42" spans="1:60" ht="20.100000000000001" customHeight="1" x14ac:dyDescent="0.2">
      <c r="A42" s="168" t="s">
        <v>191</v>
      </c>
      <c r="B42" s="169"/>
      <c r="C42" s="193" t="s">
        <v>302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5"/>
      <c r="AC42" s="173" t="s">
        <v>303</v>
      </c>
      <c r="AD42" s="174"/>
      <c r="AE42" s="175">
        <f>VLOOKUP($AC42,'04'!$AC$8:$BH$256,3,FALSE)+VLOOKUP($AC42,'5'!$AC$8:$BP$226,3,FALSE)+VLOOKUP($AC42,'06'!$AC$8:$BH$229,3,FALSE)+VLOOKUP($AC42,'07'!$AC$8:$BP$226,3,FALSE)</f>
        <v>12027262</v>
      </c>
      <c r="AF42" s="176"/>
      <c r="AG42" s="176"/>
      <c r="AH42" s="177"/>
      <c r="AI42" s="178">
        <f>VLOOKUP($AC42,'04'!$AC$8:$BH$256,11,FALSE)+VLOOKUP($AC42,'5'!$AC$8:$BP$226,7,FALSE)+VLOOKUP($AC42,'06'!$AC$8:$BH$250,11,FALSE)+VLOOKUP($AC42,'07'!$AC$8:$BH$250,7,FALSE)</f>
        <v>18984276</v>
      </c>
      <c r="AJ42" s="179"/>
      <c r="AK42" s="179"/>
      <c r="AL42" s="180"/>
      <c r="AM42" s="178">
        <f>VLOOKUP($AC42,'04'!$AC$8:$BH$256,11,FALSE)+VLOOKUP($AC42,'5'!$AC$8:$BP$226,11,FALSE)+VLOOKUP($AC42,'06'!$AC$8:$BH$250,11,FALSE)+VLOOKUP($AC42,'07'!$AC$8:$BH$250,11,FALSE)</f>
        <v>18984276</v>
      </c>
      <c r="AN42" s="179"/>
      <c r="AO42" s="179"/>
      <c r="AP42" s="180"/>
      <c r="AQ42" s="188" t="s">
        <v>616</v>
      </c>
      <c r="AR42" s="189"/>
      <c r="AS42" s="189"/>
      <c r="AT42" s="190"/>
      <c r="AU42" s="178">
        <f>VLOOKUP($AC42,'04'!$AC$8:$BH$256,19,FALSE)+VLOOKUP($AC42,'05'!$AC$8:$BP$226,19,FALSE)+VLOOKUP($AC42,'06'!$AC$8:$BH$229,19,FALSE)</f>
        <v>0</v>
      </c>
      <c r="AV42" s="179"/>
      <c r="AW42" s="179"/>
      <c r="AX42" s="180"/>
      <c r="AY42" s="188" t="s">
        <v>616</v>
      </c>
      <c r="AZ42" s="189"/>
      <c r="BA42" s="189"/>
      <c r="BB42" s="190"/>
      <c r="BC42" s="178">
        <f>VLOOKUP($AC42,'04'!$AC$8:$BH$256,27,FALSE)+VLOOKUP($AC42,'5'!$AC$8:$BP$226,27,FALSE)+VLOOKUP($AC42,'06'!$AC$8:$BH$250,27,FALSE)+VLOOKUP($AC42,'07'!$AC$8:$BH$250,27,FALSE)</f>
        <v>17182802</v>
      </c>
      <c r="BD42" s="179"/>
      <c r="BE42" s="179"/>
      <c r="BF42" s="180"/>
      <c r="BG42" s="191">
        <f t="shared" si="0"/>
        <v>0.90510704753765692</v>
      </c>
      <c r="BH42" s="192"/>
    </row>
    <row r="43" spans="1:60" ht="20.100000000000001" customHeight="1" x14ac:dyDescent="0.2">
      <c r="A43" s="168" t="s">
        <v>192</v>
      </c>
      <c r="B43" s="169"/>
      <c r="C43" s="193" t="s">
        <v>304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5"/>
      <c r="AC43" s="173" t="s">
        <v>305</v>
      </c>
      <c r="AD43" s="174"/>
      <c r="AE43" s="175">
        <f>VLOOKUP($AC43,'04'!$AC$8:$BH$256,3,FALSE)+VLOOKUP($AC43,'5'!$AC$8:$BP$226,3,FALSE)+VLOOKUP($AC43,'06'!$AC$8:$BH$229,3,FALSE)+VLOOKUP($AC43,'07'!$AC$8:$BP$226,3,FALSE)</f>
        <v>1828311</v>
      </c>
      <c r="AF43" s="176"/>
      <c r="AG43" s="176"/>
      <c r="AH43" s="177"/>
      <c r="AI43" s="178">
        <f>VLOOKUP($AC43,'04'!$AC$8:$BH$256,11,FALSE)+VLOOKUP($AC43,'5'!$AC$8:$BP$226,7,FALSE)+VLOOKUP($AC43,'06'!$AC$8:$BH$250,11,FALSE)+VLOOKUP($AC43,'07'!$AC$8:$BH$250,7,FALSE)</f>
        <v>6539371</v>
      </c>
      <c r="AJ43" s="179"/>
      <c r="AK43" s="179"/>
      <c r="AL43" s="180"/>
      <c r="AM43" s="178">
        <f>VLOOKUP($AC43,'04'!$AC$8:$BH$256,11,FALSE)+VLOOKUP($AC43,'5'!$AC$8:$BP$226,11,FALSE)+VLOOKUP($AC43,'06'!$AC$8:$BH$250,11,FALSE)+VLOOKUP($AC43,'07'!$AC$8:$BH$250,11,FALSE)</f>
        <v>6539371</v>
      </c>
      <c r="AN43" s="179"/>
      <c r="AO43" s="179"/>
      <c r="AP43" s="180"/>
      <c r="AQ43" s="214" t="s">
        <v>616</v>
      </c>
      <c r="AR43" s="215"/>
      <c r="AS43" s="215"/>
      <c r="AT43" s="216"/>
      <c r="AU43" s="178">
        <f>VLOOKUP($AC43,'04'!$AC$8:$BH$256,19,FALSE)+VLOOKUP($AC43,'05'!$AC$8:$BP$226,19,FALSE)+VLOOKUP($AC43,'06'!$AC$8:$BH$229,19,FALSE)</f>
        <v>0</v>
      </c>
      <c r="AV43" s="179"/>
      <c r="AW43" s="179"/>
      <c r="AX43" s="180"/>
      <c r="AY43" s="214" t="s">
        <v>616</v>
      </c>
      <c r="AZ43" s="215"/>
      <c r="BA43" s="215"/>
      <c r="BB43" s="216"/>
      <c r="BC43" s="178">
        <f>VLOOKUP($AC43,'04'!$AC$8:$BH$256,27,FALSE)+VLOOKUP($AC43,'5'!$AC$8:$BP$226,27,FALSE)+VLOOKUP($AC43,'06'!$AC$8:$BH$250,27,FALSE)+VLOOKUP($AC43,'07'!$AC$8:$BH$250,27,FALSE)</f>
        <v>6020846</v>
      </c>
      <c r="BD43" s="179"/>
      <c r="BE43" s="179"/>
      <c r="BF43" s="180"/>
      <c r="BG43" s="217">
        <f t="shared" si="0"/>
        <v>0.9207072056318566</v>
      </c>
      <c r="BH43" s="218"/>
    </row>
    <row r="44" spans="1:60" ht="20.100000000000001" customHeight="1" x14ac:dyDescent="0.2">
      <c r="A44" s="168" t="s">
        <v>193</v>
      </c>
      <c r="B44" s="169"/>
      <c r="C44" s="193" t="s">
        <v>306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5"/>
      <c r="AC44" s="173" t="s">
        <v>307</v>
      </c>
      <c r="AD44" s="174"/>
      <c r="AE44" s="175">
        <f>VLOOKUP($AC44,'04'!$AC$8:$BH$256,3,FALSE)+VLOOKUP($AC44,'5'!$AC$8:$BP$226,3,FALSE)+VLOOKUP($AC44,'06'!$AC$8:$BH$229,3,FALSE)+VLOOKUP($AC44,'07'!$AC$8:$BP$226,3,FALSE)</f>
        <v>0</v>
      </c>
      <c r="AF44" s="176"/>
      <c r="AG44" s="176"/>
      <c r="AH44" s="177"/>
      <c r="AI44" s="178">
        <f>VLOOKUP($AC44,'04'!$AC$8:$BH$256,11,FALSE)+VLOOKUP($AC44,'5'!$AC$8:$BP$226,7,FALSE)+VLOOKUP($AC44,'06'!$AC$8:$BH$250,11,FALSE)+VLOOKUP($AC44,'07'!$AC$8:$BH$250,7,FALSE)</f>
        <v>522078</v>
      </c>
      <c r="AJ44" s="179"/>
      <c r="AK44" s="179"/>
      <c r="AL44" s="180"/>
      <c r="AM44" s="178">
        <f>VLOOKUP($AC44,'04'!$AC$8:$BH$256,11,FALSE)+VLOOKUP($AC44,'5'!$AC$8:$BP$226,11,FALSE)+VLOOKUP($AC44,'06'!$AC$8:$BH$250,11,FALSE)+VLOOKUP($AC44,'07'!$AC$8:$BH$250,11,FALSE)</f>
        <v>522078</v>
      </c>
      <c r="AN44" s="179"/>
      <c r="AO44" s="179"/>
      <c r="AP44" s="180"/>
      <c r="AQ44" s="214" t="s">
        <v>616</v>
      </c>
      <c r="AR44" s="215"/>
      <c r="AS44" s="215"/>
      <c r="AT44" s="216"/>
      <c r="AU44" s="178">
        <f>VLOOKUP($AC44,'04'!$AC$8:$BH$256,19,FALSE)+VLOOKUP($AC44,'05'!$AC$8:$BP$226,19,FALSE)+VLOOKUP($AC44,'06'!$AC$8:$BH$229,19,FALSE)</f>
        <v>0</v>
      </c>
      <c r="AV44" s="179"/>
      <c r="AW44" s="179"/>
      <c r="AX44" s="180"/>
      <c r="AY44" s="214" t="s">
        <v>616</v>
      </c>
      <c r="AZ44" s="215"/>
      <c r="BA44" s="215"/>
      <c r="BB44" s="216"/>
      <c r="BC44" s="178">
        <f>VLOOKUP($AC44,'04'!$AC$8:$BH$256,27,FALSE)+VLOOKUP($AC44,'5'!$AC$8:$BP$226,27,FALSE)+VLOOKUP($AC44,'06'!$AC$8:$BH$250,27,FALSE)+VLOOKUP($AC44,'07'!$AC$8:$BH$250,27,FALSE)</f>
        <v>190408</v>
      </c>
      <c r="BD44" s="179"/>
      <c r="BE44" s="179"/>
      <c r="BF44" s="180"/>
      <c r="BG44" s="217">
        <f t="shared" si="0"/>
        <v>0.36471178636142493</v>
      </c>
      <c r="BH44" s="218"/>
    </row>
    <row r="45" spans="1:60" ht="20.100000000000001" customHeight="1" x14ac:dyDescent="0.2">
      <c r="A45" s="168" t="s">
        <v>194</v>
      </c>
      <c r="B45" s="169"/>
      <c r="C45" s="193" t="s">
        <v>308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5"/>
      <c r="AC45" s="173" t="s">
        <v>309</v>
      </c>
      <c r="AD45" s="174"/>
      <c r="AE45" s="175">
        <f>VLOOKUP($AC45,'04'!$AC$8:$BH$256,3,FALSE)+VLOOKUP($AC45,'5'!$AC$8:$BP$226,3,FALSE)+VLOOKUP($AC45,'06'!$AC$8:$BH$229,3,FALSE)+VLOOKUP($AC45,'07'!$AC$8:$BP$226,3,FALSE)</f>
        <v>5112000</v>
      </c>
      <c r="AF45" s="176"/>
      <c r="AG45" s="176"/>
      <c r="AH45" s="177"/>
      <c r="AI45" s="178">
        <f>VLOOKUP($AC45,'04'!$AC$8:$BH$256,11,FALSE)+VLOOKUP($AC45,'5'!$AC$8:$BP$226,7,FALSE)+VLOOKUP($AC45,'06'!$AC$8:$BH$250,11,FALSE)+VLOOKUP($AC45,'07'!$AC$8:$BH$250,7,FALSE)</f>
        <v>5517129</v>
      </c>
      <c r="AJ45" s="179"/>
      <c r="AK45" s="179"/>
      <c r="AL45" s="180"/>
      <c r="AM45" s="178">
        <f>VLOOKUP($AC45,'04'!$AC$8:$BH$256,11,FALSE)+VLOOKUP($AC45,'5'!$AC$8:$BP$226,11,FALSE)+VLOOKUP($AC45,'06'!$AC$8:$BH$250,11,FALSE)+VLOOKUP($AC45,'07'!$AC$8:$BH$250,11,FALSE)</f>
        <v>5517129</v>
      </c>
      <c r="AN45" s="179"/>
      <c r="AO45" s="179"/>
      <c r="AP45" s="180"/>
      <c r="AQ45" s="214" t="s">
        <v>616</v>
      </c>
      <c r="AR45" s="215"/>
      <c r="AS45" s="215"/>
      <c r="AT45" s="216"/>
      <c r="AU45" s="178">
        <f>VLOOKUP($AC45,'04'!$AC$8:$BH$256,19,FALSE)+VLOOKUP($AC45,'05'!$AC$8:$BP$226,19,FALSE)+VLOOKUP($AC45,'06'!$AC$8:$BH$229,19,FALSE)</f>
        <v>0</v>
      </c>
      <c r="AV45" s="179"/>
      <c r="AW45" s="179"/>
      <c r="AX45" s="180"/>
      <c r="AY45" s="214" t="s">
        <v>616</v>
      </c>
      <c r="AZ45" s="215"/>
      <c r="BA45" s="215"/>
      <c r="BB45" s="216"/>
      <c r="BC45" s="178">
        <f>VLOOKUP($AC45,'04'!$AC$8:$BH$256,27,FALSE)+VLOOKUP($AC45,'5'!$AC$8:$BP$226,27,FALSE)+VLOOKUP($AC45,'06'!$AC$8:$BH$250,27,FALSE)+VLOOKUP($AC45,'07'!$AC$8:$BH$250,27,FALSE)</f>
        <v>5353450</v>
      </c>
      <c r="BD45" s="179"/>
      <c r="BE45" s="179"/>
      <c r="BF45" s="180"/>
      <c r="BG45" s="217">
        <f t="shared" si="0"/>
        <v>0.97033257696167696</v>
      </c>
      <c r="BH45" s="218"/>
    </row>
    <row r="46" spans="1:60" ht="20.100000000000001" customHeight="1" x14ac:dyDescent="0.2">
      <c r="A46" s="168" t="s">
        <v>195</v>
      </c>
      <c r="B46" s="169"/>
      <c r="C46" s="193" t="s">
        <v>310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5"/>
      <c r="AC46" s="173" t="s">
        <v>311</v>
      </c>
      <c r="AD46" s="174"/>
      <c r="AE46" s="175">
        <f>VLOOKUP($AC46,'04'!$AC$8:$BH$256,3,FALSE)+VLOOKUP($AC46,'5'!$AC$8:$BP$226,3,FALSE)+VLOOKUP($AC46,'06'!$AC$8:$BH$229,3,FALSE)+VLOOKUP($AC46,'07'!$AC$8:$BP$226,3,FALSE)</f>
        <v>4781045</v>
      </c>
      <c r="AF46" s="176"/>
      <c r="AG46" s="176"/>
      <c r="AH46" s="177"/>
      <c r="AI46" s="178">
        <f>VLOOKUP($AC46,'04'!$AC$8:$BH$256,11,FALSE)+VLOOKUP($AC46,'5'!$AC$8:$BP$226,7,FALSE)+VLOOKUP($AC46,'06'!$AC$8:$BH$250,11,FALSE)+VLOOKUP($AC46,'07'!$AC$8:$BH$250,7,FALSE)</f>
        <v>8642555</v>
      </c>
      <c r="AJ46" s="179"/>
      <c r="AK46" s="179"/>
      <c r="AL46" s="180"/>
      <c r="AM46" s="178">
        <f>VLOOKUP($AC46,'04'!$AC$8:$BH$256,11,FALSE)+VLOOKUP($AC46,'5'!$AC$8:$BP$226,11,FALSE)+VLOOKUP($AC46,'06'!$AC$8:$BH$250,11,FALSE)+VLOOKUP($AC46,'07'!$AC$8:$BH$250,11,FALSE)</f>
        <v>8164258</v>
      </c>
      <c r="AN46" s="179"/>
      <c r="AO46" s="179"/>
      <c r="AP46" s="180"/>
      <c r="AQ46" s="214" t="s">
        <v>616</v>
      </c>
      <c r="AR46" s="215"/>
      <c r="AS46" s="215"/>
      <c r="AT46" s="216"/>
      <c r="AU46" s="178">
        <f>VLOOKUP($AC46,'04'!$AC$8:$BH$256,19,FALSE)+VLOOKUP($AC46,'05'!$AC$8:$BP$226,19,FALSE)+VLOOKUP($AC46,'06'!$AC$8:$BH$229,19,FALSE)</f>
        <v>0</v>
      </c>
      <c r="AV46" s="179"/>
      <c r="AW46" s="179"/>
      <c r="AX46" s="180"/>
      <c r="AY46" s="214" t="s">
        <v>616</v>
      </c>
      <c r="AZ46" s="215"/>
      <c r="BA46" s="215"/>
      <c r="BB46" s="216"/>
      <c r="BC46" s="178">
        <f>VLOOKUP($AC46,'04'!$AC$8:$BH$256,27,FALSE)+VLOOKUP($AC46,'5'!$AC$8:$BP$226,27,FALSE)+VLOOKUP($AC46,'06'!$AC$8:$BH$250,27,FALSE)+VLOOKUP($AC46,'07'!$AC$8:$BH$250,27,FALSE)</f>
        <v>7548245</v>
      </c>
      <c r="BD46" s="179"/>
      <c r="BE46" s="179"/>
      <c r="BF46" s="180"/>
      <c r="BG46" s="217">
        <f t="shared" si="0"/>
        <v>0.87338119340866216</v>
      </c>
      <c r="BH46" s="218"/>
    </row>
    <row r="47" spans="1:60" ht="20.100000000000001" customHeight="1" x14ac:dyDescent="0.2">
      <c r="A47" s="168" t="s">
        <v>196</v>
      </c>
      <c r="B47" s="169"/>
      <c r="C47" s="193" t="s">
        <v>312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5"/>
      <c r="AC47" s="173" t="s">
        <v>313</v>
      </c>
      <c r="AD47" s="174"/>
      <c r="AE47" s="175">
        <f>VLOOKUP($AC47,'04'!$AC$8:$BH$256,3,FALSE)+VLOOKUP($AC47,'5'!$AC$8:$BP$226,3,FALSE)+VLOOKUP($AC47,'06'!$AC$8:$BH$229,3,FALSE)+VLOOKUP($AC47,'07'!$AC$8:$BP$226,3,FALSE)</f>
        <v>0</v>
      </c>
      <c r="AF47" s="176"/>
      <c r="AG47" s="176"/>
      <c r="AH47" s="177"/>
      <c r="AI47" s="178">
        <f>VLOOKUP($AC47,'04'!$AC$8:$BH$256,11,FALSE)+VLOOKUP($AC47,'5'!$AC$8:$BP$226,7,FALSE)+VLOOKUP($AC47,'06'!$AC$8:$BH$250,11,FALSE)+VLOOKUP($AC47,'07'!$AC$8:$BH$250,7,FALSE)</f>
        <v>0</v>
      </c>
      <c r="AJ47" s="179"/>
      <c r="AK47" s="179"/>
      <c r="AL47" s="180"/>
      <c r="AM47" s="178">
        <f>VLOOKUP($AC47,'04'!$AC$8:$BH$256,11,FALSE)+VLOOKUP($AC47,'5'!$AC$8:$BP$226,11,FALSE)+VLOOKUP($AC47,'06'!$AC$8:$BH$250,11,FALSE)+VLOOKUP($AC47,'07'!$AC$8:$BH$250,11,FALSE)</f>
        <v>0</v>
      </c>
      <c r="AN47" s="179"/>
      <c r="AO47" s="179"/>
      <c r="AP47" s="180"/>
      <c r="AQ47" s="214" t="s">
        <v>616</v>
      </c>
      <c r="AR47" s="215"/>
      <c r="AS47" s="215"/>
      <c r="AT47" s="216"/>
      <c r="AU47" s="178">
        <f>VLOOKUP($AC47,'04'!$AC$8:$BH$256,19,FALSE)+VLOOKUP($AC47,'05'!$AC$8:$BP$226,19,FALSE)+VLOOKUP($AC47,'06'!$AC$8:$BH$229,19,FALSE)</f>
        <v>0</v>
      </c>
      <c r="AV47" s="179"/>
      <c r="AW47" s="179"/>
      <c r="AX47" s="180"/>
      <c r="AY47" s="214" t="s">
        <v>616</v>
      </c>
      <c r="AZ47" s="215"/>
      <c r="BA47" s="215"/>
      <c r="BB47" s="216"/>
      <c r="BC47" s="178">
        <f>VLOOKUP($AC47,'04'!$AC$8:$BH$256,27,FALSE)+VLOOKUP($AC47,'5'!$AC$8:$BP$226,27,FALSE)+VLOOKUP($AC47,'06'!$AC$8:$BH$250,27,FALSE)+VLOOKUP($AC47,'07'!$AC$8:$BH$250,27,FALSE)</f>
        <v>0</v>
      </c>
      <c r="BD47" s="179"/>
      <c r="BE47" s="179"/>
      <c r="BF47" s="180"/>
      <c r="BG47" s="217" t="str">
        <f t="shared" si="0"/>
        <v>n.é.</v>
      </c>
      <c r="BH47" s="218"/>
    </row>
    <row r="48" spans="1:60" ht="20.100000000000001" customHeight="1" x14ac:dyDescent="0.2">
      <c r="A48" s="168" t="s">
        <v>197</v>
      </c>
      <c r="B48" s="169"/>
      <c r="C48" s="193" t="s">
        <v>314</v>
      </c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5"/>
      <c r="AC48" s="173" t="s">
        <v>315</v>
      </c>
      <c r="AD48" s="174"/>
      <c r="AE48" s="175">
        <f>VLOOKUP($AC48,'04'!$AC$8:$BH$256,3,FALSE)+VLOOKUP($AC48,'5'!$AC$8:$BP$226,3,FALSE)+VLOOKUP($AC48,'06'!$AC$8:$BH$229,3,FALSE)+VLOOKUP($AC48,'07'!$AC$8:$BP$226,3,FALSE)</f>
        <v>0</v>
      </c>
      <c r="AF48" s="176"/>
      <c r="AG48" s="176"/>
      <c r="AH48" s="177"/>
      <c r="AI48" s="178">
        <f>VLOOKUP($AC48,'04'!$AC$8:$BH$256,11,FALSE)+VLOOKUP($AC48,'5'!$AC$8:$BP$226,7,FALSE)+VLOOKUP($AC48,'06'!$AC$8:$BH$250,11,FALSE)+VLOOKUP($AC48,'07'!$AC$8:$BH$250,7,FALSE)</f>
        <v>317</v>
      </c>
      <c r="AJ48" s="179"/>
      <c r="AK48" s="179"/>
      <c r="AL48" s="180"/>
      <c r="AM48" s="178">
        <f>VLOOKUP($AC48,'04'!$AC$8:$BH$256,11,FALSE)+VLOOKUP($AC48,'5'!$AC$8:$BP$226,11,FALSE)+VLOOKUP($AC48,'06'!$AC$8:$BH$250,11,FALSE)+VLOOKUP($AC48,'07'!$AC$8:$BH$250,11,FALSE)</f>
        <v>317</v>
      </c>
      <c r="AN48" s="179"/>
      <c r="AO48" s="179"/>
      <c r="AP48" s="180"/>
      <c r="AQ48" s="214" t="s">
        <v>616</v>
      </c>
      <c r="AR48" s="215"/>
      <c r="AS48" s="215"/>
      <c r="AT48" s="216"/>
      <c r="AU48" s="178">
        <f>VLOOKUP($AC48,'04'!$AC$8:$BH$256,19,FALSE)+VLOOKUP($AC48,'05'!$AC$8:$BP$226,19,FALSE)+VLOOKUP($AC48,'06'!$AC$8:$BH$229,19,FALSE)</f>
        <v>0</v>
      </c>
      <c r="AV48" s="179"/>
      <c r="AW48" s="179"/>
      <c r="AX48" s="180"/>
      <c r="AY48" s="214" t="s">
        <v>616</v>
      </c>
      <c r="AZ48" s="215"/>
      <c r="BA48" s="215"/>
      <c r="BB48" s="216"/>
      <c r="BC48" s="178">
        <f>VLOOKUP($AC48,'04'!$AC$8:$BH$256,27,FALSE)+VLOOKUP($AC48,'5'!$AC$8:$BP$226,27,FALSE)+VLOOKUP($AC48,'06'!$AC$8:$BH$250,27,FALSE)+VLOOKUP($AC48,'07'!$AC$8:$BH$250,27,FALSE)</f>
        <v>317</v>
      </c>
      <c r="BD48" s="179"/>
      <c r="BE48" s="179"/>
      <c r="BF48" s="180"/>
      <c r="BG48" s="217">
        <f t="shared" si="0"/>
        <v>1</v>
      </c>
      <c r="BH48" s="218"/>
    </row>
    <row r="49" spans="1:60" ht="20.100000000000001" customHeight="1" x14ac:dyDescent="0.2">
      <c r="A49" s="168" t="s">
        <v>198</v>
      </c>
      <c r="B49" s="169"/>
      <c r="C49" s="193" t="s">
        <v>316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5"/>
      <c r="AC49" s="173" t="s">
        <v>317</v>
      </c>
      <c r="AD49" s="174"/>
      <c r="AE49" s="175">
        <f>VLOOKUP($AC49,'04'!$AC$8:$BH$256,3,FALSE)+VLOOKUP($AC49,'5'!$AC$8:$BP$226,3,FALSE)+VLOOKUP($AC49,'06'!$AC$8:$BH$229,3,FALSE)+VLOOKUP($AC49,'07'!$AC$8:$BP$226,3,FALSE)</f>
        <v>0</v>
      </c>
      <c r="AF49" s="176"/>
      <c r="AG49" s="176"/>
      <c r="AH49" s="177"/>
      <c r="AI49" s="178">
        <f>VLOOKUP($AC49,'04'!$AC$8:$BH$256,11,FALSE)+VLOOKUP($AC49,'5'!$AC$8:$BP$226,7,FALSE)+VLOOKUP($AC49,'06'!$AC$8:$BH$250,11,FALSE)+VLOOKUP($AC49,'07'!$AC$8:$BH$250,7,FALSE)</f>
        <v>0</v>
      </c>
      <c r="AJ49" s="179"/>
      <c r="AK49" s="179"/>
      <c r="AL49" s="180"/>
      <c r="AM49" s="178">
        <f>VLOOKUP($AC49,'04'!$AC$8:$BH$256,11,FALSE)+VLOOKUP($AC49,'5'!$AC$8:$BP$226,11,FALSE)+VLOOKUP($AC49,'06'!$AC$8:$BH$250,11,FALSE)+VLOOKUP($AC49,'07'!$AC$8:$BH$250,11,FALSE)</f>
        <v>0</v>
      </c>
      <c r="AN49" s="179"/>
      <c r="AO49" s="179"/>
      <c r="AP49" s="180"/>
      <c r="AQ49" s="214" t="s">
        <v>616</v>
      </c>
      <c r="AR49" s="215"/>
      <c r="AS49" s="215"/>
      <c r="AT49" s="216"/>
      <c r="AU49" s="178">
        <f>VLOOKUP($AC49,'04'!$AC$8:$BH$256,19,FALSE)+VLOOKUP($AC49,'05'!$AC$8:$BP$226,19,FALSE)+VLOOKUP($AC49,'06'!$AC$8:$BH$229,19,FALSE)</f>
        <v>0</v>
      </c>
      <c r="AV49" s="179"/>
      <c r="AW49" s="179"/>
      <c r="AX49" s="180"/>
      <c r="AY49" s="214" t="s">
        <v>616</v>
      </c>
      <c r="AZ49" s="215"/>
      <c r="BA49" s="215"/>
      <c r="BB49" s="216"/>
      <c r="BC49" s="178">
        <f>VLOOKUP($AC49,'04'!$AC$8:$BH$256,27,FALSE)+VLOOKUP($AC49,'5'!$AC$8:$BP$226,27,FALSE)+VLOOKUP($AC49,'06'!$AC$8:$BH$250,27,FALSE)+VLOOKUP($AC49,'07'!$AC$8:$BH$250,27,FALSE)</f>
        <v>0</v>
      </c>
      <c r="BD49" s="179"/>
      <c r="BE49" s="179"/>
      <c r="BF49" s="180"/>
      <c r="BG49" s="217" t="str">
        <f t="shared" si="0"/>
        <v>n.é.</v>
      </c>
      <c r="BH49" s="218"/>
    </row>
    <row r="50" spans="1:60" ht="20.100000000000001" customHeight="1" x14ac:dyDescent="0.2">
      <c r="A50" s="168" t="s">
        <v>199</v>
      </c>
      <c r="B50" s="169"/>
      <c r="C50" s="193" t="s">
        <v>628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5"/>
      <c r="AC50" s="173" t="s">
        <v>319</v>
      </c>
      <c r="AD50" s="174"/>
      <c r="AE50" s="175">
        <f>VLOOKUP($AC50,'04'!$AC$8:$BH$256,3,FALSE)+VLOOKUP($AC50,'5'!$AC$8:$BP$226,3,FALSE)+VLOOKUP($AC50,'06'!$AC$8:$BH$229,3,FALSE)+VLOOKUP($AC50,'07'!$AC$8:$BP$226,3,FALSE)</f>
        <v>0</v>
      </c>
      <c r="AF50" s="176"/>
      <c r="AG50" s="176"/>
      <c r="AH50" s="177"/>
      <c r="AI50" s="178">
        <f>VLOOKUP($AC50,'04'!$AC$8:$BH$256,11,FALSE)+VLOOKUP($AC50,'5'!$AC$8:$BP$226,7,FALSE)+VLOOKUP($AC50,'06'!$AC$8:$BH$250,11,FALSE)+VLOOKUP($AC50,'07'!$AC$8:$BH$250,7,FALSE)</f>
        <v>4745092</v>
      </c>
      <c r="AJ50" s="179"/>
      <c r="AK50" s="179"/>
      <c r="AL50" s="180"/>
      <c r="AM50" s="178">
        <f>VLOOKUP($AC50,'04'!$AC$8:$BH$256,11,FALSE)+VLOOKUP($AC50,'5'!$AC$8:$BP$226,11,FALSE)+VLOOKUP($AC50,'06'!$AC$8:$BH$250,11,FALSE)+VLOOKUP($AC50,'07'!$AC$8:$BH$250,11,FALSE)</f>
        <v>4745092</v>
      </c>
      <c r="AN50" s="179"/>
      <c r="AO50" s="179"/>
      <c r="AP50" s="180"/>
      <c r="AQ50" s="214" t="s">
        <v>616</v>
      </c>
      <c r="AR50" s="215"/>
      <c r="AS50" s="215"/>
      <c r="AT50" s="216"/>
      <c r="AU50" s="178">
        <f>VLOOKUP($AC50,'04'!$AC$8:$BH$256,19,FALSE)+VLOOKUP($AC50,'05'!$AC$8:$BP$226,19,FALSE)+VLOOKUP($AC50,'06'!$AC$8:$BH$229,19,FALSE)</f>
        <v>0</v>
      </c>
      <c r="AV50" s="179"/>
      <c r="AW50" s="179"/>
      <c r="AX50" s="180"/>
      <c r="AY50" s="214" t="s">
        <v>616</v>
      </c>
      <c r="AZ50" s="215"/>
      <c r="BA50" s="215"/>
      <c r="BB50" s="216"/>
      <c r="BC50" s="178">
        <f>VLOOKUP($AC50,'04'!$AC$8:$BH$256,27,FALSE)+VLOOKUP($AC50,'5'!$AC$8:$BP$226,27,FALSE)+VLOOKUP($AC50,'06'!$AC$8:$BH$250,27,FALSE)+VLOOKUP($AC50,'07'!$AC$8:$BH$250,27,FALSE)</f>
        <v>4745092</v>
      </c>
      <c r="BD50" s="179"/>
      <c r="BE50" s="179"/>
      <c r="BF50" s="180"/>
      <c r="BG50" s="217">
        <f t="shared" si="0"/>
        <v>1</v>
      </c>
      <c r="BH50" s="218"/>
    </row>
    <row r="51" spans="1:60" ht="20.100000000000001" customHeight="1" x14ac:dyDescent="0.2">
      <c r="A51" s="168" t="s">
        <v>200</v>
      </c>
      <c r="B51" s="169"/>
      <c r="C51" s="193" t="s">
        <v>318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5"/>
      <c r="AC51" s="173" t="s">
        <v>627</v>
      </c>
      <c r="AD51" s="174"/>
      <c r="AE51" s="175">
        <f>VLOOKUP($AC51,'04'!$AC$8:$BH$256,3,FALSE)+VLOOKUP($AC51,'5'!$AC$8:$BP$226,3,FALSE)+VLOOKUP($AC51,'06'!$AC$8:$BH$229,3,FALSE)+VLOOKUP($AC51,'07'!$AC$8:$BP$226,3,FALSE)</f>
        <v>0</v>
      </c>
      <c r="AF51" s="176"/>
      <c r="AG51" s="176"/>
      <c r="AH51" s="177"/>
      <c r="AI51" s="178">
        <f>VLOOKUP($AC51,'04'!$AC$8:$BH$256,11,FALSE)+VLOOKUP($AC51,'5'!$AC$8:$BP$226,7,FALSE)+VLOOKUP($AC51,'06'!$AC$8:$BH$250,11,FALSE)+VLOOKUP($AC51,'07'!$AC$8:$BH$250,7,FALSE)</f>
        <v>547890</v>
      </c>
      <c r="AJ51" s="179"/>
      <c r="AK51" s="179"/>
      <c r="AL51" s="180"/>
      <c r="AM51" s="178">
        <f>VLOOKUP($AC51,'04'!$AC$8:$BH$256,11,FALSE)+VLOOKUP($AC51,'5'!$AC$8:$BP$226,11,FALSE)+VLOOKUP($AC51,'06'!$AC$8:$BH$250,11,FALSE)+VLOOKUP($AC51,'07'!$AC$8:$BH$250,11,FALSE)</f>
        <v>547890</v>
      </c>
      <c r="AN51" s="179"/>
      <c r="AO51" s="179"/>
      <c r="AP51" s="180"/>
      <c r="AQ51" s="214" t="s">
        <v>616</v>
      </c>
      <c r="AR51" s="215"/>
      <c r="AS51" s="215"/>
      <c r="AT51" s="216"/>
      <c r="AU51" s="178">
        <f>VLOOKUP($AC51,'04'!$AC$8:$BH$256,19,FALSE)+VLOOKUP($AC51,'05'!$AC$8:$BP$226,19,FALSE)+VLOOKUP($AC51,'06'!$AC$8:$BH$229,19,FALSE)</f>
        <v>0</v>
      </c>
      <c r="AV51" s="179"/>
      <c r="AW51" s="179"/>
      <c r="AX51" s="180"/>
      <c r="AY51" s="214" t="s">
        <v>616</v>
      </c>
      <c r="AZ51" s="215"/>
      <c r="BA51" s="215"/>
      <c r="BB51" s="216"/>
      <c r="BC51" s="178">
        <f>VLOOKUP($AC51,'04'!$AC$8:$BH$256,27,FALSE)+VLOOKUP($AC51,'5'!$AC$8:$BP$226,27,FALSE)+VLOOKUP($AC51,'06'!$AC$8:$BH$250,27,FALSE)+VLOOKUP($AC51,'07'!$AC$8:$BH$250,27,FALSE)</f>
        <v>547890</v>
      </c>
      <c r="BD51" s="179"/>
      <c r="BE51" s="179"/>
      <c r="BF51" s="180"/>
      <c r="BG51" s="217">
        <f t="shared" si="0"/>
        <v>1</v>
      </c>
      <c r="BH51" s="218"/>
    </row>
    <row r="52" spans="1:60" s="3" customFormat="1" ht="20.100000000000001" customHeight="1" x14ac:dyDescent="0.2">
      <c r="A52" s="199" t="s">
        <v>201</v>
      </c>
      <c r="B52" s="200"/>
      <c r="C52" s="201" t="s">
        <v>629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3"/>
      <c r="AC52" s="204" t="s">
        <v>320</v>
      </c>
      <c r="AD52" s="205"/>
      <c r="AE52" s="206">
        <f t="shared" ref="AE52" si="30">SUM(AE41:AH51)</f>
        <v>23748618</v>
      </c>
      <c r="AF52" s="207"/>
      <c r="AG52" s="207"/>
      <c r="AH52" s="208"/>
      <c r="AI52" s="206">
        <f t="shared" ref="AI52" si="31">SUM(AI41:AL51)</f>
        <v>45996936</v>
      </c>
      <c r="AJ52" s="207"/>
      <c r="AK52" s="207"/>
      <c r="AL52" s="208"/>
      <c r="AM52" s="206">
        <f t="shared" ref="AM52" si="32">SUM(AM41:AP51)</f>
        <v>45518639</v>
      </c>
      <c r="AN52" s="207"/>
      <c r="AO52" s="207"/>
      <c r="AP52" s="208"/>
      <c r="AQ52" s="209" t="s">
        <v>616</v>
      </c>
      <c r="AR52" s="210"/>
      <c r="AS52" s="210"/>
      <c r="AT52" s="211"/>
      <c r="AU52" s="206">
        <f t="shared" ref="AU52" si="33">SUM(AU41:AX51)</f>
        <v>0</v>
      </c>
      <c r="AV52" s="207"/>
      <c r="AW52" s="207"/>
      <c r="AX52" s="208"/>
      <c r="AY52" s="209" t="s">
        <v>616</v>
      </c>
      <c r="AZ52" s="210"/>
      <c r="BA52" s="210"/>
      <c r="BB52" s="211"/>
      <c r="BC52" s="206">
        <f t="shared" ref="BC52" si="34">SUM(BC41:BF51)</f>
        <v>42087278</v>
      </c>
      <c r="BD52" s="207"/>
      <c r="BE52" s="207"/>
      <c r="BF52" s="208"/>
      <c r="BG52" s="219">
        <f t="shared" si="0"/>
        <v>0.91500177316158626</v>
      </c>
      <c r="BH52" s="220"/>
    </row>
    <row r="53" spans="1:60" ht="20.100000000000001" customHeight="1" x14ac:dyDescent="0.2">
      <c r="A53" s="168" t="s">
        <v>202</v>
      </c>
      <c r="B53" s="169"/>
      <c r="C53" s="193" t="s">
        <v>321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5"/>
      <c r="AC53" s="173" t="s">
        <v>322</v>
      </c>
      <c r="AD53" s="174"/>
      <c r="AE53" s="175">
        <f>VLOOKUP($AC53,'04'!$AC$8:$BH$256,3,FALSE)+VLOOKUP($AC53,'5'!$AC$8:$BP$226,3,FALSE)+VLOOKUP($AC53,'06'!$AC$8:$BH$229,3,FALSE)+VLOOKUP($AC53,'07'!$AC$8:$BP$226,3,FALSE)</f>
        <v>0</v>
      </c>
      <c r="AF53" s="176"/>
      <c r="AG53" s="176"/>
      <c r="AH53" s="177"/>
      <c r="AI53" s="178">
        <f>VLOOKUP($AC53,'04'!$AC$8:$BH$256,11,FALSE)+VLOOKUP($AC53,'5'!$AC$8:$BP$226,7,FALSE)+VLOOKUP($AC53,'06'!$AC$8:$BH$250,11,FALSE)+VLOOKUP($AC53,'07'!$AC$8:$BH$250,7,FALSE)</f>
        <v>0</v>
      </c>
      <c r="AJ53" s="179"/>
      <c r="AK53" s="179"/>
      <c r="AL53" s="180"/>
      <c r="AM53" s="178">
        <f>VLOOKUP($AC53,'04'!$AC$8:$BH$256,11,FALSE)+VLOOKUP($AC53,'5'!$AC$8:$BP$226,11,FALSE)+VLOOKUP($AC53,'06'!$AC$8:$BH$250,11,FALSE)+VLOOKUP($AC53,'07'!$AC$8:$BH$250,11,FALSE)</f>
        <v>0</v>
      </c>
      <c r="AN53" s="179"/>
      <c r="AO53" s="179"/>
      <c r="AP53" s="180"/>
      <c r="AQ53" s="214" t="s">
        <v>616</v>
      </c>
      <c r="AR53" s="215"/>
      <c r="AS53" s="215"/>
      <c r="AT53" s="216"/>
      <c r="AU53" s="178">
        <f>VLOOKUP($AC53,'04'!$AC$8:$BH$256,19,FALSE)+VLOOKUP($AC53,'05'!$AC$8:$BP$226,19,FALSE)+VLOOKUP($AC53,'06'!$AC$8:$BH$229,19,FALSE)</f>
        <v>0</v>
      </c>
      <c r="AV53" s="179"/>
      <c r="AW53" s="179"/>
      <c r="AX53" s="180"/>
      <c r="AY53" s="214" t="s">
        <v>616</v>
      </c>
      <c r="AZ53" s="215"/>
      <c r="BA53" s="215"/>
      <c r="BB53" s="216"/>
      <c r="BC53" s="178">
        <f>VLOOKUP($AC53,'04'!$AC$8:$BH$256,27,FALSE)+VLOOKUP($AC53,'5'!$AC$8:$BP$226,27,FALSE)+VLOOKUP($AC53,'06'!$AC$8:$BH$250,27,FALSE)+VLOOKUP($AC53,'07'!$AC$8:$BH$250,27,FALSE)</f>
        <v>0</v>
      </c>
      <c r="BD53" s="179"/>
      <c r="BE53" s="179"/>
      <c r="BF53" s="180"/>
      <c r="BG53" s="217" t="str">
        <f t="shared" si="0"/>
        <v>n.é.</v>
      </c>
      <c r="BH53" s="218"/>
    </row>
    <row r="54" spans="1:60" ht="20.100000000000001" customHeight="1" x14ac:dyDescent="0.2">
      <c r="A54" s="168" t="s">
        <v>203</v>
      </c>
      <c r="B54" s="169"/>
      <c r="C54" s="193" t="s">
        <v>323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5"/>
      <c r="AC54" s="173" t="s">
        <v>324</v>
      </c>
      <c r="AD54" s="174"/>
      <c r="AE54" s="175">
        <f>VLOOKUP($AC54,'04'!$AC$8:$BH$256,3,FALSE)+VLOOKUP($AC54,'5'!$AC$8:$BP$226,3,FALSE)+VLOOKUP($AC54,'06'!$AC$8:$BH$229,3,FALSE)+VLOOKUP($AC54,'07'!$AC$8:$BP$226,3,FALSE)</f>
        <v>0</v>
      </c>
      <c r="AF54" s="176"/>
      <c r="AG54" s="176"/>
      <c r="AH54" s="177"/>
      <c r="AI54" s="178">
        <f>VLOOKUP($AC54,'04'!$AC$8:$BH$256,11,FALSE)+VLOOKUP($AC54,'5'!$AC$8:$BP$226,7,FALSE)+VLOOKUP($AC54,'06'!$AC$8:$BH$250,11,FALSE)+VLOOKUP($AC54,'07'!$AC$8:$BH$250,7,FALSE)</f>
        <v>530000</v>
      </c>
      <c r="AJ54" s="179"/>
      <c r="AK54" s="179"/>
      <c r="AL54" s="180"/>
      <c r="AM54" s="178">
        <f>VLOOKUP($AC54,'04'!$AC$8:$BH$256,11,FALSE)+VLOOKUP($AC54,'5'!$AC$8:$BP$226,11,FALSE)+VLOOKUP($AC54,'06'!$AC$8:$BH$250,11,FALSE)+VLOOKUP($AC54,'07'!$AC$8:$BH$250,11,FALSE)</f>
        <v>530000</v>
      </c>
      <c r="AN54" s="179"/>
      <c r="AO54" s="179"/>
      <c r="AP54" s="180"/>
      <c r="AQ54" s="214" t="s">
        <v>616</v>
      </c>
      <c r="AR54" s="215"/>
      <c r="AS54" s="215"/>
      <c r="AT54" s="216"/>
      <c r="AU54" s="178">
        <f>VLOOKUP($AC54,'04'!$AC$8:$BH$256,19,FALSE)+VLOOKUP($AC54,'05'!$AC$8:$BP$226,19,FALSE)+VLOOKUP($AC54,'06'!$AC$8:$BH$229,19,FALSE)</f>
        <v>0</v>
      </c>
      <c r="AV54" s="179"/>
      <c r="AW54" s="179"/>
      <c r="AX54" s="180"/>
      <c r="AY54" s="214" t="s">
        <v>616</v>
      </c>
      <c r="AZ54" s="215"/>
      <c r="BA54" s="215"/>
      <c r="BB54" s="216"/>
      <c r="BC54" s="178">
        <f>VLOOKUP($AC54,'04'!$AC$8:$BH$256,27,FALSE)+VLOOKUP($AC54,'5'!$AC$8:$BP$226,27,FALSE)+VLOOKUP($AC54,'06'!$AC$8:$BH$250,27,FALSE)+VLOOKUP($AC54,'07'!$AC$8:$BH$250,27,FALSE)</f>
        <v>530000</v>
      </c>
      <c r="BD54" s="179"/>
      <c r="BE54" s="179"/>
      <c r="BF54" s="180"/>
      <c r="BG54" s="217">
        <f t="shared" si="0"/>
        <v>1</v>
      </c>
      <c r="BH54" s="218"/>
    </row>
    <row r="55" spans="1:60" ht="20.100000000000001" customHeight="1" x14ac:dyDescent="0.2">
      <c r="A55" s="168" t="s">
        <v>204</v>
      </c>
      <c r="B55" s="169"/>
      <c r="C55" s="193" t="s">
        <v>325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73" t="s">
        <v>326</v>
      </c>
      <c r="AD55" s="174"/>
      <c r="AE55" s="175">
        <f>VLOOKUP($AC55,'04'!$AC$8:$BH$256,3,FALSE)+VLOOKUP($AC55,'5'!$AC$8:$BP$226,3,FALSE)+VLOOKUP($AC55,'06'!$AC$8:$BH$229,3,FALSE)+VLOOKUP($AC55,'07'!$AC$8:$BP$226,3,FALSE)</f>
        <v>0</v>
      </c>
      <c r="AF55" s="176"/>
      <c r="AG55" s="176"/>
      <c r="AH55" s="177"/>
      <c r="AI55" s="178">
        <f>VLOOKUP($AC55,'04'!$AC$8:$BH$256,11,FALSE)+VLOOKUP($AC55,'5'!$AC$8:$BP$226,7,FALSE)+VLOOKUP($AC55,'06'!$AC$8:$BH$250,11,FALSE)+VLOOKUP($AC55,'07'!$AC$8:$BH$250,7,FALSE)</f>
        <v>1083205</v>
      </c>
      <c r="AJ55" s="179"/>
      <c r="AK55" s="179"/>
      <c r="AL55" s="180"/>
      <c r="AM55" s="178">
        <f>VLOOKUP($AC55,'04'!$AC$8:$BH$256,11,FALSE)+VLOOKUP($AC55,'5'!$AC$8:$BP$226,11,FALSE)+VLOOKUP($AC55,'06'!$AC$8:$BH$250,11,FALSE)+VLOOKUP($AC55,'07'!$AC$8:$BH$250,11,FALSE)</f>
        <v>1083205</v>
      </c>
      <c r="AN55" s="179"/>
      <c r="AO55" s="179"/>
      <c r="AP55" s="180"/>
      <c r="AQ55" s="214" t="s">
        <v>616</v>
      </c>
      <c r="AR55" s="215"/>
      <c r="AS55" s="215"/>
      <c r="AT55" s="216"/>
      <c r="AU55" s="178">
        <f>VLOOKUP($AC55,'04'!$AC$8:$BH$256,19,FALSE)+VLOOKUP($AC55,'05'!$AC$8:$BP$226,19,FALSE)+VLOOKUP($AC55,'06'!$AC$8:$BH$229,19,FALSE)</f>
        <v>0</v>
      </c>
      <c r="AV55" s="179"/>
      <c r="AW55" s="179"/>
      <c r="AX55" s="180"/>
      <c r="AY55" s="214" t="s">
        <v>616</v>
      </c>
      <c r="AZ55" s="215"/>
      <c r="BA55" s="215"/>
      <c r="BB55" s="216"/>
      <c r="BC55" s="178">
        <f>VLOOKUP($AC55,'04'!$AC$8:$BH$256,27,FALSE)+VLOOKUP($AC55,'5'!$AC$8:$BP$226,27,FALSE)+VLOOKUP($AC55,'06'!$AC$8:$BH$250,27,FALSE)+VLOOKUP($AC55,'07'!$AC$8:$BH$250,27,FALSE)</f>
        <v>1083205</v>
      </c>
      <c r="BD55" s="179"/>
      <c r="BE55" s="179"/>
      <c r="BF55" s="180"/>
      <c r="BG55" s="217">
        <f t="shared" si="0"/>
        <v>1</v>
      </c>
      <c r="BH55" s="218"/>
    </row>
    <row r="56" spans="1:60" ht="20.100000000000001" customHeight="1" x14ac:dyDescent="0.2">
      <c r="A56" s="168" t="s">
        <v>205</v>
      </c>
      <c r="B56" s="169"/>
      <c r="C56" s="193" t="s">
        <v>327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5"/>
      <c r="AC56" s="173" t="s">
        <v>328</v>
      </c>
      <c r="AD56" s="174"/>
      <c r="AE56" s="175">
        <f>VLOOKUP($AC56,'04'!$AC$8:$BH$256,3,FALSE)+VLOOKUP($AC56,'5'!$AC$8:$BP$226,3,FALSE)+VLOOKUP($AC56,'06'!$AC$8:$BH$229,3,FALSE)+VLOOKUP($AC56,'07'!$AC$8:$BP$226,3,FALSE)</f>
        <v>0</v>
      </c>
      <c r="AF56" s="176"/>
      <c r="AG56" s="176"/>
      <c r="AH56" s="177"/>
      <c r="AI56" s="178">
        <f>VLOOKUP($AC56,'04'!$AC$8:$BH$256,11,FALSE)+VLOOKUP($AC56,'5'!$AC$8:$BP$226,7,FALSE)+VLOOKUP($AC56,'06'!$AC$8:$BH$250,11,FALSE)+VLOOKUP($AC56,'07'!$AC$8:$BH$250,7,FALSE)</f>
        <v>0</v>
      </c>
      <c r="AJ56" s="179"/>
      <c r="AK56" s="179"/>
      <c r="AL56" s="180"/>
      <c r="AM56" s="178">
        <f>VLOOKUP($AC56,'04'!$AC$8:$BH$256,11,FALSE)+VLOOKUP($AC56,'5'!$AC$8:$BP$226,11,FALSE)+VLOOKUP($AC56,'06'!$AC$8:$BH$250,11,FALSE)+VLOOKUP($AC56,'07'!$AC$8:$BH$250,11,FALSE)</f>
        <v>0</v>
      </c>
      <c r="AN56" s="179"/>
      <c r="AO56" s="179"/>
      <c r="AP56" s="180"/>
      <c r="AQ56" s="214" t="s">
        <v>616</v>
      </c>
      <c r="AR56" s="215"/>
      <c r="AS56" s="215"/>
      <c r="AT56" s="216"/>
      <c r="AU56" s="178">
        <f>VLOOKUP($AC56,'04'!$AC$8:$BH$256,19,FALSE)+VLOOKUP($AC56,'05'!$AC$8:$BP$226,19,FALSE)+VLOOKUP($AC56,'06'!$AC$8:$BH$229,19,FALSE)</f>
        <v>0</v>
      </c>
      <c r="AV56" s="179"/>
      <c r="AW56" s="179"/>
      <c r="AX56" s="180"/>
      <c r="AY56" s="214" t="s">
        <v>616</v>
      </c>
      <c r="AZ56" s="215"/>
      <c r="BA56" s="215"/>
      <c r="BB56" s="216"/>
      <c r="BC56" s="178">
        <f>VLOOKUP($AC56,'04'!$AC$8:$BH$256,27,FALSE)+VLOOKUP($AC56,'5'!$AC$8:$BP$226,27,FALSE)+VLOOKUP($AC56,'06'!$AC$8:$BH$250,27,FALSE)+VLOOKUP($AC56,'07'!$AC$8:$BH$250,27,FALSE)</f>
        <v>0</v>
      </c>
      <c r="BD56" s="179"/>
      <c r="BE56" s="179"/>
      <c r="BF56" s="180"/>
      <c r="BG56" s="217" t="str">
        <f t="shared" si="0"/>
        <v>n.é.</v>
      </c>
      <c r="BH56" s="218"/>
    </row>
    <row r="57" spans="1:60" ht="20.100000000000001" customHeight="1" x14ac:dyDescent="0.2">
      <c r="A57" s="168" t="s">
        <v>206</v>
      </c>
      <c r="B57" s="169"/>
      <c r="C57" s="193" t="s">
        <v>329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5"/>
      <c r="AC57" s="173" t="s">
        <v>330</v>
      </c>
      <c r="AD57" s="174"/>
      <c r="AE57" s="175">
        <f>VLOOKUP($AC57,'04'!$AC$8:$BH$256,3,FALSE)+VLOOKUP($AC57,'5'!$AC$8:$BP$226,3,FALSE)+VLOOKUP($AC57,'06'!$AC$8:$BH$229,3,FALSE)+VLOOKUP($AC57,'07'!$AC$8:$BP$226,3,FALSE)</f>
        <v>0</v>
      </c>
      <c r="AF57" s="176"/>
      <c r="AG57" s="176"/>
      <c r="AH57" s="177"/>
      <c r="AI57" s="178">
        <f>VLOOKUP($AC57,'04'!$AC$8:$BH$256,11,FALSE)+VLOOKUP($AC57,'5'!$AC$8:$BP$226,7,FALSE)+VLOOKUP($AC57,'06'!$AC$8:$BH$250,11,FALSE)+VLOOKUP($AC57,'07'!$AC$8:$BH$250,7,FALSE)</f>
        <v>0</v>
      </c>
      <c r="AJ57" s="179"/>
      <c r="AK57" s="179"/>
      <c r="AL57" s="180"/>
      <c r="AM57" s="178">
        <f>VLOOKUP($AC57,'04'!$AC$8:$BH$256,11,FALSE)+VLOOKUP($AC57,'5'!$AC$8:$BP$226,11,FALSE)+VLOOKUP($AC57,'06'!$AC$8:$BH$250,11,FALSE)+VLOOKUP($AC57,'07'!$AC$8:$BH$250,11,FALSE)</f>
        <v>0</v>
      </c>
      <c r="AN57" s="179"/>
      <c r="AO57" s="179"/>
      <c r="AP57" s="180"/>
      <c r="AQ57" s="214" t="s">
        <v>616</v>
      </c>
      <c r="AR57" s="215"/>
      <c r="AS57" s="215"/>
      <c r="AT57" s="216"/>
      <c r="AU57" s="178">
        <f>VLOOKUP($AC57,'04'!$AC$8:$BH$256,19,FALSE)+VLOOKUP($AC57,'05'!$AC$8:$BP$226,19,FALSE)+VLOOKUP($AC57,'06'!$AC$8:$BH$229,19,FALSE)</f>
        <v>0</v>
      </c>
      <c r="AV57" s="179"/>
      <c r="AW57" s="179"/>
      <c r="AX57" s="180"/>
      <c r="AY57" s="214" t="s">
        <v>616</v>
      </c>
      <c r="AZ57" s="215"/>
      <c r="BA57" s="215"/>
      <c r="BB57" s="216"/>
      <c r="BC57" s="178">
        <f>VLOOKUP($AC57,'04'!$AC$8:$BH$256,27,FALSE)+VLOOKUP($AC57,'5'!$AC$8:$BP$226,27,FALSE)+VLOOKUP($AC57,'06'!$AC$8:$BH$250,27,FALSE)+VLOOKUP($AC57,'07'!$AC$8:$BH$250,27,FALSE)</f>
        <v>0</v>
      </c>
      <c r="BD57" s="179"/>
      <c r="BE57" s="179"/>
      <c r="BF57" s="180"/>
      <c r="BG57" s="217" t="str">
        <f t="shared" si="0"/>
        <v>n.é.</v>
      </c>
      <c r="BH57" s="218"/>
    </row>
    <row r="58" spans="1:60" s="3" customFormat="1" ht="20.100000000000001" customHeight="1" x14ac:dyDescent="0.2">
      <c r="A58" s="199" t="s">
        <v>207</v>
      </c>
      <c r="B58" s="200"/>
      <c r="C58" s="201" t="s">
        <v>630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3"/>
      <c r="AC58" s="204" t="s">
        <v>331</v>
      </c>
      <c r="AD58" s="205"/>
      <c r="AE58" s="206">
        <f t="shared" ref="AE58" si="35">SUM(AE53:AH57)</f>
        <v>0</v>
      </c>
      <c r="AF58" s="207"/>
      <c r="AG58" s="207"/>
      <c r="AH58" s="208"/>
      <c r="AI58" s="206">
        <f t="shared" ref="AI58" si="36">SUM(AI53:AL57)</f>
        <v>1613205</v>
      </c>
      <c r="AJ58" s="207"/>
      <c r="AK58" s="207"/>
      <c r="AL58" s="208"/>
      <c r="AM58" s="206">
        <f t="shared" ref="AM58" si="37">SUM(AM53:AP57)</f>
        <v>1613205</v>
      </c>
      <c r="AN58" s="207"/>
      <c r="AO58" s="207"/>
      <c r="AP58" s="208"/>
      <c r="AQ58" s="209" t="s">
        <v>616</v>
      </c>
      <c r="AR58" s="210"/>
      <c r="AS58" s="210"/>
      <c r="AT58" s="211"/>
      <c r="AU58" s="206">
        <f t="shared" ref="AU58" si="38">SUM(AU53:AX57)</f>
        <v>0</v>
      </c>
      <c r="AV58" s="207"/>
      <c r="AW58" s="207"/>
      <c r="AX58" s="208"/>
      <c r="AY58" s="209" t="s">
        <v>616</v>
      </c>
      <c r="AZ58" s="210"/>
      <c r="BA58" s="210"/>
      <c r="BB58" s="211"/>
      <c r="BC58" s="206">
        <f t="shared" ref="BC58" si="39">SUM(BC53:BF57)</f>
        <v>1613205</v>
      </c>
      <c r="BD58" s="207"/>
      <c r="BE58" s="207"/>
      <c r="BF58" s="208"/>
      <c r="BG58" s="219">
        <f t="shared" si="0"/>
        <v>1</v>
      </c>
      <c r="BH58" s="220"/>
    </row>
    <row r="59" spans="1:60" ht="20.100000000000001" customHeight="1" x14ac:dyDescent="0.2">
      <c r="A59" s="168" t="s">
        <v>208</v>
      </c>
      <c r="B59" s="169"/>
      <c r="C59" s="193" t="s">
        <v>433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5"/>
      <c r="AC59" s="173" t="s">
        <v>332</v>
      </c>
      <c r="AD59" s="174"/>
      <c r="AE59" s="175">
        <f>VLOOKUP($AC59,'04'!$AC$8:$BH$256,3,FALSE)+VLOOKUP($AC59,'5'!$AC$8:$BP$226,3,FALSE)+VLOOKUP($AC59,'06'!$AC$8:$BH$229,3,FALSE)+VLOOKUP($AC59,'07'!$AC$8:$BP$226,3,FALSE)</f>
        <v>0</v>
      </c>
      <c r="AF59" s="176"/>
      <c r="AG59" s="176"/>
      <c r="AH59" s="177"/>
      <c r="AI59" s="178">
        <f>VLOOKUP($AC59,'04'!$AC$8:$BH$256,11,FALSE)+VLOOKUP($AC59,'5'!$AC$8:$BP$226,7,FALSE)+VLOOKUP($AC59,'06'!$AC$8:$BH$250,11,FALSE)+VLOOKUP($AC59,'07'!$AC$8:$BH$250,7,FALSE)</f>
        <v>0</v>
      </c>
      <c r="AJ59" s="179"/>
      <c r="AK59" s="179"/>
      <c r="AL59" s="180"/>
      <c r="AM59" s="178">
        <f>VLOOKUP($AC59,'04'!$AC$8:$BH$256,11,FALSE)+VLOOKUP($AC59,'5'!$AC$8:$BP$226,11,FALSE)+VLOOKUP($AC59,'06'!$AC$8:$BH$250,11,FALSE)+VLOOKUP($AC59,'07'!$AC$8:$BH$250,11,FALSE)</f>
        <v>0</v>
      </c>
      <c r="AN59" s="179"/>
      <c r="AO59" s="179"/>
      <c r="AP59" s="180"/>
      <c r="AQ59" s="214" t="s">
        <v>616</v>
      </c>
      <c r="AR59" s="215"/>
      <c r="AS59" s="215"/>
      <c r="AT59" s="216"/>
      <c r="AU59" s="178">
        <f>VLOOKUP($AC59,'04'!$AC$8:$BH$256,19,FALSE)+VLOOKUP($AC59,'05'!$AC$8:$BP$226,19,FALSE)+VLOOKUP($AC59,'06'!$AC$8:$BH$229,19,FALSE)</f>
        <v>0</v>
      </c>
      <c r="AV59" s="179"/>
      <c r="AW59" s="179"/>
      <c r="AX59" s="180"/>
      <c r="AY59" s="214" t="s">
        <v>616</v>
      </c>
      <c r="AZ59" s="215"/>
      <c r="BA59" s="215"/>
      <c r="BB59" s="216"/>
      <c r="BC59" s="178">
        <f>VLOOKUP($AC59,'04'!$AC$8:$BH$256,27,FALSE)+VLOOKUP($AC59,'5'!$AC$8:$BP$226,27,FALSE)+VLOOKUP($AC59,'06'!$AC$8:$BH$250,27,FALSE)+VLOOKUP($AC59,'07'!$AC$8:$BH$250,27,FALSE)</f>
        <v>0</v>
      </c>
      <c r="BD59" s="179"/>
      <c r="BE59" s="179"/>
      <c r="BF59" s="180"/>
      <c r="BG59" s="217" t="str">
        <f t="shared" si="0"/>
        <v>n.é.</v>
      </c>
      <c r="BH59" s="218"/>
    </row>
    <row r="60" spans="1:60" ht="20.100000000000001" customHeight="1" x14ac:dyDescent="0.2">
      <c r="A60" s="168" t="s">
        <v>209</v>
      </c>
      <c r="B60" s="169"/>
      <c r="C60" s="193" t="s">
        <v>631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5"/>
      <c r="AC60" s="173" t="s">
        <v>333</v>
      </c>
      <c r="AD60" s="174"/>
      <c r="AE60" s="175">
        <f>VLOOKUP($AC60,'04'!$AC$8:$BH$256,3,FALSE)+VLOOKUP($AC60,'5'!$AC$8:$BP$226,3,FALSE)+VLOOKUP($AC60,'06'!$AC$8:$BH$229,3,FALSE)+VLOOKUP($AC60,'07'!$AC$8:$BP$226,3,FALSE)</f>
        <v>0</v>
      </c>
      <c r="AF60" s="176"/>
      <c r="AG60" s="176"/>
      <c r="AH60" s="177"/>
      <c r="AI60" s="178">
        <f>VLOOKUP($AC60,'04'!$AC$8:$BH$256,11,FALSE)+VLOOKUP($AC60,'5'!$AC$8:$BP$226,7,FALSE)+VLOOKUP($AC60,'06'!$AC$8:$BH$250,11,FALSE)+VLOOKUP($AC60,'07'!$AC$8:$BH$250,7,FALSE)</f>
        <v>0</v>
      </c>
      <c r="AJ60" s="179"/>
      <c r="AK60" s="179"/>
      <c r="AL60" s="180"/>
      <c r="AM60" s="178">
        <f>VLOOKUP($AC60,'04'!$AC$8:$BH$256,11,FALSE)+VLOOKUP($AC60,'5'!$AC$8:$BP$226,11,FALSE)+VLOOKUP($AC60,'06'!$AC$8:$BH$250,11,FALSE)+VLOOKUP($AC60,'07'!$AC$8:$BH$250,11,FALSE)</f>
        <v>0</v>
      </c>
      <c r="AN60" s="179"/>
      <c r="AO60" s="179"/>
      <c r="AP60" s="180"/>
      <c r="AQ60" s="214" t="s">
        <v>616</v>
      </c>
      <c r="AR60" s="215"/>
      <c r="AS60" s="215"/>
      <c r="AT60" s="216"/>
      <c r="AU60" s="178">
        <f>VLOOKUP($AC60,'04'!$AC$8:$BH$256,19,FALSE)+VLOOKUP($AC60,'05'!$AC$8:$BP$226,19,FALSE)+VLOOKUP($AC60,'06'!$AC$8:$BH$229,19,FALSE)</f>
        <v>0</v>
      </c>
      <c r="AV60" s="179"/>
      <c r="AW60" s="179"/>
      <c r="AX60" s="180"/>
      <c r="AY60" s="214" t="s">
        <v>616</v>
      </c>
      <c r="AZ60" s="215"/>
      <c r="BA60" s="215"/>
      <c r="BB60" s="216"/>
      <c r="BC60" s="178">
        <f>VLOOKUP($AC60,'04'!$AC$8:$BH$256,27,FALSE)+VLOOKUP($AC60,'5'!$AC$8:$BP$226,27,FALSE)+VLOOKUP($AC60,'06'!$AC$8:$BH$250,27,FALSE)+VLOOKUP($AC60,'07'!$AC$8:$BH$250,27,FALSE)</f>
        <v>0</v>
      </c>
      <c r="BD60" s="179"/>
      <c r="BE60" s="179"/>
      <c r="BF60" s="180"/>
      <c r="BG60" s="217" t="str">
        <f t="shared" si="0"/>
        <v>n.é.</v>
      </c>
      <c r="BH60" s="218"/>
    </row>
    <row r="61" spans="1:60" ht="20.100000000000001" customHeight="1" x14ac:dyDescent="0.2">
      <c r="A61" s="168" t="s">
        <v>210</v>
      </c>
      <c r="B61" s="169"/>
      <c r="C61" s="193" t="s">
        <v>634</v>
      </c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5"/>
      <c r="AC61" s="173" t="s">
        <v>335</v>
      </c>
      <c r="AD61" s="174"/>
      <c r="AE61" s="175">
        <f>VLOOKUP($AC61,'04'!$AC$8:$BH$256,3,FALSE)+VLOOKUP($AC61,'5'!$AC$8:$BP$226,3,FALSE)+VLOOKUP($AC61,'06'!$AC$8:$BH$229,3,FALSE)+VLOOKUP($AC61,'07'!$AC$8:$BP$226,3,FALSE)</f>
        <v>0</v>
      </c>
      <c r="AF61" s="176"/>
      <c r="AG61" s="176"/>
      <c r="AH61" s="177"/>
      <c r="AI61" s="178">
        <f>VLOOKUP($AC61,'04'!$AC$8:$BH$256,11,FALSE)+VLOOKUP($AC61,'5'!$AC$8:$BP$226,7,FALSE)+VLOOKUP($AC61,'06'!$AC$8:$BH$250,11,FALSE)+VLOOKUP($AC61,'07'!$AC$8:$BH$250,7,FALSE)</f>
        <v>0</v>
      </c>
      <c r="AJ61" s="179"/>
      <c r="AK61" s="179"/>
      <c r="AL61" s="180"/>
      <c r="AM61" s="178">
        <f>VLOOKUP($AC61,'04'!$AC$8:$BH$256,11,FALSE)+VLOOKUP($AC61,'5'!$AC$8:$BP$226,11,FALSE)+VLOOKUP($AC61,'06'!$AC$8:$BH$250,11,FALSE)+VLOOKUP($AC61,'07'!$AC$8:$BH$250,11,FALSE)</f>
        <v>0</v>
      </c>
      <c r="AN61" s="179"/>
      <c r="AO61" s="179"/>
      <c r="AP61" s="180"/>
      <c r="AQ61" s="214" t="s">
        <v>616</v>
      </c>
      <c r="AR61" s="215"/>
      <c r="AS61" s="215"/>
      <c r="AT61" s="216"/>
      <c r="AU61" s="178">
        <f>VLOOKUP($AC61,'04'!$AC$8:$BH$256,19,FALSE)+VLOOKUP($AC61,'05'!$AC$8:$BP$226,19,FALSE)+VLOOKUP($AC61,'06'!$AC$8:$BH$229,19,FALSE)</f>
        <v>0</v>
      </c>
      <c r="AV61" s="179"/>
      <c r="AW61" s="179"/>
      <c r="AX61" s="180"/>
      <c r="AY61" s="214" t="s">
        <v>616</v>
      </c>
      <c r="AZ61" s="215"/>
      <c r="BA61" s="215"/>
      <c r="BB61" s="216"/>
      <c r="BC61" s="178">
        <f>VLOOKUP($AC61,'04'!$AC$8:$BH$256,27,FALSE)+VLOOKUP($AC61,'5'!$AC$8:$BP$226,27,FALSE)+VLOOKUP($AC61,'06'!$AC$8:$BH$250,27,FALSE)+VLOOKUP($AC61,'07'!$AC$8:$BH$250,27,FALSE)</f>
        <v>0</v>
      </c>
      <c r="BD61" s="179"/>
      <c r="BE61" s="179"/>
      <c r="BF61" s="180"/>
      <c r="BG61" s="217" t="str">
        <f t="shared" si="0"/>
        <v>n.é.</v>
      </c>
      <c r="BH61" s="218"/>
    </row>
    <row r="62" spans="1:60" ht="20.100000000000001" customHeight="1" x14ac:dyDescent="0.2">
      <c r="A62" s="168" t="s">
        <v>211</v>
      </c>
      <c r="B62" s="169"/>
      <c r="C62" s="193" t="s">
        <v>434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5"/>
      <c r="AC62" s="173" t="s">
        <v>632</v>
      </c>
      <c r="AD62" s="174"/>
      <c r="AE62" s="175">
        <f>VLOOKUP($AC62,'04'!$AC$8:$BH$256,3,FALSE)+VLOOKUP($AC62,'5'!$AC$8:$BP$226,3,FALSE)+VLOOKUP($AC62,'06'!$AC$8:$BH$229,3,FALSE)+VLOOKUP($AC62,'07'!$AC$8:$BP$226,3,FALSE)</f>
        <v>1321202</v>
      </c>
      <c r="AF62" s="176"/>
      <c r="AG62" s="176"/>
      <c r="AH62" s="177"/>
      <c r="AI62" s="178">
        <f>VLOOKUP($AC62,'04'!$AC$8:$BH$256,11,FALSE)+VLOOKUP($AC62,'5'!$AC$8:$BP$226,7,FALSE)+VLOOKUP($AC62,'06'!$AC$8:$BH$250,11,FALSE)+VLOOKUP($AC62,'07'!$AC$8:$BH$250,7,FALSE)</f>
        <v>2917065</v>
      </c>
      <c r="AJ62" s="179"/>
      <c r="AK62" s="179"/>
      <c r="AL62" s="180"/>
      <c r="AM62" s="178">
        <f>VLOOKUP($AC62,'04'!$AC$8:$BH$256,11,FALSE)+VLOOKUP($AC62,'5'!$AC$8:$BP$226,11,FALSE)+VLOOKUP($AC62,'06'!$AC$8:$BH$250,11,FALSE)+VLOOKUP($AC62,'07'!$AC$8:$BH$250,11,FALSE)</f>
        <v>2917065</v>
      </c>
      <c r="AN62" s="179"/>
      <c r="AO62" s="179"/>
      <c r="AP62" s="180"/>
      <c r="AQ62" s="214" t="s">
        <v>616</v>
      </c>
      <c r="AR62" s="215"/>
      <c r="AS62" s="215"/>
      <c r="AT62" s="216"/>
      <c r="AU62" s="178">
        <f>VLOOKUP($AC62,'04'!$AC$8:$BH$256,19,FALSE)+VLOOKUP($AC62,'05'!$AC$8:$BP$226,19,FALSE)+VLOOKUP($AC62,'06'!$AC$8:$BH$229,19,FALSE)</f>
        <v>277649</v>
      </c>
      <c r="AV62" s="179"/>
      <c r="AW62" s="179"/>
      <c r="AX62" s="180"/>
      <c r="AY62" s="214" t="s">
        <v>616</v>
      </c>
      <c r="AZ62" s="215"/>
      <c r="BA62" s="215"/>
      <c r="BB62" s="216"/>
      <c r="BC62" s="178">
        <f>VLOOKUP($AC62,'04'!$AC$8:$BH$256,27,FALSE)+VLOOKUP($AC62,'5'!$AC$8:$BP$226,27,FALSE)+VLOOKUP($AC62,'06'!$AC$8:$BH$250,27,FALSE)+VLOOKUP($AC62,'07'!$AC$8:$BH$250,27,FALSE)</f>
        <v>1559750</v>
      </c>
      <c r="BD62" s="179"/>
      <c r="BE62" s="179"/>
      <c r="BF62" s="180"/>
      <c r="BG62" s="217">
        <f t="shared" si="0"/>
        <v>0.53469840404653313</v>
      </c>
      <c r="BH62" s="218"/>
    </row>
    <row r="63" spans="1:60" ht="20.100000000000001" customHeight="1" x14ac:dyDescent="0.2">
      <c r="A63" s="168" t="s">
        <v>212</v>
      </c>
      <c r="B63" s="169"/>
      <c r="C63" s="193" t="s">
        <v>334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5"/>
      <c r="AC63" s="173" t="s">
        <v>633</v>
      </c>
      <c r="AD63" s="174"/>
      <c r="AE63" s="175">
        <f>VLOOKUP($AC63,'04'!$AC$8:$BH$256,3,FALSE)+VLOOKUP($AC63,'5'!$AC$8:$BP$226,3,FALSE)+VLOOKUP($AC63,'06'!$AC$8:$BH$229,3,FALSE)+VLOOKUP($AC63,'07'!$AC$8:$BP$226,3,FALSE)</f>
        <v>2913643</v>
      </c>
      <c r="AF63" s="176"/>
      <c r="AG63" s="176"/>
      <c r="AH63" s="177"/>
      <c r="AI63" s="178">
        <f>VLOOKUP($AC63,'04'!$AC$8:$BH$256,11,FALSE)+VLOOKUP($AC63,'5'!$AC$8:$BP$226,7,FALSE)+VLOOKUP($AC63,'06'!$AC$8:$BH$250,11,FALSE)+VLOOKUP($AC63,'07'!$AC$8:$BH$250,7,FALSE)</f>
        <v>2913643</v>
      </c>
      <c r="AJ63" s="179"/>
      <c r="AK63" s="179"/>
      <c r="AL63" s="180"/>
      <c r="AM63" s="178">
        <f>VLOOKUP($AC63,'04'!$AC$8:$BH$256,11,FALSE)+VLOOKUP($AC63,'5'!$AC$8:$BP$226,11,FALSE)+VLOOKUP($AC63,'06'!$AC$8:$BH$250,11,FALSE)+VLOOKUP($AC63,'07'!$AC$8:$BH$250,11,FALSE)</f>
        <v>2913643</v>
      </c>
      <c r="AN63" s="179"/>
      <c r="AO63" s="179"/>
      <c r="AP63" s="180"/>
      <c r="AQ63" s="214" t="s">
        <v>616</v>
      </c>
      <c r="AR63" s="215"/>
      <c r="AS63" s="215"/>
      <c r="AT63" s="216"/>
      <c r="AU63" s="178">
        <f>VLOOKUP($AC63,'04'!$AC$8:$BH$256,19,FALSE)+VLOOKUP($AC63,'05'!$AC$8:$BP$226,19,FALSE)+VLOOKUP($AC63,'06'!$AC$8:$BH$229,19,FALSE)</f>
        <v>0</v>
      </c>
      <c r="AV63" s="179"/>
      <c r="AW63" s="179"/>
      <c r="AX63" s="180"/>
      <c r="AY63" s="214" t="s">
        <v>616</v>
      </c>
      <c r="AZ63" s="215"/>
      <c r="BA63" s="215"/>
      <c r="BB63" s="216"/>
      <c r="BC63" s="178">
        <f>VLOOKUP($AC63,'04'!$AC$8:$BH$256,27,FALSE)+VLOOKUP($AC63,'5'!$AC$8:$BP$226,27,FALSE)+VLOOKUP($AC63,'06'!$AC$8:$BH$250,27,FALSE)+VLOOKUP($AC63,'07'!$AC$8:$BH$250,27,FALSE)</f>
        <v>107300</v>
      </c>
      <c r="BD63" s="179"/>
      <c r="BE63" s="179"/>
      <c r="BF63" s="180"/>
      <c r="BG63" s="217">
        <f t="shared" si="0"/>
        <v>3.6826749193363768E-2</v>
      </c>
      <c r="BH63" s="218"/>
    </row>
    <row r="64" spans="1:60" s="3" customFormat="1" ht="20.100000000000001" customHeight="1" x14ac:dyDescent="0.2">
      <c r="A64" s="199" t="s">
        <v>213</v>
      </c>
      <c r="B64" s="200"/>
      <c r="C64" s="201" t="s">
        <v>639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3"/>
      <c r="AC64" s="204" t="s">
        <v>336</v>
      </c>
      <c r="AD64" s="205"/>
      <c r="AE64" s="206">
        <f t="shared" ref="AE64" si="40">SUM(AE59:AH63)</f>
        <v>4234845</v>
      </c>
      <c r="AF64" s="207"/>
      <c r="AG64" s="207"/>
      <c r="AH64" s="208"/>
      <c r="AI64" s="206">
        <f t="shared" ref="AI64" si="41">SUM(AI59:AL63)</f>
        <v>5830708</v>
      </c>
      <c r="AJ64" s="207"/>
      <c r="AK64" s="207"/>
      <c r="AL64" s="208"/>
      <c r="AM64" s="206">
        <f t="shared" ref="AM64" si="42">SUM(AM59:AP63)</f>
        <v>5830708</v>
      </c>
      <c r="AN64" s="207"/>
      <c r="AO64" s="207"/>
      <c r="AP64" s="208"/>
      <c r="AQ64" s="209" t="s">
        <v>616</v>
      </c>
      <c r="AR64" s="210"/>
      <c r="AS64" s="210"/>
      <c r="AT64" s="211"/>
      <c r="AU64" s="206">
        <f t="shared" ref="AU64" si="43">SUM(AU59:AX63)</f>
        <v>277649</v>
      </c>
      <c r="AV64" s="207"/>
      <c r="AW64" s="207"/>
      <c r="AX64" s="208"/>
      <c r="AY64" s="209" t="s">
        <v>616</v>
      </c>
      <c r="AZ64" s="210"/>
      <c r="BA64" s="210"/>
      <c r="BB64" s="211"/>
      <c r="BC64" s="206">
        <f t="shared" ref="BC64" si="44">SUM(BC59:BF63)</f>
        <v>1667050</v>
      </c>
      <c r="BD64" s="207"/>
      <c r="BE64" s="207"/>
      <c r="BF64" s="208"/>
      <c r="BG64" s="219">
        <f t="shared" si="0"/>
        <v>0.28590867524149727</v>
      </c>
      <c r="BH64" s="220"/>
    </row>
    <row r="65" spans="1:60" ht="20.100000000000001" customHeight="1" x14ac:dyDescent="0.2">
      <c r="A65" s="168" t="s">
        <v>214</v>
      </c>
      <c r="B65" s="169"/>
      <c r="C65" s="193" t="s">
        <v>435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5"/>
      <c r="AC65" s="173" t="s">
        <v>337</v>
      </c>
      <c r="AD65" s="174"/>
      <c r="AE65" s="175">
        <f>VLOOKUP($AC65,'04'!$AC$8:$BH$256,3,FALSE)+VLOOKUP($AC65,'5'!$AC$8:$BP$226,3,FALSE)+VLOOKUP($AC65,'06'!$AC$8:$BH$229,3,FALSE)+VLOOKUP($AC65,'07'!$AC$8:$BP$226,3,FALSE)</f>
        <v>0</v>
      </c>
      <c r="AF65" s="176"/>
      <c r="AG65" s="176"/>
      <c r="AH65" s="177"/>
      <c r="AI65" s="178">
        <f>VLOOKUP($AC65,'04'!$AC$8:$BH$256,11,FALSE)+VLOOKUP($AC65,'5'!$AC$8:$BP$226,7,FALSE)+VLOOKUP($AC65,'06'!$AC$8:$BH$250,11,FALSE)+VLOOKUP($AC65,'07'!$AC$8:$BH$250,7,FALSE)</f>
        <v>0</v>
      </c>
      <c r="AJ65" s="179"/>
      <c r="AK65" s="179"/>
      <c r="AL65" s="180"/>
      <c r="AM65" s="178">
        <f>VLOOKUP($AC65,'04'!$AC$8:$BH$256,11,FALSE)+VLOOKUP($AC65,'5'!$AC$8:$BP$226,11,FALSE)+VLOOKUP($AC65,'06'!$AC$8:$BH$250,11,FALSE)+VLOOKUP($AC65,'07'!$AC$8:$BH$250,11,FALSE)</f>
        <v>0</v>
      </c>
      <c r="AN65" s="179"/>
      <c r="AO65" s="179"/>
      <c r="AP65" s="180"/>
      <c r="AQ65" s="214" t="s">
        <v>616</v>
      </c>
      <c r="AR65" s="215"/>
      <c r="AS65" s="215"/>
      <c r="AT65" s="216"/>
      <c r="AU65" s="178">
        <f>VLOOKUP($AC65,'04'!$AC$8:$BH$256,19,FALSE)+VLOOKUP($AC65,'05'!$AC$8:$BP$226,19,FALSE)+VLOOKUP($AC65,'06'!$AC$8:$BH$229,19,FALSE)</f>
        <v>0</v>
      </c>
      <c r="AV65" s="179"/>
      <c r="AW65" s="179"/>
      <c r="AX65" s="180"/>
      <c r="AY65" s="214" t="s">
        <v>616</v>
      </c>
      <c r="AZ65" s="215"/>
      <c r="BA65" s="215"/>
      <c r="BB65" s="216"/>
      <c r="BC65" s="178">
        <f>VLOOKUP($AC65,'04'!$AC$8:$BH$256,27,FALSE)+VLOOKUP($AC65,'5'!$AC$8:$BP$226,27,FALSE)+VLOOKUP($AC65,'06'!$AC$8:$BH$250,27,FALSE)+VLOOKUP($AC65,'07'!$AC$8:$BH$250,27,FALSE)</f>
        <v>0</v>
      </c>
      <c r="BD65" s="179"/>
      <c r="BE65" s="179"/>
      <c r="BF65" s="180"/>
      <c r="BG65" s="217" t="str">
        <f t="shared" si="0"/>
        <v>n.é.</v>
      </c>
      <c r="BH65" s="218"/>
    </row>
    <row r="66" spans="1:60" ht="20.100000000000001" customHeight="1" x14ac:dyDescent="0.2">
      <c r="A66" s="168" t="s">
        <v>215</v>
      </c>
      <c r="B66" s="169"/>
      <c r="C66" s="193" t="s">
        <v>637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5"/>
      <c r="AC66" s="173" t="s">
        <v>338</v>
      </c>
      <c r="AD66" s="174"/>
      <c r="AE66" s="175">
        <f>VLOOKUP($AC66,'04'!$AC$8:$BH$256,3,FALSE)+VLOOKUP($AC66,'5'!$AC$8:$BP$226,3,FALSE)+VLOOKUP($AC66,'06'!$AC$8:$BH$229,3,FALSE)+VLOOKUP($AC66,'07'!$AC$8:$BP$226,3,FALSE)</f>
        <v>0</v>
      </c>
      <c r="AF66" s="176"/>
      <c r="AG66" s="176"/>
      <c r="AH66" s="177"/>
      <c r="AI66" s="178">
        <f>VLOOKUP($AC66,'04'!$AC$8:$BH$256,11,FALSE)+VLOOKUP($AC66,'5'!$AC$8:$BP$226,7,FALSE)+VLOOKUP($AC66,'06'!$AC$8:$BH$250,11,FALSE)+VLOOKUP($AC66,'07'!$AC$8:$BH$250,7,FALSE)</f>
        <v>0</v>
      </c>
      <c r="AJ66" s="179"/>
      <c r="AK66" s="179"/>
      <c r="AL66" s="180"/>
      <c r="AM66" s="178">
        <f>VLOOKUP($AC66,'04'!$AC$8:$BH$256,11,FALSE)+VLOOKUP($AC66,'5'!$AC$8:$BP$226,11,FALSE)+VLOOKUP($AC66,'06'!$AC$8:$BH$250,11,FALSE)+VLOOKUP($AC66,'07'!$AC$8:$BH$250,11,FALSE)</f>
        <v>0</v>
      </c>
      <c r="AN66" s="179"/>
      <c r="AO66" s="179"/>
      <c r="AP66" s="180"/>
      <c r="AQ66" s="214" t="s">
        <v>616</v>
      </c>
      <c r="AR66" s="215"/>
      <c r="AS66" s="215"/>
      <c r="AT66" s="216"/>
      <c r="AU66" s="178">
        <f>VLOOKUP($AC66,'04'!$AC$8:$BH$256,19,FALSE)+VLOOKUP($AC66,'05'!$AC$8:$BP$226,19,FALSE)+VLOOKUP($AC66,'06'!$AC$8:$BH$229,19,FALSE)</f>
        <v>0</v>
      </c>
      <c r="AV66" s="179"/>
      <c r="AW66" s="179"/>
      <c r="AX66" s="180"/>
      <c r="AY66" s="214" t="s">
        <v>616</v>
      </c>
      <c r="AZ66" s="215"/>
      <c r="BA66" s="215"/>
      <c r="BB66" s="216"/>
      <c r="BC66" s="178">
        <f>VLOOKUP($AC66,'04'!$AC$8:$BH$256,27,FALSE)+VLOOKUP($AC66,'5'!$AC$8:$BP$226,27,FALSE)+VLOOKUP($AC66,'06'!$AC$8:$BH$250,27,FALSE)+VLOOKUP($AC66,'07'!$AC$8:$BH$250,27,FALSE)</f>
        <v>0</v>
      </c>
      <c r="BD66" s="179"/>
      <c r="BE66" s="179"/>
      <c r="BF66" s="180"/>
      <c r="BG66" s="217" t="str">
        <f t="shared" si="0"/>
        <v>n.é.</v>
      </c>
      <c r="BH66" s="218"/>
    </row>
    <row r="67" spans="1:60" ht="20.100000000000001" customHeight="1" x14ac:dyDescent="0.2">
      <c r="A67" s="168" t="s">
        <v>216</v>
      </c>
      <c r="B67" s="169"/>
      <c r="C67" s="193" t="s">
        <v>638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5"/>
      <c r="AC67" s="173" t="s">
        <v>340</v>
      </c>
      <c r="AD67" s="174"/>
      <c r="AE67" s="175">
        <f>VLOOKUP($AC67,'04'!$AC$8:$BH$256,3,FALSE)+VLOOKUP($AC67,'5'!$AC$8:$BP$226,3,FALSE)+VLOOKUP($AC67,'06'!$AC$8:$BH$229,3,FALSE)+VLOOKUP($AC67,'07'!$AC$8:$BP$226,3,FALSE)</f>
        <v>0</v>
      </c>
      <c r="AF67" s="176"/>
      <c r="AG67" s="176"/>
      <c r="AH67" s="177"/>
      <c r="AI67" s="178">
        <f>VLOOKUP($AC67,'04'!$AC$8:$BH$256,11,FALSE)+VLOOKUP($AC67,'5'!$AC$8:$BP$226,7,FALSE)+VLOOKUP($AC67,'06'!$AC$8:$BH$250,11,FALSE)+VLOOKUP($AC67,'07'!$AC$8:$BH$250,7,FALSE)</f>
        <v>0</v>
      </c>
      <c r="AJ67" s="179"/>
      <c r="AK67" s="179"/>
      <c r="AL67" s="180"/>
      <c r="AM67" s="178">
        <f>VLOOKUP($AC67,'04'!$AC$8:$BH$256,11,FALSE)+VLOOKUP($AC67,'5'!$AC$8:$BP$226,11,FALSE)+VLOOKUP($AC67,'06'!$AC$8:$BH$250,11,FALSE)+VLOOKUP($AC67,'07'!$AC$8:$BH$250,11,FALSE)</f>
        <v>0</v>
      </c>
      <c r="AN67" s="179"/>
      <c r="AO67" s="179"/>
      <c r="AP67" s="180"/>
      <c r="AQ67" s="214" t="s">
        <v>616</v>
      </c>
      <c r="AR67" s="215"/>
      <c r="AS67" s="215"/>
      <c r="AT67" s="216"/>
      <c r="AU67" s="178">
        <f>VLOOKUP($AC67,'04'!$AC$8:$BH$256,19,FALSE)+VLOOKUP($AC67,'05'!$AC$8:$BP$226,19,FALSE)+VLOOKUP($AC67,'06'!$AC$8:$BH$229,19,FALSE)</f>
        <v>0</v>
      </c>
      <c r="AV67" s="179"/>
      <c r="AW67" s="179"/>
      <c r="AX67" s="180"/>
      <c r="AY67" s="214" t="s">
        <v>616</v>
      </c>
      <c r="AZ67" s="215"/>
      <c r="BA67" s="215"/>
      <c r="BB67" s="216"/>
      <c r="BC67" s="178">
        <f>VLOOKUP($AC67,'04'!$AC$8:$BH$256,27,FALSE)+VLOOKUP($AC67,'5'!$AC$8:$BP$226,27,FALSE)+VLOOKUP($AC67,'06'!$AC$8:$BH$250,27,FALSE)+VLOOKUP($AC67,'07'!$AC$8:$BH$250,27,FALSE)</f>
        <v>0</v>
      </c>
      <c r="BD67" s="179"/>
      <c r="BE67" s="179"/>
      <c r="BF67" s="180"/>
      <c r="BG67" s="217" t="str">
        <f t="shared" si="0"/>
        <v>n.é.</v>
      </c>
      <c r="BH67" s="218"/>
    </row>
    <row r="68" spans="1:60" ht="20.100000000000001" customHeight="1" x14ac:dyDescent="0.2">
      <c r="A68" s="168" t="s">
        <v>217</v>
      </c>
      <c r="B68" s="169"/>
      <c r="C68" s="193" t="s">
        <v>436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5"/>
      <c r="AC68" s="173" t="s">
        <v>635</v>
      </c>
      <c r="AD68" s="174"/>
      <c r="AE68" s="175">
        <f>VLOOKUP($AC68,'04'!$AC$8:$BH$256,3,FALSE)+VLOOKUP($AC68,'5'!$AC$8:$BP$226,3,FALSE)+VLOOKUP($AC68,'06'!$AC$8:$BH$229,3,FALSE)+VLOOKUP($AC68,'07'!$AC$8:$BP$226,3,FALSE)</f>
        <v>0</v>
      </c>
      <c r="AF68" s="176"/>
      <c r="AG68" s="176"/>
      <c r="AH68" s="177"/>
      <c r="AI68" s="178">
        <f>VLOOKUP($AC68,'04'!$AC$8:$BH$256,11,FALSE)+VLOOKUP($AC68,'5'!$AC$8:$BP$226,7,FALSE)+VLOOKUP($AC68,'06'!$AC$8:$BH$250,11,FALSE)+VLOOKUP($AC68,'07'!$AC$8:$BH$250,7,FALSE)</f>
        <v>0</v>
      </c>
      <c r="AJ68" s="179"/>
      <c r="AK68" s="179"/>
      <c r="AL68" s="180"/>
      <c r="AM68" s="178">
        <f>VLOOKUP($AC68,'04'!$AC$8:$BH$256,11,FALSE)+VLOOKUP($AC68,'5'!$AC$8:$BP$226,11,FALSE)+VLOOKUP($AC68,'06'!$AC$8:$BH$250,11,FALSE)+VLOOKUP($AC68,'07'!$AC$8:$BH$250,11,FALSE)</f>
        <v>0</v>
      </c>
      <c r="AN68" s="179"/>
      <c r="AO68" s="179"/>
      <c r="AP68" s="180"/>
      <c r="AQ68" s="214" t="s">
        <v>616</v>
      </c>
      <c r="AR68" s="215"/>
      <c r="AS68" s="215"/>
      <c r="AT68" s="216"/>
      <c r="AU68" s="178">
        <f>VLOOKUP($AC68,'04'!$AC$8:$BH$256,19,FALSE)+VLOOKUP($AC68,'05'!$AC$8:$BP$226,19,FALSE)+VLOOKUP($AC68,'06'!$AC$8:$BH$229,19,FALSE)</f>
        <v>0</v>
      </c>
      <c r="AV68" s="179"/>
      <c r="AW68" s="179"/>
      <c r="AX68" s="180"/>
      <c r="AY68" s="214" t="s">
        <v>616</v>
      </c>
      <c r="AZ68" s="215"/>
      <c r="BA68" s="215"/>
      <c r="BB68" s="216"/>
      <c r="BC68" s="178">
        <f>VLOOKUP($AC68,'04'!$AC$8:$BH$256,27,FALSE)+VLOOKUP($AC68,'5'!$AC$8:$BP$226,27,FALSE)+VLOOKUP($AC68,'06'!$AC$8:$BH$250,27,FALSE)+VLOOKUP($AC68,'07'!$AC$8:$BH$250,27,FALSE)</f>
        <v>0</v>
      </c>
      <c r="BD68" s="179"/>
      <c r="BE68" s="179"/>
      <c r="BF68" s="180"/>
      <c r="BG68" s="217" t="str">
        <f t="shared" si="0"/>
        <v>n.é.</v>
      </c>
      <c r="BH68" s="218"/>
    </row>
    <row r="69" spans="1:60" ht="20.100000000000001" customHeight="1" x14ac:dyDescent="0.2">
      <c r="A69" s="168" t="s">
        <v>218</v>
      </c>
      <c r="B69" s="169"/>
      <c r="C69" s="193" t="s">
        <v>339</v>
      </c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5"/>
      <c r="AC69" s="173" t="s">
        <v>636</v>
      </c>
      <c r="AD69" s="174"/>
      <c r="AE69" s="175">
        <f>VLOOKUP($AC69,'04'!$AC$8:$BH$256,3,FALSE)+VLOOKUP($AC69,'5'!$AC$8:$BP$226,3,FALSE)+VLOOKUP($AC69,'06'!$AC$8:$BH$229,3,FALSE)+VLOOKUP($AC69,'07'!$AC$8:$BP$226,3,FALSE)</f>
        <v>0</v>
      </c>
      <c r="AF69" s="176"/>
      <c r="AG69" s="176"/>
      <c r="AH69" s="177"/>
      <c r="AI69" s="178">
        <f>VLOOKUP($AC69,'04'!$AC$8:$BH$256,11,FALSE)+VLOOKUP($AC69,'5'!$AC$8:$BP$226,7,FALSE)+VLOOKUP($AC69,'06'!$AC$8:$BH$250,11,FALSE)+VLOOKUP($AC69,'07'!$AC$8:$BH$250,7,FALSE)</f>
        <v>6000</v>
      </c>
      <c r="AJ69" s="179"/>
      <c r="AK69" s="179"/>
      <c r="AL69" s="180"/>
      <c r="AM69" s="178">
        <f>VLOOKUP($AC69,'04'!$AC$8:$BH$256,11,FALSE)+VLOOKUP($AC69,'5'!$AC$8:$BP$226,11,FALSE)+VLOOKUP($AC69,'06'!$AC$8:$BH$250,11,FALSE)+VLOOKUP($AC69,'07'!$AC$8:$BH$250,11,FALSE)</f>
        <v>6000</v>
      </c>
      <c r="AN69" s="179"/>
      <c r="AO69" s="179"/>
      <c r="AP69" s="180"/>
      <c r="AQ69" s="214" t="s">
        <v>616</v>
      </c>
      <c r="AR69" s="215"/>
      <c r="AS69" s="215"/>
      <c r="AT69" s="216"/>
      <c r="AU69" s="178">
        <f>VLOOKUP($AC69,'04'!$AC$8:$BH$256,19,FALSE)+VLOOKUP($AC69,'05'!$AC$8:$BP$226,19,FALSE)+VLOOKUP($AC69,'06'!$AC$8:$BH$229,19,FALSE)</f>
        <v>0</v>
      </c>
      <c r="AV69" s="179"/>
      <c r="AW69" s="179"/>
      <c r="AX69" s="180"/>
      <c r="AY69" s="214" t="s">
        <v>616</v>
      </c>
      <c r="AZ69" s="215"/>
      <c r="BA69" s="215"/>
      <c r="BB69" s="216"/>
      <c r="BC69" s="178">
        <f>VLOOKUP($AC69,'04'!$AC$8:$BH$256,27,FALSE)+VLOOKUP($AC69,'5'!$AC$8:$BP$226,27,FALSE)+VLOOKUP($AC69,'06'!$AC$8:$BH$250,27,FALSE)+VLOOKUP($AC69,'07'!$AC$8:$BH$250,27,FALSE)</f>
        <v>6000</v>
      </c>
      <c r="BD69" s="179"/>
      <c r="BE69" s="179"/>
      <c r="BF69" s="180"/>
      <c r="BG69" s="217">
        <f t="shared" si="0"/>
        <v>1</v>
      </c>
      <c r="BH69" s="218"/>
    </row>
    <row r="70" spans="1:60" s="3" customFormat="1" ht="20.100000000000001" customHeight="1" x14ac:dyDescent="0.2">
      <c r="A70" s="199" t="s">
        <v>219</v>
      </c>
      <c r="B70" s="200"/>
      <c r="C70" s="201" t="s">
        <v>640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3"/>
      <c r="AC70" s="204" t="s">
        <v>341</v>
      </c>
      <c r="AD70" s="205"/>
      <c r="AE70" s="206">
        <f t="shared" ref="AE70" si="45">SUM(AE65:AH69)</f>
        <v>0</v>
      </c>
      <c r="AF70" s="207"/>
      <c r="AG70" s="207"/>
      <c r="AH70" s="208"/>
      <c r="AI70" s="206">
        <f t="shared" ref="AI70" si="46">SUM(AI65:AL69)</f>
        <v>6000</v>
      </c>
      <c r="AJ70" s="207"/>
      <c r="AK70" s="207"/>
      <c r="AL70" s="208"/>
      <c r="AM70" s="206">
        <f t="shared" ref="AM70" si="47">SUM(AM65:AP69)</f>
        <v>6000</v>
      </c>
      <c r="AN70" s="207"/>
      <c r="AO70" s="207"/>
      <c r="AP70" s="208"/>
      <c r="AQ70" s="209" t="s">
        <v>616</v>
      </c>
      <c r="AR70" s="210"/>
      <c r="AS70" s="210"/>
      <c r="AT70" s="211"/>
      <c r="AU70" s="206">
        <f t="shared" ref="AU70" si="48">SUM(AU65:AX69)</f>
        <v>0</v>
      </c>
      <c r="AV70" s="207"/>
      <c r="AW70" s="207"/>
      <c r="AX70" s="208"/>
      <c r="AY70" s="209" t="s">
        <v>616</v>
      </c>
      <c r="AZ70" s="210"/>
      <c r="BA70" s="210"/>
      <c r="BB70" s="211"/>
      <c r="BC70" s="206">
        <f t="shared" ref="BC70" si="49">SUM(BC65:BF69)</f>
        <v>6000</v>
      </c>
      <c r="BD70" s="207"/>
      <c r="BE70" s="207"/>
      <c r="BF70" s="208"/>
      <c r="BG70" s="219">
        <f t="shared" si="0"/>
        <v>1</v>
      </c>
      <c r="BH70" s="220"/>
    </row>
    <row r="71" spans="1:60" s="3" customFormat="1" ht="20.100000000000001" customHeight="1" x14ac:dyDescent="0.2">
      <c r="A71" s="234" t="s">
        <v>220</v>
      </c>
      <c r="B71" s="235"/>
      <c r="C71" s="236" t="s">
        <v>641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8"/>
      <c r="AC71" s="239" t="s">
        <v>342</v>
      </c>
      <c r="AD71" s="240"/>
      <c r="AE71" s="224">
        <f t="shared" ref="AE71" si="50">AE20+AE26+AE40+AE52+AE58+AE64+AE70</f>
        <v>329793388</v>
      </c>
      <c r="AF71" s="225"/>
      <c r="AG71" s="225"/>
      <c r="AH71" s="226"/>
      <c r="AI71" s="224">
        <f t="shared" ref="AI71:AM71" si="51">AI20+AI26+AI40+AI52+AI58+AI64+AI70</f>
        <v>466110772</v>
      </c>
      <c r="AJ71" s="225"/>
      <c r="AK71" s="225"/>
      <c r="AL71" s="226"/>
      <c r="AM71" s="224">
        <f t="shared" si="51"/>
        <v>465632475</v>
      </c>
      <c r="AN71" s="225"/>
      <c r="AO71" s="225"/>
      <c r="AP71" s="226"/>
      <c r="AQ71" s="221" t="s">
        <v>616</v>
      </c>
      <c r="AR71" s="222"/>
      <c r="AS71" s="222"/>
      <c r="AT71" s="223"/>
      <c r="AU71" s="224">
        <f t="shared" ref="AU71" si="52">AU20+AU26+AU40+AU52+AU58+AU64+AU70</f>
        <v>277649</v>
      </c>
      <c r="AV71" s="225"/>
      <c r="AW71" s="225"/>
      <c r="AX71" s="226"/>
      <c r="AY71" s="221" t="s">
        <v>616</v>
      </c>
      <c r="AZ71" s="222"/>
      <c r="BA71" s="222"/>
      <c r="BB71" s="223"/>
      <c r="BC71" s="224">
        <f t="shared" ref="BC71" si="53">BC20+BC26+BC40+BC52+BC58+BC64+BC70</f>
        <v>450439132</v>
      </c>
      <c r="BD71" s="225"/>
      <c r="BE71" s="225"/>
      <c r="BF71" s="226"/>
      <c r="BG71" s="227">
        <f t="shared" si="0"/>
        <v>0.96637786350065302</v>
      </c>
      <c r="BH71" s="228"/>
    </row>
    <row r="72" spans="1:60" ht="20.100000000000001" customHeight="1" x14ac:dyDescent="0.2">
      <c r="A72" s="168" t="s">
        <v>221</v>
      </c>
      <c r="B72" s="169"/>
      <c r="C72" s="229" t="s">
        <v>642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1"/>
      <c r="AC72" s="232" t="s">
        <v>343</v>
      </c>
      <c r="AD72" s="233"/>
      <c r="AE72" s="175">
        <f>VLOOKUP($AC72,'04'!$AC$8:$BH$256,3,FALSE)+VLOOKUP($AC72,'5'!$AC$8:$BP$226,3,FALSE)+VLOOKUP($AC72,'06'!$AC$8:$BH$229,3,FALSE)+VLOOKUP($AC72,'07'!$AC$8:$BP$226,3,FALSE)</f>
        <v>0</v>
      </c>
      <c r="AF72" s="176"/>
      <c r="AG72" s="176"/>
      <c r="AH72" s="177"/>
      <c r="AI72" s="178">
        <f>VLOOKUP($AC72,'04'!$AC$8:$BH$256,11,FALSE)+VLOOKUP($AC72,'5'!$AC$8:$BP$226,7,FALSE)+VLOOKUP($AC72,'06'!$AC$8:$BH$250,11,FALSE)+VLOOKUP($AC72,'07'!$AC$8:$BH$250,7,FALSE)</f>
        <v>0</v>
      </c>
      <c r="AJ72" s="179"/>
      <c r="AK72" s="179"/>
      <c r="AL72" s="180"/>
      <c r="AM72" s="178">
        <f>VLOOKUP($AC72,'04'!$AC$8:$BH$256,11,FALSE)+VLOOKUP($AC72,'5'!$AC$8:$BP$226,11,FALSE)+VLOOKUP($AC72,'06'!$AC$8:$BH$250,11,FALSE)+VLOOKUP($AC72,'07'!$AC$8:$BH$250,11,FALSE)</f>
        <v>0</v>
      </c>
      <c r="AN72" s="179"/>
      <c r="AO72" s="179"/>
      <c r="AP72" s="180"/>
      <c r="AQ72" s="214" t="s">
        <v>616</v>
      </c>
      <c r="AR72" s="215"/>
      <c r="AS72" s="215"/>
      <c r="AT72" s="216"/>
      <c r="AU72" s="178">
        <f>VLOOKUP($AC72,'04'!$AC$8:$BH$256,19,FALSE)+VLOOKUP($AC72,'05'!$AC$8:$BP$226,19,FALSE)+VLOOKUP($AC72,'06'!$AC$8:$BH$229,19,FALSE)</f>
        <v>0</v>
      </c>
      <c r="AV72" s="179"/>
      <c r="AW72" s="179"/>
      <c r="AX72" s="180"/>
      <c r="AY72" s="214" t="s">
        <v>616</v>
      </c>
      <c r="AZ72" s="215"/>
      <c r="BA72" s="215"/>
      <c r="BB72" s="216"/>
      <c r="BC72" s="178">
        <f>VLOOKUP($AC72,'04'!$AC$8:$BH$256,27,FALSE)+VLOOKUP($AC72,'5'!$AC$8:$BP$226,27,FALSE)+VLOOKUP($AC72,'06'!$AC$8:$BH$250,27,FALSE)+VLOOKUP($AC72,'07'!$AC$8:$BH$250,27,FALSE)</f>
        <v>0</v>
      </c>
      <c r="BD72" s="179"/>
      <c r="BE72" s="179"/>
      <c r="BF72" s="180"/>
      <c r="BG72" s="217" t="str">
        <f t="shared" si="0"/>
        <v>n.é.</v>
      </c>
      <c r="BH72" s="218"/>
    </row>
    <row r="73" spans="1:60" ht="20.100000000000001" customHeight="1" x14ac:dyDescent="0.2">
      <c r="A73" s="168" t="s">
        <v>222</v>
      </c>
      <c r="B73" s="169"/>
      <c r="C73" s="193" t="s">
        <v>344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5"/>
      <c r="AC73" s="232" t="s">
        <v>345</v>
      </c>
      <c r="AD73" s="233"/>
      <c r="AE73" s="175">
        <f>VLOOKUP($AC73,'04'!$AC$8:$BH$256,3,FALSE)+VLOOKUP($AC73,'5'!$AC$8:$BP$226,3,FALSE)+VLOOKUP($AC73,'06'!$AC$8:$BH$229,3,FALSE)+VLOOKUP($AC73,'07'!$AC$8:$BP$226,3,FALSE)</f>
        <v>0</v>
      </c>
      <c r="AF73" s="176"/>
      <c r="AG73" s="176"/>
      <c r="AH73" s="177"/>
      <c r="AI73" s="178">
        <f>VLOOKUP($AC73,'04'!$AC$8:$BH$256,11,FALSE)+VLOOKUP($AC73,'5'!$AC$8:$BP$226,7,FALSE)+VLOOKUP($AC73,'06'!$AC$8:$BH$250,11,FALSE)+VLOOKUP($AC73,'07'!$AC$8:$BH$250,7,FALSE)</f>
        <v>0</v>
      </c>
      <c r="AJ73" s="179"/>
      <c r="AK73" s="179"/>
      <c r="AL73" s="180"/>
      <c r="AM73" s="178">
        <f>VLOOKUP($AC73,'04'!$AC$8:$BH$256,11,FALSE)+VLOOKUP($AC73,'5'!$AC$8:$BP$226,11,FALSE)+VLOOKUP($AC73,'06'!$AC$8:$BH$250,11,FALSE)+VLOOKUP($AC73,'07'!$AC$8:$BH$250,11,FALSE)</f>
        <v>0</v>
      </c>
      <c r="AN73" s="179"/>
      <c r="AO73" s="179"/>
      <c r="AP73" s="180"/>
      <c r="AQ73" s="214" t="s">
        <v>616</v>
      </c>
      <c r="AR73" s="215"/>
      <c r="AS73" s="215"/>
      <c r="AT73" s="216"/>
      <c r="AU73" s="178">
        <f>VLOOKUP($AC73,'04'!$AC$8:$BH$256,19,FALSE)+VLOOKUP($AC73,'05'!$AC$8:$BP$226,19,FALSE)+VLOOKUP($AC73,'06'!$AC$8:$BH$229,19,FALSE)</f>
        <v>0</v>
      </c>
      <c r="AV73" s="179"/>
      <c r="AW73" s="179"/>
      <c r="AX73" s="180"/>
      <c r="AY73" s="214" t="s">
        <v>616</v>
      </c>
      <c r="AZ73" s="215"/>
      <c r="BA73" s="215"/>
      <c r="BB73" s="216"/>
      <c r="BC73" s="178">
        <f>VLOOKUP($AC73,'04'!$AC$8:$BH$256,27,FALSE)+VLOOKUP($AC73,'5'!$AC$8:$BP$226,27,FALSE)+VLOOKUP($AC73,'06'!$AC$8:$BH$250,27,FALSE)+VLOOKUP($AC73,'07'!$AC$8:$BH$250,27,FALSE)</f>
        <v>0</v>
      </c>
      <c r="BD73" s="179"/>
      <c r="BE73" s="179"/>
      <c r="BF73" s="180"/>
      <c r="BG73" s="217" t="str">
        <f t="shared" ref="BG73:BG141" si="54">IF(AI73&gt;0,BC73/AI73,"n.é.")</f>
        <v>n.é.</v>
      </c>
      <c r="BH73" s="218"/>
    </row>
    <row r="74" spans="1:60" ht="20.100000000000001" customHeight="1" x14ac:dyDescent="0.2">
      <c r="A74" s="168" t="s">
        <v>223</v>
      </c>
      <c r="B74" s="169"/>
      <c r="C74" s="229" t="s">
        <v>643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1"/>
      <c r="AC74" s="232" t="s">
        <v>346</v>
      </c>
      <c r="AD74" s="233"/>
      <c r="AE74" s="175">
        <f>VLOOKUP($AC74,'04'!$AC$8:$BH$256,3,FALSE)+VLOOKUP($AC74,'5'!$AC$8:$BP$226,3,FALSE)+VLOOKUP($AC74,'06'!$AC$8:$BH$229,3,FALSE)+VLOOKUP($AC74,'07'!$AC$8:$BP$226,3,FALSE)</f>
        <v>0</v>
      </c>
      <c r="AF74" s="176"/>
      <c r="AG74" s="176"/>
      <c r="AH74" s="177"/>
      <c r="AI74" s="178">
        <f>VLOOKUP($AC74,'04'!$AC$8:$BH$256,11,FALSE)+VLOOKUP($AC74,'5'!$AC$8:$BP$226,7,FALSE)+VLOOKUP($AC74,'06'!$AC$8:$BH$250,11,FALSE)+VLOOKUP($AC74,'07'!$AC$8:$BH$250,7,FALSE)</f>
        <v>0</v>
      </c>
      <c r="AJ74" s="179"/>
      <c r="AK74" s="179"/>
      <c r="AL74" s="180"/>
      <c r="AM74" s="178">
        <f>VLOOKUP($AC74,'04'!$AC$8:$BH$256,11,FALSE)+VLOOKUP($AC74,'5'!$AC$8:$BP$226,11,FALSE)+VLOOKUP($AC74,'06'!$AC$8:$BH$250,11,FALSE)+VLOOKUP($AC74,'07'!$AC$8:$BH$250,11,FALSE)</f>
        <v>0</v>
      </c>
      <c r="AN74" s="179"/>
      <c r="AO74" s="179"/>
      <c r="AP74" s="180"/>
      <c r="AQ74" s="214" t="s">
        <v>616</v>
      </c>
      <c r="AR74" s="215"/>
      <c r="AS74" s="215"/>
      <c r="AT74" s="216"/>
      <c r="AU74" s="178">
        <f>VLOOKUP($AC74,'04'!$AC$8:$BH$256,19,FALSE)+VLOOKUP($AC74,'05'!$AC$8:$BP$226,19,FALSE)+VLOOKUP($AC74,'06'!$AC$8:$BH$229,19,FALSE)</f>
        <v>0</v>
      </c>
      <c r="AV74" s="179"/>
      <c r="AW74" s="179"/>
      <c r="AX74" s="180"/>
      <c r="AY74" s="214" t="s">
        <v>616</v>
      </c>
      <c r="AZ74" s="215"/>
      <c r="BA74" s="215"/>
      <c r="BB74" s="216"/>
      <c r="BC74" s="178">
        <f>VLOOKUP($AC74,'04'!$AC$8:$BH$256,27,FALSE)+VLOOKUP($AC74,'5'!$AC$8:$BP$226,27,FALSE)+VLOOKUP($AC74,'06'!$AC$8:$BH$250,27,FALSE)+VLOOKUP($AC74,'07'!$AC$8:$BH$250,27,FALSE)</f>
        <v>0</v>
      </c>
      <c r="BD74" s="179"/>
      <c r="BE74" s="179"/>
      <c r="BF74" s="180"/>
      <c r="BG74" s="217" t="str">
        <f t="shared" si="54"/>
        <v>n.é.</v>
      </c>
      <c r="BH74" s="218"/>
    </row>
    <row r="75" spans="1:60" s="3" customFormat="1" ht="20.100000000000001" customHeight="1" x14ac:dyDescent="0.2">
      <c r="A75" s="199" t="s">
        <v>224</v>
      </c>
      <c r="B75" s="200"/>
      <c r="C75" s="201" t="s">
        <v>646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3"/>
      <c r="AC75" s="241" t="s">
        <v>347</v>
      </c>
      <c r="AD75" s="242"/>
      <c r="AE75" s="206">
        <f t="shared" ref="AE75" si="55">SUM(AE72:AH74)</f>
        <v>0</v>
      </c>
      <c r="AF75" s="207"/>
      <c r="AG75" s="207"/>
      <c r="AH75" s="208"/>
      <c r="AI75" s="178">
        <f>VLOOKUP($AC75,'04'!$AC$8:$BH$256,11,FALSE)+VLOOKUP($AC75,'5'!$AC$8:$BP$226,7,FALSE)+VLOOKUP($AC75,'06'!$AC$8:$BH$250,11,FALSE)+VLOOKUP($AC75,'07'!$AC$8:$BH$250,7,FALSE)</f>
        <v>0</v>
      </c>
      <c r="AJ75" s="179"/>
      <c r="AK75" s="179"/>
      <c r="AL75" s="180"/>
      <c r="AM75" s="178">
        <f>VLOOKUP($AC75,'04'!$AC$8:$BH$256,11,FALSE)+VLOOKUP($AC75,'5'!$AC$8:$BP$226,11,FALSE)+VLOOKUP($AC75,'06'!$AC$8:$BH$250,11,FALSE)+VLOOKUP($AC75,'07'!$AC$8:$BH$250,11,FALSE)</f>
        <v>0</v>
      </c>
      <c r="AN75" s="179"/>
      <c r="AO75" s="179"/>
      <c r="AP75" s="180"/>
      <c r="AQ75" s="209" t="s">
        <v>616</v>
      </c>
      <c r="AR75" s="210"/>
      <c r="AS75" s="210"/>
      <c r="AT75" s="211"/>
      <c r="AU75" s="206">
        <f t="shared" ref="AU75" si="56">SUM(AU72:AX74)</f>
        <v>0</v>
      </c>
      <c r="AV75" s="207"/>
      <c r="AW75" s="207"/>
      <c r="AX75" s="208"/>
      <c r="AY75" s="209" t="s">
        <v>616</v>
      </c>
      <c r="AZ75" s="210"/>
      <c r="BA75" s="210"/>
      <c r="BB75" s="211"/>
      <c r="BC75" s="178">
        <f>VLOOKUP($AC75,'04'!$AC$8:$BH$256,27,FALSE)+VLOOKUP($AC75,'5'!$AC$8:$BP$226,27,FALSE)+VLOOKUP($AC75,'06'!$AC$8:$BH$250,27,FALSE)+VLOOKUP($AC75,'07'!$AC$8:$BH$250,27,FALSE)</f>
        <v>0</v>
      </c>
      <c r="BD75" s="179"/>
      <c r="BE75" s="179"/>
      <c r="BF75" s="180"/>
      <c r="BG75" s="219" t="str">
        <f t="shared" si="54"/>
        <v>n.é.</v>
      </c>
      <c r="BH75" s="220"/>
    </row>
    <row r="76" spans="1:60" ht="20.100000000000001" customHeight="1" x14ac:dyDescent="0.2">
      <c r="A76" s="168" t="s">
        <v>225</v>
      </c>
      <c r="B76" s="169"/>
      <c r="C76" s="193" t="s">
        <v>348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5"/>
      <c r="AC76" s="232" t="s">
        <v>349</v>
      </c>
      <c r="AD76" s="233"/>
      <c r="AE76" s="175">
        <f>VLOOKUP($AC76,'04'!$AC$8:$BH$256,3,FALSE)+VLOOKUP($AC76,'5'!$AC$8:$BP$226,3,FALSE)+VLOOKUP($AC76,'06'!$AC$8:$BH$229,3,FALSE)+VLOOKUP($AC76,'07'!$AC$8:$BP$226,3,FALSE)</f>
        <v>0</v>
      </c>
      <c r="AF76" s="176"/>
      <c r="AG76" s="176"/>
      <c r="AH76" s="177"/>
      <c r="AI76" s="178">
        <f>VLOOKUP($AC76,'04'!$AC$8:$BH$256,11,FALSE)+VLOOKUP($AC76,'5'!$AC$8:$BP$226,7,FALSE)+VLOOKUP($AC76,'06'!$AC$8:$BH$250,11,FALSE)+VLOOKUP($AC76,'07'!$AC$8:$BH$250,7,FALSE)</f>
        <v>0</v>
      </c>
      <c r="AJ76" s="179"/>
      <c r="AK76" s="179"/>
      <c r="AL76" s="180"/>
      <c r="AM76" s="178">
        <f>VLOOKUP($AC76,'04'!$AC$8:$BH$256,11,FALSE)+VLOOKUP($AC76,'5'!$AC$8:$BP$226,11,FALSE)+VLOOKUP($AC76,'06'!$AC$8:$BH$250,11,FALSE)+VLOOKUP($AC76,'07'!$AC$8:$BH$250,11,FALSE)</f>
        <v>0</v>
      </c>
      <c r="AN76" s="179"/>
      <c r="AO76" s="179"/>
      <c r="AP76" s="180"/>
      <c r="AQ76" s="214" t="s">
        <v>616</v>
      </c>
      <c r="AR76" s="215"/>
      <c r="AS76" s="215"/>
      <c r="AT76" s="216"/>
      <c r="AU76" s="178">
        <f>VLOOKUP($AC76,'04'!$AC$8:$BH$256,19,FALSE)+VLOOKUP($AC76,'05'!$AC$8:$BP$226,19,FALSE)+VLOOKUP($AC76,'06'!$AC$8:$BH$229,19,FALSE)</f>
        <v>0</v>
      </c>
      <c r="AV76" s="179"/>
      <c r="AW76" s="179"/>
      <c r="AX76" s="180"/>
      <c r="AY76" s="214" t="s">
        <v>616</v>
      </c>
      <c r="AZ76" s="215"/>
      <c r="BA76" s="215"/>
      <c r="BB76" s="216"/>
      <c r="BC76" s="178">
        <f>VLOOKUP($AC76,'04'!$AC$8:$BH$256,27,FALSE)+VLOOKUP($AC76,'5'!$AC$8:$BP$226,27,FALSE)+VLOOKUP($AC76,'06'!$AC$8:$BH$250,27,FALSE)+VLOOKUP($AC76,'07'!$AC$8:$BH$250,27,FALSE)</f>
        <v>0</v>
      </c>
      <c r="BD76" s="179"/>
      <c r="BE76" s="179"/>
      <c r="BF76" s="180"/>
      <c r="BG76" s="217" t="str">
        <f t="shared" si="54"/>
        <v>n.é.</v>
      </c>
      <c r="BH76" s="218"/>
    </row>
    <row r="77" spans="1:60" ht="20.100000000000001" customHeight="1" x14ac:dyDescent="0.2">
      <c r="A77" s="168" t="s">
        <v>226</v>
      </c>
      <c r="B77" s="169"/>
      <c r="C77" s="229" t="s">
        <v>644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1"/>
      <c r="AC77" s="232" t="s">
        <v>350</v>
      </c>
      <c r="AD77" s="233"/>
      <c r="AE77" s="175">
        <f>VLOOKUP($AC77,'04'!$AC$8:$BH$256,3,FALSE)+VLOOKUP($AC77,'5'!$AC$8:$BP$226,3,FALSE)+VLOOKUP($AC77,'06'!$AC$8:$BH$229,3,FALSE)+VLOOKUP($AC77,'07'!$AC$8:$BP$226,3,FALSE)</f>
        <v>0</v>
      </c>
      <c r="AF77" s="176"/>
      <c r="AG77" s="176"/>
      <c r="AH77" s="177"/>
      <c r="AI77" s="178">
        <f>VLOOKUP($AC77,'04'!$AC$8:$BH$256,11,FALSE)+VLOOKUP($AC77,'5'!$AC$8:$BP$226,7,FALSE)+VLOOKUP($AC77,'06'!$AC$8:$BH$250,11,FALSE)+VLOOKUP($AC77,'07'!$AC$8:$BH$250,7,FALSE)</f>
        <v>0</v>
      </c>
      <c r="AJ77" s="179"/>
      <c r="AK77" s="179"/>
      <c r="AL77" s="180"/>
      <c r="AM77" s="178">
        <f>VLOOKUP($AC77,'04'!$AC$8:$BH$256,11,FALSE)+VLOOKUP($AC77,'5'!$AC$8:$BP$226,11,FALSE)+VLOOKUP($AC77,'06'!$AC$8:$BH$250,11,FALSE)+VLOOKUP($AC77,'07'!$AC$8:$BH$250,11,FALSE)</f>
        <v>0</v>
      </c>
      <c r="AN77" s="179"/>
      <c r="AO77" s="179"/>
      <c r="AP77" s="180"/>
      <c r="AQ77" s="214" t="s">
        <v>616</v>
      </c>
      <c r="AR77" s="215"/>
      <c r="AS77" s="215"/>
      <c r="AT77" s="216"/>
      <c r="AU77" s="178">
        <f>VLOOKUP($AC77,'04'!$AC$8:$BH$256,19,FALSE)+VLOOKUP($AC77,'05'!$AC$8:$BP$226,19,FALSE)+VLOOKUP($AC77,'06'!$AC$8:$BH$229,19,FALSE)</f>
        <v>0</v>
      </c>
      <c r="AV77" s="179"/>
      <c r="AW77" s="179"/>
      <c r="AX77" s="180"/>
      <c r="AY77" s="214" t="s">
        <v>616</v>
      </c>
      <c r="AZ77" s="215"/>
      <c r="BA77" s="215"/>
      <c r="BB77" s="216"/>
      <c r="BC77" s="178">
        <f>VLOOKUP($AC77,'04'!$AC$8:$BH$256,27,FALSE)+VLOOKUP($AC77,'5'!$AC$8:$BP$226,27,FALSE)+VLOOKUP($AC77,'06'!$AC$8:$BH$250,27,FALSE)+VLOOKUP($AC77,'07'!$AC$8:$BH$250,27,FALSE)</f>
        <v>0</v>
      </c>
      <c r="BD77" s="179"/>
      <c r="BE77" s="179"/>
      <c r="BF77" s="180"/>
      <c r="BG77" s="217" t="str">
        <f t="shared" si="54"/>
        <v>n.é.</v>
      </c>
      <c r="BH77" s="218"/>
    </row>
    <row r="78" spans="1:60" ht="20.100000000000001" customHeight="1" x14ac:dyDescent="0.2">
      <c r="A78" s="168" t="s">
        <v>227</v>
      </c>
      <c r="B78" s="169"/>
      <c r="C78" s="193" t="s">
        <v>351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5"/>
      <c r="AC78" s="232" t="s">
        <v>352</v>
      </c>
      <c r="AD78" s="233"/>
      <c r="AE78" s="175">
        <f>VLOOKUP($AC78,'04'!$AC$8:$BH$256,3,FALSE)+VLOOKUP($AC78,'5'!$AC$8:$BP$226,3,FALSE)+VLOOKUP($AC78,'06'!$AC$8:$BH$229,3,FALSE)+VLOOKUP($AC78,'07'!$AC$8:$BP$226,3,FALSE)</f>
        <v>0</v>
      </c>
      <c r="AF78" s="176"/>
      <c r="AG78" s="176"/>
      <c r="AH78" s="177"/>
      <c r="AI78" s="178">
        <f>VLOOKUP($AC78,'04'!$AC$8:$BH$256,11,FALSE)+VLOOKUP($AC78,'5'!$AC$8:$BP$226,7,FALSE)+VLOOKUP($AC78,'06'!$AC$8:$BH$250,11,FALSE)+VLOOKUP($AC78,'07'!$AC$8:$BH$250,7,FALSE)</f>
        <v>0</v>
      </c>
      <c r="AJ78" s="179"/>
      <c r="AK78" s="179"/>
      <c r="AL78" s="180"/>
      <c r="AM78" s="178">
        <f>VLOOKUP($AC78,'04'!$AC$8:$BH$256,11,FALSE)+VLOOKUP($AC78,'5'!$AC$8:$BP$226,11,FALSE)+VLOOKUP($AC78,'06'!$AC$8:$BH$250,11,FALSE)+VLOOKUP($AC78,'07'!$AC$8:$BH$250,11,FALSE)</f>
        <v>0</v>
      </c>
      <c r="AN78" s="179"/>
      <c r="AO78" s="179"/>
      <c r="AP78" s="180"/>
      <c r="AQ78" s="214" t="s">
        <v>616</v>
      </c>
      <c r="AR78" s="215"/>
      <c r="AS78" s="215"/>
      <c r="AT78" s="216"/>
      <c r="AU78" s="178">
        <f>VLOOKUP($AC78,'04'!$AC$8:$BH$256,19,FALSE)+VLOOKUP($AC78,'05'!$AC$8:$BP$226,19,FALSE)+VLOOKUP($AC78,'06'!$AC$8:$BH$229,19,FALSE)</f>
        <v>0</v>
      </c>
      <c r="AV78" s="179"/>
      <c r="AW78" s="179"/>
      <c r="AX78" s="180"/>
      <c r="AY78" s="214" t="s">
        <v>616</v>
      </c>
      <c r="AZ78" s="215"/>
      <c r="BA78" s="215"/>
      <c r="BB78" s="216"/>
      <c r="BC78" s="178">
        <f>VLOOKUP($AC78,'04'!$AC$8:$BH$256,27,FALSE)+VLOOKUP($AC78,'5'!$AC$8:$BP$226,27,FALSE)+VLOOKUP($AC78,'06'!$AC$8:$BH$250,27,FALSE)+VLOOKUP($AC78,'07'!$AC$8:$BH$250,27,FALSE)</f>
        <v>0</v>
      </c>
      <c r="BD78" s="179"/>
      <c r="BE78" s="179"/>
      <c r="BF78" s="180"/>
      <c r="BG78" s="217" t="str">
        <f t="shared" si="54"/>
        <v>n.é.</v>
      </c>
      <c r="BH78" s="218"/>
    </row>
    <row r="79" spans="1:60" ht="20.100000000000001" customHeight="1" x14ac:dyDescent="0.2">
      <c r="A79" s="168" t="s">
        <v>228</v>
      </c>
      <c r="B79" s="169"/>
      <c r="C79" s="229" t="s">
        <v>645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1"/>
      <c r="AC79" s="232" t="s">
        <v>353</v>
      </c>
      <c r="AD79" s="233"/>
      <c r="AE79" s="175">
        <f>VLOOKUP($AC79,'04'!$AC$8:$BH$256,3,FALSE)+VLOOKUP($AC79,'5'!$AC$8:$BP$226,3,FALSE)+VLOOKUP($AC79,'06'!$AC$8:$BH$229,3,FALSE)+VLOOKUP($AC79,'07'!$AC$8:$BP$226,3,FALSE)</f>
        <v>0</v>
      </c>
      <c r="AF79" s="176"/>
      <c r="AG79" s="176"/>
      <c r="AH79" s="177"/>
      <c r="AI79" s="178">
        <f>VLOOKUP($AC79,'04'!$AC$8:$BH$256,11,FALSE)+VLOOKUP($AC79,'5'!$AC$8:$BP$226,7,FALSE)+VLOOKUP($AC79,'06'!$AC$8:$BH$250,11,FALSE)+VLOOKUP($AC79,'07'!$AC$8:$BH$250,7,FALSE)</f>
        <v>0</v>
      </c>
      <c r="AJ79" s="179"/>
      <c r="AK79" s="179"/>
      <c r="AL79" s="180"/>
      <c r="AM79" s="178">
        <f>VLOOKUP($AC79,'04'!$AC$8:$BH$256,11,FALSE)+VLOOKUP($AC79,'5'!$AC$8:$BP$226,11,FALSE)+VLOOKUP($AC79,'06'!$AC$8:$BH$250,11,FALSE)+VLOOKUP($AC79,'07'!$AC$8:$BH$250,11,FALSE)</f>
        <v>0</v>
      </c>
      <c r="AN79" s="179"/>
      <c r="AO79" s="179"/>
      <c r="AP79" s="180"/>
      <c r="AQ79" s="214" t="s">
        <v>616</v>
      </c>
      <c r="AR79" s="215"/>
      <c r="AS79" s="215"/>
      <c r="AT79" s="216"/>
      <c r="AU79" s="178">
        <f>VLOOKUP($AC79,'04'!$AC$8:$BH$256,19,FALSE)+VLOOKUP($AC79,'05'!$AC$8:$BP$226,19,FALSE)+VLOOKUP($AC79,'06'!$AC$8:$BH$229,19,FALSE)</f>
        <v>0</v>
      </c>
      <c r="AV79" s="179"/>
      <c r="AW79" s="179"/>
      <c r="AX79" s="180"/>
      <c r="AY79" s="214" t="s">
        <v>616</v>
      </c>
      <c r="AZ79" s="215"/>
      <c r="BA79" s="215"/>
      <c r="BB79" s="216"/>
      <c r="BC79" s="178">
        <f>VLOOKUP($AC79,'04'!$AC$8:$BH$256,27,FALSE)+VLOOKUP($AC79,'5'!$AC$8:$BP$226,27,FALSE)+VLOOKUP($AC79,'06'!$AC$8:$BH$250,27,FALSE)+VLOOKUP($AC79,'07'!$AC$8:$BH$250,27,FALSE)</f>
        <v>0</v>
      </c>
      <c r="BD79" s="179"/>
      <c r="BE79" s="179"/>
      <c r="BF79" s="180"/>
      <c r="BG79" s="217" t="str">
        <f t="shared" si="54"/>
        <v>n.é.</v>
      </c>
      <c r="BH79" s="218"/>
    </row>
    <row r="80" spans="1:60" s="3" customFormat="1" ht="20.100000000000001" customHeight="1" x14ac:dyDescent="0.2">
      <c r="A80" s="199" t="s">
        <v>229</v>
      </c>
      <c r="B80" s="200"/>
      <c r="C80" s="243" t="s">
        <v>647</v>
      </c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5"/>
      <c r="AC80" s="241" t="s">
        <v>354</v>
      </c>
      <c r="AD80" s="242"/>
      <c r="AE80" s="206">
        <f t="shared" ref="AE80" si="57">SUM(AE76:AH79)</f>
        <v>0</v>
      </c>
      <c r="AF80" s="207"/>
      <c r="AG80" s="207"/>
      <c r="AH80" s="208"/>
      <c r="AI80" s="206">
        <f t="shared" ref="AI80" si="58">SUM(AI76:AL79)</f>
        <v>0</v>
      </c>
      <c r="AJ80" s="207"/>
      <c r="AK80" s="207"/>
      <c r="AL80" s="208"/>
      <c r="AM80" s="206">
        <f t="shared" ref="AM80" si="59">SUM(AM76:AP79)</f>
        <v>0</v>
      </c>
      <c r="AN80" s="207"/>
      <c r="AO80" s="207"/>
      <c r="AP80" s="208"/>
      <c r="AQ80" s="209" t="s">
        <v>616</v>
      </c>
      <c r="AR80" s="210"/>
      <c r="AS80" s="210"/>
      <c r="AT80" s="211"/>
      <c r="AU80" s="206">
        <f t="shared" ref="AU80" si="60">SUM(AU76:AX79)</f>
        <v>0</v>
      </c>
      <c r="AV80" s="207"/>
      <c r="AW80" s="207"/>
      <c r="AX80" s="208"/>
      <c r="AY80" s="209" t="s">
        <v>616</v>
      </c>
      <c r="AZ80" s="210"/>
      <c r="BA80" s="210"/>
      <c r="BB80" s="211"/>
      <c r="BC80" s="206">
        <f t="shared" ref="BC80" si="61">SUM(BC76:BF79)</f>
        <v>0</v>
      </c>
      <c r="BD80" s="207"/>
      <c r="BE80" s="207"/>
      <c r="BF80" s="208"/>
      <c r="BG80" s="219" t="str">
        <f t="shared" si="54"/>
        <v>n.é.</v>
      </c>
      <c r="BH80" s="220"/>
    </row>
    <row r="81" spans="1:60" ht="20.100000000000001" customHeight="1" x14ac:dyDescent="0.2">
      <c r="A81" s="168" t="s">
        <v>230</v>
      </c>
      <c r="B81" s="169"/>
      <c r="C81" s="193" t="s">
        <v>355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5"/>
      <c r="AC81" s="232" t="s">
        <v>356</v>
      </c>
      <c r="AD81" s="233"/>
      <c r="AE81" s="175">
        <f>VLOOKUP($AC81,'04'!$AC$8:$BH$256,3,FALSE)+VLOOKUP($AC81,'5'!$AC$8:$BP$226,3,FALSE)+VLOOKUP($AC81,'06'!$AC$8:$BH$229,3,FALSE)+VLOOKUP($AC81,'07'!$AC$8:$BP$226,3,FALSE)</f>
        <v>14578194</v>
      </c>
      <c r="AF81" s="176"/>
      <c r="AG81" s="176"/>
      <c r="AH81" s="177"/>
      <c r="AI81" s="178">
        <f>VLOOKUP($AC81,'04'!$AC$8:$BH$256,11,FALSE)+VLOOKUP($AC81,'5'!$AC$8:$BP$226,7,FALSE)+VLOOKUP($AC81,'06'!$AC$8:$BH$250,11,FALSE)+VLOOKUP($AC81,'07'!$AC$8:$BH$250,7,FALSE)</f>
        <v>13805492</v>
      </c>
      <c r="AJ81" s="179"/>
      <c r="AK81" s="179"/>
      <c r="AL81" s="180"/>
      <c r="AM81" s="178">
        <f>VLOOKUP($AC81,'04'!$AC$8:$BH$256,11,FALSE)+VLOOKUP($AC81,'5'!$AC$8:$BP$226,11,FALSE)+VLOOKUP($AC81,'06'!$AC$8:$BH$250,11,FALSE)+VLOOKUP($AC81,'07'!$AC$8:$BH$250,11,FALSE)</f>
        <v>13805492</v>
      </c>
      <c r="AN81" s="179"/>
      <c r="AO81" s="179"/>
      <c r="AP81" s="180"/>
      <c r="AQ81" s="214" t="s">
        <v>616</v>
      </c>
      <c r="AR81" s="215"/>
      <c r="AS81" s="215"/>
      <c r="AT81" s="216"/>
      <c r="AU81" s="178">
        <f>VLOOKUP($AC81,'04'!$AC$8:$BH$256,19,FALSE)+VLOOKUP($AC81,'05'!$AC$8:$BP$226,19,FALSE)+VLOOKUP($AC81,'06'!$AC$8:$BH$229,19,FALSE)</f>
        <v>0</v>
      </c>
      <c r="AV81" s="179"/>
      <c r="AW81" s="179"/>
      <c r="AX81" s="180"/>
      <c r="AY81" s="214" t="s">
        <v>616</v>
      </c>
      <c r="AZ81" s="215"/>
      <c r="BA81" s="215"/>
      <c r="BB81" s="216"/>
      <c r="BC81" s="178">
        <f>VLOOKUP($AC81,'04'!$AC$8:$BH$256,27,FALSE)+VLOOKUP($AC81,'5'!$AC$8:$BP$226,27,FALSE)+VLOOKUP($AC81,'06'!$AC$8:$BH$250,27,FALSE)+VLOOKUP($AC81,'07'!$AC$8:$BH$250,27,FALSE)</f>
        <v>13805492</v>
      </c>
      <c r="BD81" s="179"/>
      <c r="BE81" s="179"/>
      <c r="BF81" s="180"/>
      <c r="BG81" s="217">
        <f t="shared" si="54"/>
        <v>1</v>
      </c>
      <c r="BH81" s="218"/>
    </row>
    <row r="82" spans="1:60" ht="20.100000000000001" customHeight="1" x14ac:dyDescent="0.2">
      <c r="A82" s="168" t="s">
        <v>231</v>
      </c>
      <c r="B82" s="169"/>
      <c r="C82" s="193" t="s">
        <v>357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5"/>
      <c r="AC82" s="232" t="s">
        <v>358</v>
      </c>
      <c r="AD82" s="233"/>
      <c r="AE82" s="175">
        <f>VLOOKUP($AC82,'04'!$AC$8:$BH$256,3,FALSE)+VLOOKUP($AC82,'5'!$AC$8:$BP$226,3,FALSE)+VLOOKUP($AC82,'06'!$AC$8:$BH$229,3,FALSE)+VLOOKUP($AC82,'07'!$AC$8:$BP$226,3,FALSE)</f>
        <v>0</v>
      </c>
      <c r="AF82" s="176"/>
      <c r="AG82" s="176"/>
      <c r="AH82" s="177"/>
      <c r="AI82" s="178">
        <f>VLOOKUP($AC82,'04'!$AC$8:$BH$256,11,FALSE)+VLOOKUP($AC82,'5'!$AC$8:$BP$226,7,FALSE)+VLOOKUP($AC82,'06'!$AC$8:$BH$250,11,FALSE)+VLOOKUP($AC82,'07'!$AC$8:$BH$250,7,FALSE)</f>
        <v>0</v>
      </c>
      <c r="AJ82" s="179"/>
      <c r="AK82" s="179"/>
      <c r="AL82" s="180"/>
      <c r="AM82" s="178">
        <f>VLOOKUP($AC82,'04'!$AC$8:$BH$256,11,FALSE)+VLOOKUP($AC82,'5'!$AC$8:$BP$226,11,FALSE)+VLOOKUP($AC82,'06'!$AC$8:$BH$250,11,FALSE)+VLOOKUP($AC82,'07'!$AC$8:$BH$250,11,FALSE)</f>
        <v>0</v>
      </c>
      <c r="AN82" s="179"/>
      <c r="AO82" s="179"/>
      <c r="AP82" s="180"/>
      <c r="AQ82" s="214" t="s">
        <v>616</v>
      </c>
      <c r="AR82" s="215"/>
      <c r="AS82" s="215"/>
      <c r="AT82" s="216"/>
      <c r="AU82" s="178">
        <f>VLOOKUP($AC82,'04'!$AC$8:$BH$256,19,FALSE)+VLOOKUP($AC82,'05'!$AC$8:$BP$226,19,FALSE)+VLOOKUP($AC82,'06'!$AC$8:$BH$229,19,FALSE)</f>
        <v>0</v>
      </c>
      <c r="AV82" s="179"/>
      <c r="AW82" s="179"/>
      <c r="AX82" s="180"/>
      <c r="AY82" s="214" t="s">
        <v>616</v>
      </c>
      <c r="AZ82" s="215"/>
      <c r="BA82" s="215"/>
      <c r="BB82" s="216"/>
      <c r="BC82" s="178">
        <f>VLOOKUP($AC82,'04'!$AC$8:$BH$256,27,FALSE)+VLOOKUP($AC82,'5'!$AC$8:$BP$226,27,FALSE)+VLOOKUP($AC82,'06'!$AC$8:$BH$250,27,FALSE)+VLOOKUP($AC82,'07'!$AC$8:$BH$250,27,FALSE)</f>
        <v>0</v>
      </c>
      <c r="BD82" s="179"/>
      <c r="BE82" s="179"/>
      <c r="BF82" s="180"/>
      <c r="BG82" s="217" t="str">
        <f t="shared" si="54"/>
        <v>n.é.</v>
      </c>
      <c r="BH82" s="218"/>
    </row>
    <row r="83" spans="1:60" s="3" customFormat="1" ht="20.100000000000001" customHeight="1" x14ac:dyDescent="0.2">
      <c r="A83" s="199" t="s">
        <v>232</v>
      </c>
      <c r="B83" s="200"/>
      <c r="C83" s="201" t="s">
        <v>649</v>
      </c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3"/>
      <c r="AC83" s="241" t="s">
        <v>359</v>
      </c>
      <c r="AD83" s="242"/>
      <c r="AE83" s="206">
        <f t="shared" ref="AE83" si="62">SUM(AE81:AH82)</f>
        <v>14578194</v>
      </c>
      <c r="AF83" s="207"/>
      <c r="AG83" s="207"/>
      <c r="AH83" s="208"/>
      <c r="AI83" s="206">
        <f t="shared" ref="AI83" si="63">SUM(AI81:AL82)</f>
        <v>13805492</v>
      </c>
      <c r="AJ83" s="207"/>
      <c r="AK83" s="207"/>
      <c r="AL83" s="208"/>
      <c r="AM83" s="206">
        <f t="shared" ref="AM83" si="64">SUM(AM81:AP82)</f>
        <v>13805492</v>
      </c>
      <c r="AN83" s="207"/>
      <c r="AO83" s="207"/>
      <c r="AP83" s="208"/>
      <c r="AQ83" s="209" t="s">
        <v>616</v>
      </c>
      <c r="AR83" s="210"/>
      <c r="AS83" s="210"/>
      <c r="AT83" s="211"/>
      <c r="AU83" s="206">
        <f t="shared" ref="AU83" si="65">SUM(AU81:AX82)</f>
        <v>0</v>
      </c>
      <c r="AV83" s="207"/>
      <c r="AW83" s="207"/>
      <c r="AX83" s="208"/>
      <c r="AY83" s="209" t="s">
        <v>616</v>
      </c>
      <c r="AZ83" s="210"/>
      <c r="BA83" s="210"/>
      <c r="BB83" s="211"/>
      <c r="BC83" s="206">
        <f t="shared" ref="BC83" si="66">SUM(BC81:BF82)</f>
        <v>13805492</v>
      </c>
      <c r="BD83" s="207"/>
      <c r="BE83" s="207"/>
      <c r="BF83" s="208"/>
      <c r="BG83" s="219">
        <f t="shared" si="54"/>
        <v>1</v>
      </c>
      <c r="BH83" s="220"/>
    </row>
    <row r="84" spans="1:60" ht="20.100000000000001" customHeight="1" x14ac:dyDescent="0.2">
      <c r="A84" s="168" t="s">
        <v>233</v>
      </c>
      <c r="B84" s="169"/>
      <c r="C84" s="229" t="s">
        <v>360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1"/>
      <c r="AC84" s="232" t="s">
        <v>361</v>
      </c>
      <c r="AD84" s="233"/>
      <c r="AE84" s="175">
        <f>VLOOKUP($AC84,'04'!$AC$8:$BH$256,3,FALSE)+VLOOKUP($AC84,'5'!$AC$8:$BP$226,3,FALSE)+VLOOKUP($AC84,'06'!$AC$8:$BH$229,3,FALSE)+VLOOKUP($AC84,'07'!$AC$8:$BP$226,3,FALSE)</f>
        <v>0</v>
      </c>
      <c r="AF84" s="176"/>
      <c r="AG84" s="176"/>
      <c r="AH84" s="177"/>
      <c r="AI84" s="178">
        <f>VLOOKUP($AC84,'04'!$AC$8:$BH$256,11,FALSE)+VLOOKUP($AC84,'5'!$AC$8:$BP$226,7,FALSE)+VLOOKUP($AC84,'06'!$AC$8:$BH$250,11,FALSE)+VLOOKUP($AC84,'07'!$AC$8:$BH$250,7,FALSE)</f>
        <v>5581151</v>
      </c>
      <c r="AJ84" s="179"/>
      <c r="AK84" s="179"/>
      <c r="AL84" s="180"/>
      <c r="AM84" s="178">
        <f>VLOOKUP($AC84,'04'!$AC$8:$BH$256,11,FALSE)+VLOOKUP($AC84,'5'!$AC$8:$BP$226,11,FALSE)+VLOOKUP($AC84,'06'!$AC$8:$BH$250,11,FALSE)+VLOOKUP($AC84,'07'!$AC$8:$BH$250,11,FALSE)</f>
        <v>5581151</v>
      </c>
      <c r="AN84" s="179"/>
      <c r="AO84" s="179"/>
      <c r="AP84" s="180"/>
      <c r="AQ84" s="214" t="s">
        <v>616</v>
      </c>
      <c r="AR84" s="215"/>
      <c r="AS84" s="215"/>
      <c r="AT84" s="216"/>
      <c r="AU84" s="178">
        <f>VLOOKUP($AC84,'04'!$AC$8:$BH$256,19,FALSE)+VLOOKUP($AC84,'05'!$AC$8:$BP$226,19,FALSE)+VLOOKUP($AC84,'06'!$AC$8:$BH$229,19,FALSE)</f>
        <v>0</v>
      </c>
      <c r="AV84" s="179"/>
      <c r="AW84" s="179"/>
      <c r="AX84" s="180"/>
      <c r="AY84" s="214" t="s">
        <v>616</v>
      </c>
      <c r="AZ84" s="215"/>
      <c r="BA84" s="215"/>
      <c r="BB84" s="216"/>
      <c r="BC84" s="178">
        <f>VLOOKUP($AC84,'04'!$AC$8:$BH$256,27,FALSE)+VLOOKUP($AC84,'5'!$AC$8:$BP$226,27,FALSE)+VLOOKUP($AC84,'06'!$AC$8:$BH$250,27,FALSE)+VLOOKUP($AC84,'07'!$AC$8:$BH$250,27,FALSE)</f>
        <v>5581151</v>
      </c>
      <c r="BD84" s="179"/>
      <c r="BE84" s="179"/>
      <c r="BF84" s="180"/>
      <c r="BG84" s="217">
        <f t="shared" si="54"/>
        <v>1</v>
      </c>
      <c r="BH84" s="218"/>
    </row>
    <row r="85" spans="1:60" ht="20.100000000000001" customHeight="1" x14ac:dyDescent="0.2">
      <c r="A85" s="168" t="s">
        <v>234</v>
      </c>
      <c r="B85" s="169"/>
      <c r="C85" s="229" t="s">
        <v>362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1"/>
      <c r="AC85" s="232" t="s">
        <v>363</v>
      </c>
      <c r="AD85" s="233"/>
      <c r="AE85" s="175">
        <f>VLOOKUP($AC85,'04'!$AC$8:$BH$256,3,FALSE)+VLOOKUP($AC85,'5'!$AC$8:$BP$226,3,FALSE)+VLOOKUP($AC85,'06'!$AC$8:$BH$229,3,FALSE)+VLOOKUP($AC85,'07'!$AC$8:$BP$226,3,FALSE)</f>
        <v>0</v>
      </c>
      <c r="AF85" s="176"/>
      <c r="AG85" s="176"/>
      <c r="AH85" s="177"/>
      <c r="AI85" s="178">
        <f>VLOOKUP($AC85,'04'!$AC$8:$BH$256,11,FALSE)+VLOOKUP($AC85,'5'!$AC$8:$BP$226,7,FALSE)+VLOOKUP($AC85,'06'!$AC$8:$BH$250,11,FALSE)+VLOOKUP($AC85,'07'!$AC$8:$BH$250,7,FALSE)</f>
        <v>0</v>
      </c>
      <c r="AJ85" s="179"/>
      <c r="AK85" s="179"/>
      <c r="AL85" s="180"/>
      <c r="AM85" s="178">
        <f>VLOOKUP($AC85,'04'!$AC$8:$BH$256,11,FALSE)+VLOOKUP($AC85,'5'!$AC$8:$BP$226,11,FALSE)+VLOOKUP($AC85,'06'!$AC$8:$BH$250,11,FALSE)+VLOOKUP($AC85,'07'!$AC$8:$BH$250,11,FALSE)</f>
        <v>0</v>
      </c>
      <c r="AN85" s="179"/>
      <c r="AO85" s="179"/>
      <c r="AP85" s="180"/>
      <c r="AQ85" s="214" t="s">
        <v>616</v>
      </c>
      <c r="AR85" s="215"/>
      <c r="AS85" s="215"/>
      <c r="AT85" s="216"/>
      <c r="AU85" s="178">
        <f>VLOOKUP($AC85,'04'!$AC$8:$BH$256,19,FALSE)+VLOOKUP($AC85,'05'!$AC$8:$BP$226,19,FALSE)+VLOOKUP($AC85,'06'!$AC$8:$BH$229,19,FALSE)</f>
        <v>0</v>
      </c>
      <c r="AV85" s="179"/>
      <c r="AW85" s="179"/>
      <c r="AX85" s="180"/>
      <c r="AY85" s="214" t="s">
        <v>616</v>
      </c>
      <c r="AZ85" s="215"/>
      <c r="BA85" s="215"/>
      <c r="BB85" s="216"/>
      <c r="BC85" s="178">
        <f>VLOOKUP($AC85,'04'!$AC$8:$BH$256,27,FALSE)+VLOOKUP($AC85,'5'!$AC$8:$BP$226,27,FALSE)+VLOOKUP($AC85,'06'!$AC$8:$BH$250,27,FALSE)+VLOOKUP($AC85,'07'!$AC$8:$BH$250,27,FALSE)</f>
        <v>0</v>
      </c>
      <c r="BD85" s="179"/>
      <c r="BE85" s="179"/>
      <c r="BF85" s="180"/>
      <c r="BG85" s="217" t="str">
        <f t="shared" si="54"/>
        <v>n.é.</v>
      </c>
      <c r="BH85" s="218"/>
    </row>
    <row r="86" spans="1:60" ht="20.100000000000001" customHeight="1" x14ac:dyDescent="0.2">
      <c r="A86" s="168" t="s">
        <v>235</v>
      </c>
      <c r="B86" s="169"/>
      <c r="C86" s="229" t="s">
        <v>364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1"/>
      <c r="AC86" s="232" t="s">
        <v>365</v>
      </c>
      <c r="AD86" s="233"/>
      <c r="AE86" s="175">
        <f>VLOOKUP($AC86,'04'!$AC$8:$BH$256,3,FALSE)+VLOOKUP($AC86,'5'!$AC$8:$BP$226,3,FALSE)+VLOOKUP($AC86,'06'!$AC$8:$BH$229,3,FALSE)+VLOOKUP($AC86,'07'!$AC$8:$BP$226,3,FALSE)</f>
        <v>146781610</v>
      </c>
      <c r="AF86" s="176"/>
      <c r="AG86" s="176"/>
      <c r="AH86" s="177"/>
      <c r="AI86" s="178">
        <f>VLOOKUP($AC86,'04'!$AC$8:$BH$256,11,FALSE)+VLOOKUP($AC86,'5'!$AC$8:$BP$226,7,FALSE)+VLOOKUP($AC86,'06'!$AC$8:$BH$250,11,FALSE)+VLOOKUP($AC86,'07'!$AC$8:$BH$250,7,FALSE)</f>
        <v>151218620</v>
      </c>
      <c r="AJ86" s="179"/>
      <c r="AK86" s="179"/>
      <c r="AL86" s="180"/>
      <c r="AM86" s="178">
        <f>VLOOKUP($AC86,'04'!$AC$8:$BH$256,11,FALSE)+VLOOKUP($AC86,'5'!$AC$8:$BP$226,11,FALSE)+VLOOKUP($AC86,'06'!$AC$8:$BH$250,11,FALSE)+VLOOKUP($AC86,'07'!$AC$8:$BH$250,11,FALSE)</f>
        <v>151218620</v>
      </c>
      <c r="AN86" s="179"/>
      <c r="AO86" s="179"/>
      <c r="AP86" s="180"/>
      <c r="AQ86" s="214" t="s">
        <v>616</v>
      </c>
      <c r="AR86" s="215"/>
      <c r="AS86" s="215"/>
      <c r="AT86" s="216"/>
      <c r="AU86" s="175">
        <v>0</v>
      </c>
      <c r="AV86" s="176"/>
      <c r="AW86" s="176"/>
      <c r="AX86" s="177"/>
      <c r="AY86" s="214" t="s">
        <v>616</v>
      </c>
      <c r="AZ86" s="215"/>
      <c r="BA86" s="215"/>
      <c r="BB86" s="216"/>
      <c r="BC86" s="178">
        <f>VLOOKUP($AC86,'04'!$AC$8:$BH$256,27,FALSE)+VLOOKUP($AC86,'5'!$AC$8:$BP$226,27,FALSE)+VLOOKUP($AC86,'06'!$AC$8:$BH$250,27,FALSE)+VLOOKUP($AC86,'07'!$AC$8:$BH$250,27,FALSE)</f>
        <v>151218620</v>
      </c>
      <c r="BD86" s="179"/>
      <c r="BE86" s="179"/>
      <c r="BF86" s="180"/>
      <c r="BG86" s="217">
        <f t="shared" si="54"/>
        <v>1</v>
      </c>
      <c r="BH86" s="218"/>
    </row>
    <row r="87" spans="1:60" ht="20.100000000000001" customHeight="1" x14ac:dyDescent="0.2">
      <c r="A87" s="168" t="s">
        <v>236</v>
      </c>
      <c r="B87" s="169"/>
      <c r="C87" s="229" t="s">
        <v>648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1"/>
      <c r="AC87" s="232" t="s">
        <v>366</v>
      </c>
      <c r="AD87" s="233"/>
      <c r="AE87" s="175">
        <f>VLOOKUP($AC87,'04'!$AC$8:$BH$256,3,FALSE)+VLOOKUP($AC87,'5'!$AC$8:$BP$226,3,FALSE)+VLOOKUP($AC87,'06'!$AC$8:$BH$229,3,FALSE)+VLOOKUP($AC87,'07'!$AC$8:$BP$226,3,FALSE)</f>
        <v>0</v>
      </c>
      <c r="AF87" s="176"/>
      <c r="AG87" s="176"/>
      <c r="AH87" s="177"/>
      <c r="AI87" s="178">
        <f>VLOOKUP($AC87,'04'!$AC$8:$BH$256,11,FALSE)+VLOOKUP($AC87,'5'!$AC$8:$BP$226,7,FALSE)+VLOOKUP($AC87,'06'!$AC$8:$BH$250,11,FALSE)+VLOOKUP($AC87,'07'!$AC$8:$BH$250,7,FALSE)</f>
        <v>0</v>
      </c>
      <c r="AJ87" s="179"/>
      <c r="AK87" s="179"/>
      <c r="AL87" s="180"/>
      <c r="AM87" s="178">
        <f>VLOOKUP($AC87,'04'!$AC$8:$BH$256,11,FALSE)+VLOOKUP($AC87,'5'!$AC$8:$BP$226,11,FALSE)+VLOOKUP($AC87,'06'!$AC$8:$BH$250,11,FALSE)+VLOOKUP($AC87,'07'!$AC$8:$BH$250,11,FALSE)</f>
        <v>0</v>
      </c>
      <c r="AN87" s="179"/>
      <c r="AO87" s="179"/>
      <c r="AP87" s="180"/>
      <c r="AQ87" s="214" t="s">
        <v>616</v>
      </c>
      <c r="AR87" s="215"/>
      <c r="AS87" s="215"/>
      <c r="AT87" s="216"/>
      <c r="AU87" s="178">
        <f>VLOOKUP($AC87,'04'!$AC$8:$BH$256,19,FALSE)+VLOOKUP($AC87,'05'!$AC$8:$BP$226,19,FALSE)+VLOOKUP($AC87,'06'!$AC$8:$BH$229,19,FALSE)</f>
        <v>0</v>
      </c>
      <c r="AV87" s="179"/>
      <c r="AW87" s="179"/>
      <c r="AX87" s="180"/>
      <c r="AY87" s="214" t="s">
        <v>616</v>
      </c>
      <c r="AZ87" s="215"/>
      <c r="BA87" s="215"/>
      <c r="BB87" s="216"/>
      <c r="BC87" s="178">
        <f>VLOOKUP($AC87,'04'!$AC$8:$BH$256,27,FALSE)+VLOOKUP($AC87,'5'!$AC$8:$BP$226,27,FALSE)+VLOOKUP($AC87,'06'!$AC$8:$BH$250,27,FALSE)+VLOOKUP($AC87,'07'!$AC$8:$BH$250,27,FALSE)</f>
        <v>0</v>
      </c>
      <c r="BD87" s="179"/>
      <c r="BE87" s="179"/>
      <c r="BF87" s="180"/>
      <c r="BG87" s="217" t="str">
        <f t="shared" si="54"/>
        <v>n.é.</v>
      </c>
      <c r="BH87" s="218"/>
    </row>
    <row r="88" spans="1:60" ht="20.100000000000001" customHeight="1" x14ac:dyDescent="0.2">
      <c r="A88" s="168" t="s">
        <v>237</v>
      </c>
      <c r="B88" s="169"/>
      <c r="C88" s="193" t="s">
        <v>367</v>
      </c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5"/>
      <c r="AC88" s="232" t="s">
        <v>368</v>
      </c>
      <c r="AD88" s="233"/>
      <c r="AE88" s="175">
        <f>VLOOKUP($AC88,'04'!$AC$8:$BH$256,3,FALSE)+VLOOKUP($AC88,'5'!$AC$8:$BP$226,3,FALSE)+VLOOKUP($AC88,'06'!$AC$8:$BH$229,3,FALSE)+VLOOKUP($AC88,'07'!$AC$8:$BP$226,3,FALSE)</f>
        <v>0</v>
      </c>
      <c r="AF88" s="176"/>
      <c r="AG88" s="176"/>
      <c r="AH88" s="177"/>
      <c r="AI88" s="178">
        <f>VLOOKUP($AC88,'04'!$AC$8:$BH$256,11,FALSE)+VLOOKUP($AC88,'5'!$AC$8:$BP$226,7,FALSE)+VLOOKUP($AC88,'06'!$AC$8:$BH$250,11,FALSE)+VLOOKUP($AC88,'07'!$AC$8:$BH$250,7,FALSE)</f>
        <v>0</v>
      </c>
      <c r="AJ88" s="179"/>
      <c r="AK88" s="179"/>
      <c r="AL88" s="180"/>
      <c r="AM88" s="178">
        <f>VLOOKUP($AC88,'04'!$AC$8:$BH$256,11,FALSE)+VLOOKUP($AC88,'5'!$AC$8:$BP$226,11,FALSE)+VLOOKUP($AC88,'06'!$AC$8:$BH$250,11,FALSE)+VLOOKUP($AC88,'07'!$AC$8:$BH$250,11,FALSE)</f>
        <v>0</v>
      </c>
      <c r="AN88" s="179"/>
      <c r="AO88" s="179"/>
      <c r="AP88" s="180"/>
      <c r="AQ88" s="214" t="s">
        <v>616</v>
      </c>
      <c r="AR88" s="215"/>
      <c r="AS88" s="215"/>
      <c r="AT88" s="216"/>
      <c r="AU88" s="178">
        <f>VLOOKUP($AC88,'04'!$AC$8:$BH$256,19,FALSE)+VLOOKUP($AC88,'05'!$AC$8:$BP$226,19,FALSE)+VLOOKUP($AC88,'06'!$AC$8:$BH$229,19,FALSE)</f>
        <v>0</v>
      </c>
      <c r="AV88" s="179"/>
      <c r="AW88" s="179"/>
      <c r="AX88" s="180"/>
      <c r="AY88" s="214" t="s">
        <v>616</v>
      </c>
      <c r="AZ88" s="215"/>
      <c r="BA88" s="215"/>
      <c r="BB88" s="216"/>
      <c r="BC88" s="178">
        <f>VLOOKUP($AC88,'04'!$AC$8:$BH$256,27,FALSE)+VLOOKUP($AC88,'5'!$AC$8:$BP$226,27,FALSE)+VLOOKUP($AC88,'06'!$AC$8:$BH$250,27,FALSE)+VLOOKUP($AC88,'07'!$AC$8:$BH$250,27,FALSE)</f>
        <v>0</v>
      </c>
      <c r="BD88" s="179"/>
      <c r="BE88" s="179"/>
      <c r="BF88" s="180"/>
      <c r="BG88" s="217" t="str">
        <f t="shared" si="54"/>
        <v>n.é.</v>
      </c>
      <c r="BH88" s="218"/>
    </row>
    <row r="89" spans="1:60" ht="20.100000000000001" customHeight="1" x14ac:dyDescent="0.2">
      <c r="A89" s="168" t="s">
        <v>238</v>
      </c>
      <c r="B89" s="169"/>
      <c r="C89" s="193" t="s">
        <v>653</v>
      </c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5"/>
      <c r="AC89" s="232" t="s">
        <v>651</v>
      </c>
      <c r="AD89" s="233"/>
      <c r="AE89" s="175">
        <f>VLOOKUP($AC89,'04'!$AC$8:$BH$256,3,FALSE)+VLOOKUP($AC89,'5'!$AC$8:$BP$226,3,FALSE)+VLOOKUP($AC89,'06'!$AC$8:$BH$229,3,FALSE)+VLOOKUP($AC89,'07'!$AC$8:$BP$226,3,FALSE)</f>
        <v>0</v>
      </c>
      <c r="AF89" s="176"/>
      <c r="AG89" s="176"/>
      <c r="AH89" s="177"/>
      <c r="AI89" s="178">
        <f>VLOOKUP($AC89,'04'!$AC$8:$BH$256,11,FALSE)+VLOOKUP($AC89,'5'!$AC$8:$BP$226,7,FALSE)+VLOOKUP($AC89,'06'!$AC$8:$BH$250,11,FALSE)+VLOOKUP($AC89,'07'!$AC$8:$BH$250,7,FALSE)</f>
        <v>0</v>
      </c>
      <c r="AJ89" s="179"/>
      <c r="AK89" s="179"/>
      <c r="AL89" s="180"/>
      <c r="AM89" s="178">
        <f>VLOOKUP($AC89,'04'!$AC$8:$BH$256,11,FALSE)+VLOOKUP($AC89,'5'!$AC$8:$BP$226,11,FALSE)+VLOOKUP($AC89,'06'!$AC$8:$BH$250,11,FALSE)+VLOOKUP($AC89,'07'!$AC$8:$BH$250,11,FALSE)</f>
        <v>0</v>
      </c>
      <c r="AN89" s="179"/>
      <c r="AO89" s="179"/>
      <c r="AP89" s="180"/>
      <c r="AQ89" s="214" t="s">
        <v>616</v>
      </c>
      <c r="AR89" s="215"/>
      <c r="AS89" s="215"/>
      <c r="AT89" s="216"/>
      <c r="AU89" s="178">
        <f>VLOOKUP($AC89,'04'!$AC$8:$BH$256,19,FALSE)+VLOOKUP($AC89,'05'!$AC$8:$BP$226,19,FALSE)+VLOOKUP($AC89,'06'!$AC$8:$BH$229,19,FALSE)</f>
        <v>0</v>
      </c>
      <c r="AV89" s="179"/>
      <c r="AW89" s="179"/>
      <c r="AX89" s="180"/>
      <c r="AY89" s="214" t="s">
        <v>616</v>
      </c>
      <c r="AZ89" s="215"/>
      <c r="BA89" s="215"/>
      <c r="BB89" s="216"/>
      <c r="BC89" s="178">
        <f>VLOOKUP($AC89,'04'!$AC$8:$BH$256,27,FALSE)+VLOOKUP($AC89,'5'!$AC$8:$BP$226,27,FALSE)+VLOOKUP($AC89,'06'!$AC$8:$BH$250,27,FALSE)+VLOOKUP($AC89,'07'!$AC$8:$BH$250,27,FALSE)</f>
        <v>0</v>
      </c>
      <c r="BD89" s="179"/>
      <c r="BE89" s="179"/>
      <c r="BF89" s="180"/>
      <c r="BG89" s="217" t="str">
        <f t="shared" si="54"/>
        <v>n.é.</v>
      </c>
      <c r="BH89" s="218"/>
    </row>
    <row r="90" spans="1:60" ht="20.100000000000001" customHeight="1" x14ac:dyDescent="0.2">
      <c r="A90" s="168" t="s">
        <v>239</v>
      </c>
      <c r="B90" s="169"/>
      <c r="C90" s="193" t="s">
        <v>654</v>
      </c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5"/>
      <c r="AC90" s="232" t="s">
        <v>652</v>
      </c>
      <c r="AD90" s="233"/>
      <c r="AE90" s="175">
        <f>VLOOKUP($AC90,'04'!$AC$8:$BH$256,3,FALSE)+VLOOKUP($AC90,'5'!$AC$8:$BP$226,3,FALSE)+VLOOKUP($AC90,'06'!$AC$8:$BH$229,3,FALSE)+VLOOKUP($AC90,'07'!$AC$8:$BP$226,3,FALSE)</f>
        <v>0</v>
      </c>
      <c r="AF90" s="176"/>
      <c r="AG90" s="176"/>
      <c r="AH90" s="177"/>
      <c r="AI90" s="178">
        <f>VLOOKUP($AC90,'04'!$AC$8:$BH$256,11,FALSE)+VLOOKUP($AC90,'5'!$AC$8:$BP$226,7,FALSE)+VLOOKUP($AC90,'06'!$AC$8:$BH$250,11,FALSE)+VLOOKUP($AC90,'07'!$AC$8:$BH$250,7,FALSE)</f>
        <v>0</v>
      </c>
      <c r="AJ90" s="179"/>
      <c r="AK90" s="179"/>
      <c r="AL90" s="180"/>
      <c r="AM90" s="178">
        <f>VLOOKUP($AC90,'04'!$AC$8:$BH$256,11,FALSE)+VLOOKUP($AC90,'5'!$AC$8:$BP$226,11,FALSE)+VLOOKUP($AC90,'06'!$AC$8:$BH$250,11,FALSE)+VLOOKUP($AC90,'07'!$AC$8:$BH$250,11,FALSE)</f>
        <v>0</v>
      </c>
      <c r="AN90" s="179"/>
      <c r="AO90" s="179"/>
      <c r="AP90" s="180"/>
      <c r="AQ90" s="214" t="s">
        <v>616</v>
      </c>
      <c r="AR90" s="215"/>
      <c r="AS90" s="215"/>
      <c r="AT90" s="216"/>
      <c r="AU90" s="178">
        <f>VLOOKUP($AC90,'04'!$AC$8:$BH$256,19,FALSE)+VLOOKUP($AC90,'05'!$AC$8:$BP$226,19,FALSE)+VLOOKUP($AC90,'06'!$AC$8:$BH$229,19,FALSE)</f>
        <v>0</v>
      </c>
      <c r="AV90" s="179"/>
      <c r="AW90" s="179"/>
      <c r="AX90" s="180"/>
      <c r="AY90" s="214" t="s">
        <v>616</v>
      </c>
      <c r="AZ90" s="215"/>
      <c r="BA90" s="215"/>
      <c r="BB90" s="216"/>
      <c r="BC90" s="178">
        <f>VLOOKUP($AC90,'04'!$AC$8:$BH$256,27,FALSE)+VLOOKUP($AC90,'5'!$AC$8:$BP$226,27,FALSE)+VLOOKUP($AC90,'06'!$AC$8:$BH$250,27,FALSE)+VLOOKUP($AC90,'07'!$AC$8:$BH$250,27,FALSE)</f>
        <v>0</v>
      </c>
      <c r="BD90" s="179"/>
      <c r="BE90" s="179"/>
      <c r="BF90" s="180"/>
      <c r="BG90" s="217" t="str">
        <f t="shared" si="54"/>
        <v>n.é.</v>
      </c>
      <c r="BH90" s="218"/>
    </row>
    <row r="91" spans="1:60" s="3" customFormat="1" ht="20.100000000000001" customHeight="1" x14ac:dyDescent="0.2">
      <c r="A91" s="199" t="s">
        <v>240</v>
      </c>
      <c r="B91" s="200"/>
      <c r="C91" s="201" t="s">
        <v>656</v>
      </c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3"/>
      <c r="AC91" s="241" t="s">
        <v>650</v>
      </c>
      <c r="AD91" s="242"/>
      <c r="AE91" s="206">
        <f t="shared" ref="AE91" si="67">SUM(AE89:AH90)</f>
        <v>0</v>
      </c>
      <c r="AF91" s="207"/>
      <c r="AG91" s="207"/>
      <c r="AH91" s="208"/>
      <c r="AI91" s="178">
        <f>VLOOKUP($AC91,'04'!$AC$8:$BH$256,11,FALSE)+VLOOKUP($AC91,'5'!$AC$8:$BP$226,7,FALSE)+VLOOKUP($AC91,'06'!$AC$8:$BH$250,11,FALSE)+VLOOKUP($AC91,'07'!$AC$8:$BH$250,7,FALSE)</f>
        <v>0</v>
      </c>
      <c r="AJ91" s="179"/>
      <c r="AK91" s="179"/>
      <c r="AL91" s="180"/>
      <c r="AM91" s="178">
        <f>VLOOKUP($AC91,'04'!$AC$8:$BH$256,11,FALSE)+VLOOKUP($AC91,'5'!$AC$8:$BP$226,11,FALSE)+VLOOKUP($AC91,'06'!$AC$8:$BH$250,11,FALSE)+VLOOKUP($AC91,'07'!$AC$8:$BH$250,11,FALSE)</f>
        <v>0</v>
      </c>
      <c r="AN91" s="179"/>
      <c r="AO91" s="179"/>
      <c r="AP91" s="180"/>
      <c r="AQ91" s="209" t="s">
        <v>616</v>
      </c>
      <c r="AR91" s="210"/>
      <c r="AS91" s="210"/>
      <c r="AT91" s="211"/>
      <c r="AU91" s="206">
        <f t="shared" ref="AU91" si="68">SUM(AU89:AX90)</f>
        <v>0</v>
      </c>
      <c r="AV91" s="207"/>
      <c r="AW91" s="207"/>
      <c r="AX91" s="208"/>
      <c r="AY91" s="209" t="s">
        <v>616</v>
      </c>
      <c r="AZ91" s="210"/>
      <c r="BA91" s="210"/>
      <c r="BB91" s="211"/>
      <c r="BC91" s="178">
        <f>VLOOKUP($AC91,'04'!$AC$8:$BH$256,27,FALSE)+VLOOKUP($AC91,'5'!$AC$8:$BP$226,27,FALSE)+VLOOKUP($AC91,'06'!$AC$8:$BH$250,27,FALSE)+VLOOKUP($AC91,'07'!$AC$8:$BH$250,27,FALSE)</f>
        <v>0</v>
      </c>
      <c r="BD91" s="179"/>
      <c r="BE91" s="179"/>
      <c r="BF91" s="180"/>
      <c r="BG91" s="219" t="str">
        <f t="shared" si="54"/>
        <v>n.é.</v>
      </c>
      <c r="BH91" s="220"/>
    </row>
    <row r="92" spans="1:60" s="3" customFormat="1" ht="20.100000000000001" customHeight="1" x14ac:dyDescent="0.2">
      <c r="A92" s="199" t="s">
        <v>502</v>
      </c>
      <c r="B92" s="200"/>
      <c r="C92" s="201" t="s">
        <v>655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3"/>
      <c r="AC92" s="241" t="s">
        <v>369</v>
      </c>
      <c r="AD92" s="242"/>
      <c r="AE92" s="206">
        <f t="shared" ref="AE92" si="69">AE75+AE80+SUM(AE83:AH88)+AE91</f>
        <v>161359804</v>
      </c>
      <c r="AF92" s="207"/>
      <c r="AG92" s="207"/>
      <c r="AH92" s="208"/>
      <c r="AI92" s="206">
        <f t="shared" ref="AI92" si="70">AI75+AI80+SUM(AI83:AL88)+AI91</f>
        <v>170605263</v>
      </c>
      <c r="AJ92" s="207"/>
      <c r="AK92" s="207"/>
      <c r="AL92" s="208"/>
      <c r="AM92" s="206">
        <f t="shared" ref="AM92" si="71">AM75+AM80+SUM(AM83:AP88)+AM91</f>
        <v>170605263</v>
      </c>
      <c r="AN92" s="207"/>
      <c r="AO92" s="207"/>
      <c r="AP92" s="208"/>
      <c r="AQ92" s="209" t="s">
        <v>616</v>
      </c>
      <c r="AR92" s="210"/>
      <c r="AS92" s="210"/>
      <c r="AT92" s="211"/>
      <c r="AU92" s="206">
        <f t="shared" ref="AU92" si="72">AU75+AU80+SUM(AU83:AX88)+AU91</f>
        <v>0</v>
      </c>
      <c r="AV92" s="207"/>
      <c r="AW92" s="207"/>
      <c r="AX92" s="208"/>
      <c r="AY92" s="209" t="s">
        <v>616</v>
      </c>
      <c r="AZ92" s="210"/>
      <c r="BA92" s="210"/>
      <c r="BB92" s="211"/>
      <c r="BC92" s="206">
        <f t="shared" ref="BC92" si="73">BC75+BC80+SUM(BC83:BF88)+BC91</f>
        <v>170605263</v>
      </c>
      <c r="BD92" s="207"/>
      <c r="BE92" s="207"/>
      <c r="BF92" s="208"/>
      <c r="BG92" s="219">
        <f t="shared" si="54"/>
        <v>1</v>
      </c>
      <c r="BH92" s="220"/>
    </row>
    <row r="93" spans="1:60" ht="20.100000000000001" customHeight="1" x14ac:dyDescent="0.2">
      <c r="A93" s="168" t="s">
        <v>503</v>
      </c>
      <c r="B93" s="169"/>
      <c r="C93" s="193" t="s">
        <v>799</v>
      </c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5"/>
      <c r="AC93" s="232" t="s">
        <v>371</v>
      </c>
      <c r="AD93" s="233"/>
      <c r="AE93" s="175">
        <f>VLOOKUP($AC93,'04'!$AC$8:$BH$256,3,FALSE)+VLOOKUP($AC93,'5'!$AC$8:$BP$226,3,FALSE)+VLOOKUP($AC93,'06'!$AC$8:$BH$229,3,FALSE)+VLOOKUP($AC93,'07'!$AC$8:$BP$226,3,FALSE)</f>
        <v>0</v>
      </c>
      <c r="AF93" s="176"/>
      <c r="AG93" s="176"/>
      <c r="AH93" s="177"/>
      <c r="AI93" s="178">
        <f>VLOOKUP($AC93,'04'!$AC$8:$BH$256,11,FALSE)+VLOOKUP($AC93,'5'!$AC$8:$BP$226,7,FALSE)+VLOOKUP($AC93,'06'!$AC$8:$BH$250,11,FALSE)+VLOOKUP($AC93,'07'!$AC$8:$BH$250,7,FALSE)</f>
        <v>0</v>
      </c>
      <c r="AJ93" s="179"/>
      <c r="AK93" s="179"/>
      <c r="AL93" s="180"/>
      <c r="AM93" s="178">
        <f>VLOOKUP($AC93,'04'!$AC$8:$BH$256,11,FALSE)+VLOOKUP($AC93,'5'!$AC$8:$BP$226,11,FALSE)+VLOOKUP($AC93,'06'!$AC$8:$BH$250,11,FALSE)+VLOOKUP($AC93,'07'!$AC$8:$BH$250,11,FALSE)</f>
        <v>0</v>
      </c>
      <c r="AN93" s="179"/>
      <c r="AO93" s="179"/>
      <c r="AP93" s="180"/>
      <c r="AQ93" s="214" t="s">
        <v>616</v>
      </c>
      <c r="AR93" s="215"/>
      <c r="AS93" s="215"/>
      <c r="AT93" s="216"/>
      <c r="AU93" s="178">
        <f>VLOOKUP($AC93,'04'!$AC$8:$BH$256,19,FALSE)+VLOOKUP($AC93,'05'!$AC$8:$BP$226,19,FALSE)+VLOOKUP($AC93,'06'!$AC$8:$BH$229,19,FALSE)</f>
        <v>0</v>
      </c>
      <c r="AV93" s="179"/>
      <c r="AW93" s="179"/>
      <c r="AX93" s="180"/>
      <c r="AY93" s="214" t="s">
        <v>616</v>
      </c>
      <c r="AZ93" s="215"/>
      <c r="BA93" s="215"/>
      <c r="BB93" s="216"/>
      <c r="BC93" s="178">
        <f>VLOOKUP($AC93,'04'!$AC$8:$BH$256,27,FALSE)+VLOOKUP($AC93,'5'!$AC$8:$BP$226,27,FALSE)+VLOOKUP($AC93,'06'!$AC$8:$BH$250,27,FALSE)+VLOOKUP($AC93,'07'!$AC$8:$BH$250,27,FALSE)</f>
        <v>0</v>
      </c>
      <c r="BD93" s="179"/>
      <c r="BE93" s="179"/>
      <c r="BF93" s="180"/>
      <c r="BG93" s="217" t="str">
        <f t="shared" si="54"/>
        <v>n.é.</v>
      </c>
      <c r="BH93" s="218"/>
    </row>
    <row r="94" spans="1:60" ht="20.100000000000001" customHeight="1" x14ac:dyDescent="0.2">
      <c r="A94" s="168" t="s">
        <v>504</v>
      </c>
      <c r="B94" s="169"/>
      <c r="C94" s="193" t="s">
        <v>372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5"/>
      <c r="AC94" s="232" t="s">
        <v>373</v>
      </c>
      <c r="AD94" s="233"/>
      <c r="AE94" s="175">
        <f>VLOOKUP($AC94,'04'!$AC$8:$BH$256,3,FALSE)+VLOOKUP($AC94,'5'!$AC$8:$BP$226,3,FALSE)+VLOOKUP($AC94,'06'!$AC$8:$BH$229,3,FALSE)+VLOOKUP($AC94,'07'!$AC$8:$BP$226,3,FALSE)</f>
        <v>0</v>
      </c>
      <c r="AF94" s="176"/>
      <c r="AG94" s="176"/>
      <c r="AH94" s="177"/>
      <c r="AI94" s="178">
        <f>VLOOKUP($AC94,'04'!$AC$8:$BH$256,11,FALSE)+VLOOKUP($AC94,'5'!$AC$8:$BP$226,7,FALSE)+VLOOKUP($AC94,'06'!$AC$8:$BH$250,11,FALSE)+VLOOKUP($AC94,'07'!$AC$8:$BH$250,7,FALSE)</f>
        <v>0</v>
      </c>
      <c r="AJ94" s="179"/>
      <c r="AK94" s="179"/>
      <c r="AL94" s="180"/>
      <c r="AM94" s="178">
        <f>VLOOKUP($AC94,'04'!$AC$8:$BH$256,11,FALSE)+VLOOKUP($AC94,'5'!$AC$8:$BP$226,11,FALSE)+VLOOKUP($AC94,'06'!$AC$8:$BH$250,11,FALSE)+VLOOKUP($AC94,'07'!$AC$8:$BH$250,11,FALSE)</f>
        <v>0</v>
      </c>
      <c r="AN94" s="179"/>
      <c r="AO94" s="179"/>
      <c r="AP94" s="180"/>
      <c r="AQ94" s="214" t="s">
        <v>616</v>
      </c>
      <c r="AR94" s="215"/>
      <c r="AS94" s="215"/>
      <c r="AT94" s="216"/>
      <c r="AU94" s="178">
        <f>VLOOKUP($AC94,'04'!$AC$8:$BH$256,19,FALSE)+VLOOKUP($AC94,'05'!$AC$8:$BP$226,19,FALSE)+VLOOKUP($AC94,'06'!$AC$8:$BH$229,19,FALSE)</f>
        <v>0</v>
      </c>
      <c r="AV94" s="179"/>
      <c r="AW94" s="179"/>
      <c r="AX94" s="180"/>
      <c r="AY94" s="214" t="s">
        <v>616</v>
      </c>
      <c r="AZ94" s="215"/>
      <c r="BA94" s="215"/>
      <c r="BB94" s="216"/>
      <c r="BC94" s="178">
        <f>VLOOKUP($AC94,'04'!$AC$8:$BH$256,27,FALSE)+VLOOKUP($AC94,'5'!$AC$8:$BP$226,27,FALSE)+VLOOKUP($AC94,'06'!$AC$8:$BH$250,27,FALSE)+VLOOKUP($AC94,'07'!$AC$8:$BH$250,27,FALSE)</f>
        <v>0</v>
      </c>
      <c r="BD94" s="179"/>
      <c r="BE94" s="179"/>
      <c r="BF94" s="180"/>
      <c r="BG94" s="217" t="str">
        <f t="shared" si="54"/>
        <v>n.é.</v>
      </c>
      <c r="BH94" s="218"/>
    </row>
    <row r="95" spans="1:60" ht="20.100000000000001" customHeight="1" x14ac:dyDescent="0.2">
      <c r="A95" s="168" t="s">
        <v>505</v>
      </c>
      <c r="B95" s="169"/>
      <c r="C95" s="229" t="s">
        <v>374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1"/>
      <c r="AC95" s="232" t="s">
        <v>375</v>
      </c>
      <c r="AD95" s="233"/>
      <c r="AE95" s="175">
        <f>VLOOKUP($AC95,'04'!$AC$8:$BH$256,3,FALSE)+VLOOKUP($AC95,'5'!$AC$8:$BP$226,3,FALSE)+VLOOKUP($AC95,'06'!$AC$8:$BH$229,3,FALSE)+VLOOKUP($AC95,'07'!$AC$8:$BP$226,3,FALSE)</f>
        <v>0</v>
      </c>
      <c r="AF95" s="176"/>
      <c r="AG95" s="176"/>
      <c r="AH95" s="177"/>
      <c r="AI95" s="178">
        <f>VLOOKUP($AC95,'04'!$AC$8:$BH$256,11,FALSE)+VLOOKUP($AC95,'5'!$AC$8:$BP$226,7,FALSE)+VLOOKUP($AC95,'06'!$AC$8:$BH$250,11,FALSE)+VLOOKUP($AC95,'07'!$AC$8:$BH$250,7,FALSE)</f>
        <v>0</v>
      </c>
      <c r="AJ95" s="179"/>
      <c r="AK95" s="179"/>
      <c r="AL95" s="180"/>
      <c r="AM95" s="178">
        <f>VLOOKUP($AC95,'04'!$AC$8:$BH$256,11,FALSE)+VLOOKUP($AC95,'5'!$AC$8:$BP$226,11,FALSE)+VLOOKUP($AC95,'06'!$AC$8:$BH$250,11,FALSE)+VLOOKUP($AC95,'07'!$AC$8:$BH$250,11,FALSE)</f>
        <v>0</v>
      </c>
      <c r="AN95" s="179"/>
      <c r="AO95" s="179"/>
      <c r="AP95" s="180"/>
      <c r="AQ95" s="214" t="s">
        <v>616</v>
      </c>
      <c r="AR95" s="215"/>
      <c r="AS95" s="215"/>
      <c r="AT95" s="216"/>
      <c r="AU95" s="178">
        <f>VLOOKUP($AC95,'04'!$AC$8:$BH$256,19,FALSE)+VLOOKUP($AC95,'05'!$AC$8:$BP$226,19,FALSE)+VLOOKUP($AC95,'06'!$AC$8:$BH$229,19,FALSE)</f>
        <v>0</v>
      </c>
      <c r="AV95" s="179"/>
      <c r="AW95" s="179"/>
      <c r="AX95" s="180"/>
      <c r="AY95" s="214" t="s">
        <v>616</v>
      </c>
      <c r="AZ95" s="215"/>
      <c r="BA95" s="215"/>
      <c r="BB95" s="216"/>
      <c r="BC95" s="178">
        <f>VLOOKUP($AC95,'04'!$AC$8:$BH$256,27,FALSE)+VLOOKUP($AC95,'5'!$AC$8:$BP$226,27,FALSE)+VLOOKUP($AC95,'06'!$AC$8:$BH$250,27,FALSE)+VLOOKUP($AC95,'07'!$AC$8:$BH$250,27,FALSE)</f>
        <v>0</v>
      </c>
      <c r="BD95" s="179"/>
      <c r="BE95" s="179"/>
      <c r="BF95" s="180"/>
      <c r="BG95" s="217" t="str">
        <f t="shared" si="54"/>
        <v>n.é.</v>
      </c>
      <c r="BH95" s="218"/>
    </row>
    <row r="96" spans="1:60" ht="20.100000000000001" customHeight="1" x14ac:dyDescent="0.2">
      <c r="A96" s="168" t="s">
        <v>506</v>
      </c>
      <c r="B96" s="169"/>
      <c r="C96" s="229" t="s">
        <v>659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1"/>
      <c r="AC96" s="232" t="s">
        <v>376</v>
      </c>
      <c r="AD96" s="233"/>
      <c r="AE96" s="175">
        <f>VLOOKUP($AC96,'04'!$AC$8:$BH$256,3,FALSE)+VLOOKUP($AC96,'5'!$AC$8:$BP$226,3,FALSE)+VLOOKUP($AC96,'06'!$AC$8:$BH$229,3,FALSE)+VLOOKUP($AC96,'07'!$AC$8:$BP$226,3,FALSE)</f>
        <v>0</v>
      </c>
      <c r="AF96" s="176"/>
      <c r="AG96" s="176"/>
      <c r="AH96" s="177"/>
      <c r="AI96" s="178">
        <f>VLOOKUP($AC96,'04'!$AC$8:$BH$256,11,FALSE)+VLOOKUP($AC96,'5'!$AC$8:$BP$226,7,FALSE)+VLOOKUP($AC96,'06'!$AC$8:$BH$250,11,FALSE)+VLOOKUP($AC96,'07'!$AC$8:$BH$250,7,FALSE)</f>
        <v>0</v>
      </c>
      <c r="AJ96" s="179"/>
      <c r="AK96" s="179"/>
      <c r="AL96" s="180"/>
      <c r="AM96" s="178">
        <f>VLOOKUP($AC96,'04'!$AC$8:$BH$256,11,FALSE)+VLOOKUP($AC96,'5'!$AC$8:$BP$226,11,FALSE)+VLOOKUP($AC96,'06'!$AC$8:$BH$250,11,FALSE)+VLOOKUP($AC96,'07'!$AC$8:$BH$250,11,FALSE)</f>
        <v>0</v>
      </c>
      <c r="AN96" s="179"/>
      <c r="AO96" s="179"/>
      <c r="AP96" s="180"/>
      <c r="AQ96" s="214" t="s">
        <v>616</v>
      </c>
      <c r="AR96" s="215"/>
      <c r="AS96" s="215"/>
      <c r="AT96" s="216"/>
      <c r="AU96" s="178">
        <f>VLOOKUP($AC96,'04'!$AC$8:$BH$256,19,FALSE)+VLOOKUP($AC96,'05'!$AC$8:$BP$226,19,FALSE)+VLOOKUP($AC96,'06'!$AC$8:$BH$229,19,FALSE)</f>
        <v>0</v>
      </c>
      <c r="AV96" s="179"/>
      <c r="AW96" s="179"/>
      <c r="AX96" s="180"/>
      <c r="AY96" s="214" t="s">
        <v>616</v>
      </c>
      <c r="AZ96" s="215"/>
      <c r="BA96" s="215"/>
      <c r="BB96" s="216"/>
      <c r="BC96" s="178">
        <f>VLOOKUP($AC96,'04'!$AC$8:$BH$256,27,FALSE)+VLOOKUP($AC96,'5'!$AC$8:$BP$226,27,FALSE)+VLOOKUP($AC96,'06'!$AC$8:$BH$250,27,FALSE)+VLOOKUP($AC96,'07'!$AC$8:$BH$250,27,FALSE)</f>
        <v>0</v>
      </c>
      <c r="BD96" s="179"/>
      <c r="BE96" s="179"/>
      <c r="BF96" s="180"/>
      <c r="BG96" s="217" t="str">
        <f t="shared" si="54"/>
        <v>n.é.</v>
      </c>
      <c r="BH96" s="218"/>
    </row>
    <row r="97" spans="1:60" ht="20.100000000000001" customHeight="1" x14ac:dyDescent="0.2">
      <c r="A97" s="168" t="s">
        <v>507</v>
      </c>
      <c r="B97" s="169"/>
      <c r="C97" s="229" t="s">
        <v>658</v>
      </c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1"/>
      <c r="AC97" s="232" t="s">
        <v>660</v>
      </c>
      <c r="AD97" s="233"/>
      <c r="AE97" s="175">
        <f>VLOOKUP($AC97,'04'!$AC$8:$BH$256,3,FALSE)+VLOOKUP($AC97,'5'!$AC$8:$BP$226,3,FALSE)+VLOOKUP($AC97,'06'!$AC$8:$BH$229,3,FALSE)+VLOOKUP($AC97,'07'!$AC$8:$BP$226,3,FALSE)</f>
        <v>0</v>
      </c>
      <c r="AF97" s="176"/>
      <c r="AG97" s="176"/>
      <c r="AH97" s="177"/>
      <c r="AI97" s="178">
        <f>VLOOKUP($AC97,'04'!$AC$8:$BH$256,11,FALSE)+VLOOKUP($AC97,'5'!$AC$8:$BP$226,7,FALSE)+VLOOKUP($AC97,'06'!$AC$8:$BH$250,11,FALSE)+VLOOKUP($AC97,'07'!$AC$8:$BH$250,7,FALSE)</f>
        <v>0</v>
      </c>
      <c r="AJ97" s="179"/>
      <c r="AK97" s="179"/>
      <c r="AL97" s="180"/>
      <c r="AM97" s="178">
        <f>VLOOKUP($AC97,'04'!$AC$8:$BH$256,11,FALSE)+VLOOKUP($AC97,'5'!$AC$8:$BP$226,11,FALSE)+VLOOKUP($AC97,'06'!$AC$8:$BH$250,11,FALSE)+VLOOKUP($AC97,'07'!$AC$8:$BH$250,11,FALSE)</f>
        <v>0</v>
      </c>
      <c r="AN97" s="179"/>
      <c r="AO97" s="179"/>
      <c r="AP97" s="180"/>
      <c r="AQ97" s="214" t="s">
        <v>616</v>
      </c>
      <c r="AR97" s="215"/>
      <c r="AS97" s="215"/>
      <c r="AT97" s="216"/>
      <c r="AU97" s="178">
        <f>VLOOKUP($AC97,'04'!$AC$8:$BH$256,19,FALSE)+VLOOKUP($AC97,'05'!$AC$8:$BP$226,19,FALSE)+VLOOKUP($AC97,'06'!$AC$8:$BH$229,19,FALSE)</f>
        <v>0</v>
      </c>
      <c r="AV97" s="179"/>
      <c r="AW97" s="179"/>
      <c r="AX97" s="180"/>
      <c r="AY97" s="214" t="s">
        <v>616</v>
      </c>
      <c r="AZ97" s="215"/>
      <c r="BA97" s="215"/>
      <c r="BB97" s="216"/>
      <c r="BC97" s="178">
        <f>VLOOKUP($AC97,'04'!$AC$8:$BH$256,27,FALSE)+VLOOKUP($AC97,'5'!$AC$8:$BP$226,27,FALSE)+VLOOKUP($AC97,'06'!$AC$8:$BH$250,27,FALSE)+VLOOKUP($AC97,'07'!$AC$8:$BH$250,27,FALSE)</f>
        <v>0</v>
      </c>
      <c r="BD97" s="179"/>
      <c r="BE97" s="179"/>
      <c r="BF97" s="180"/>
      <c r="BG97" s="217" t="str">
        <f t="shared" si="54"/>
        <v>n.é.</v>
      </c>
      <c r="BH97" s="218"/>
    </row>
    <row r="98" spans="1:60" s="3" customFormat="1" ht="20.100000000000001" customHeight="1" x14ac:dyDescent="0.2">
      <c r="A98" s="199" t="s">
        <v>508</v>
      </c>
      <c r="B98" s="200"/>
      <c r="C98" s="243" t="s">
        <v>657</v>
      </c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5"/>
      <c r="AC98" s="241" t="s">
        <v>377</v>
      </c>
      <c r="AD98" s="242"/>
      <c r="AE98" s="206">
        <f t="shared" ref="AE98" si="74">SUM(AE93:AH97)</f>
        <v>0</v>
      </c>
      <c r="AF98" s="207"/>
      <c r="AG98" s="207"/>
      <c r="AH98" s="208"/>
      <c r="AI98" s="178">
        <f>VLOOKUP($AC98,'04'!$AC$8:$BH$256,11,FALSE)+VLOOKUP($AC98,'5'!$AC$8:$BP$226,7,FALSE)+VLOOKUP($AC98,'06'!$AC$8:$BH$250,11,FALSE)+VLOOKUP($AC98,'07'!$AC$8:$BH$250,7,FALSE)</f>
        <v>0</v>
      </c>
      <c r="AJ98" s="179"/>
      <c r="AK98" s="179"/>
      <c r="AL98" s="180"/>
      <c r="AM98" s="178">
        <f>VLOOKUP($AC98,'04'!$AC$8:$BH$256,11,FALSE)+VLOOKUP($AC98,'5'!$AC$8:$BP$226,11,FALSE)+VLOOKUP($AC98,'06'!$AC$8:$BH$250,11,FALSE)+VLOOKUP($AC98,'07'!$AC$8:$BH$250,11,FALSE)</f>
        <v>0</v>
      </c>
      <c r="AN98" s="179"/>
      <c r="AO98" s="179"/>
      <c r="AP98" s="180"/>
      <c r="AQ98" s="209" t="s">
        <v>616</v>
      </c>
      <c r="AR98" s="210"/>
      <c r="AS98" s="210"/>
      <c r="AT98" s="211"/>
      <c r="AU98" s="206">
        <f t="shared" ref="AU98" si="75">SUM(AU93:AX97)</f>
        <v>0</v>
      </c>
      <c r="AV98" s="207"/>
      <c r="AW98" s="207"/>
      <c r="AX98" s="208"/>
      <c r="AY98" s="209" t="s">
        <v>616</v>
      </c>
      <c r="AZ98" s="210"/>
      <c r="BA98" s="210"/>
      <c r="BB98" s="211"/>
      <c r="BC98" s="206">
        <f t="shared" ref="BC98" si="76">SUM(BC93:BF97)</f>
        <v>0</v>
      </c>
      <c r="BD98" s="207"/>
      <c r="BE98" s="207"/>
      <c r="BF98" s="208"/>
      <c r="BG98" s="219" t="str">
        <f t="shared" si="54"/>
        <v>n.é.</v>
      </c>
      <c r="BH98" s="220"/>
    </row>
    <row r="99" spans="1:60" s="3" customFormat="1" ht="20.100000000000001" customHeight="1" x14ac:dyDescent="0.2">
      <c r="A99" s="168" t="s">
        <v>509</v>
      </c>
      <c r="B99" s="169"/>
      <c r="C99" s="193" t="s">
        <v>378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5"/>
      <c r="AC99" s="232" t="s">
        <v>379</v>
      </c>
      <c r="AD99" s="233"/>
      <c r="AE99" s="175">
        <f>VLOOKUP($AC99,'04'!$AC$8:$BH$256,3,FALSE)+VLOOKUP($AC99,'5'!$AC$8:$BP$226,3,FALSE)+VLOOKUP($AC99,'06'!$AC$8:$BH$229,3,FALSE)+VLOOKUP($AC99,'07'!$AC$8:$BP$226,3,FALSE)</f>
        <v>0</v>
      </c>
      <c r="AF99" s="176"/>
      <c r="AG99" s="176"/>
      <c r="AH99" s="177"/>
      <c r="AI99" s="178">
        <f>VLOOKUP($AC99,'04'!$AC$8:$BH$256,11,FALSE)+VLOOKUP($AC99,'5'!$AC$8:$BP$226,7,FALSE)+VLOOKUP($AC99,'06'!$AC$8:$BH$250,11,FALSE)+VLOOKUP($AC99,'07'!$AC$8:$BH$250,7,FALSE)</f>
        <v>0</v>
      </c>
      <c r="AJ99" s="179"/>
      <c r="AK99" s="179"/>
      <c r="AL99" s="180"/>
      <c r="AM99" s="178">
        <f>VLOOKUP($AC99,'04'!$AC$8:$BH$256,11,FALSE)+VLOOKUP($AC99,'5'!$AC$8:$BP$226,11,FALSE)+VLOOKUP($AC99,'06'!$AC$8:$BH$250,11,FALSE)+VLOOKUP($AC99,'07'!$AC$8:$BH$250,11,FALSE)</f>
        <v>0</v>
      </c>
      <c r="AN99" s="179"/>
      <c r="AO99" s="179"/>
      <c r="AP99" s="180"/>
      <c r="AQ99" s="214" t="s">
        <v>616</v>
      </c>
      <c r="AR99" s="215"/>
      <c r="AS99" s="215"/>
      <c r="AT99" s="216"/>
      <c r="AU99" s="178">
        <f>VLOOKUP($AC99,'04'!$AC$8:$BH$256,19,FALSE)+VLOOKUP($AC99,'05'!$AC$8:$BP$226,19,FALSE)+VLOOKUP($AC99,'06'!$AC$8:$BH$229,19,FALSE)</f>
        <v>0</v>
      </c>
      <c r="AV99" s="179"/>
      <c r="AW99" s="179"/>
      <c r="AX99" s="180"/>
      <c r="AY99" s="214" t="s">
        <v>616</v>
      </c>
      <c r="AZ99" s="215"/>
      <c r="BA99" s="215"/>
      <c r="BB99" s="216"/>
      <c r="BC99" s="178">
        <f>VLOOKUP($AC99,'04'!$AC$8:$BH$256,27,FALSE)+VLOOKUP($AC99,'5'!$AC$8:$BP$226,27,FALSE)+VLOOKUP($AC99,'06'!$AC$8:$BH$250,27,FALSE)+VLOOKUP($AC99,'07'!$AC$8:$BH$250,27,FALSE)</f>
        <v>0</v>
      </c>
      <c r="BD99" s="179"/>
      <c r="BE99" s="179"/>
      <c r="BF99" s="180"/>
      <c r="BG99" s="217" t="str">
        <f t="shared" si="54"/>
        <v>n.é.</v>
      </c>
      <c r="BH99" s="218"/>
    </row>
    <row r="100" spans="1:60" ht="20.100000000000001" customHeight="1" x14ac:dyDescent="0.2">
      <c r="A100" s="168" t="s">
        <v>510</v>
      </c>
      <c r="B100" s="169"/>
      <c r="C100" s="193" t="s">
        <v>664</v>
      </c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5"/>
      <c r="AC100" s="232" t="s">
        <v>662</v>
      </c>
      <c r="AD100" s="233"/>
      <c r="AE100" s="175">
        <f>VLOOKUP($AC100,'04'!$AC$8:$BH$256,3,FALSE)+VLOOKUP($AC100,'5'!$AC$8:$BP$226,3,FALSE)+VLOOKUP($AC100,'06'!$AC$8:$BH$229,3,FALSE)+VLOOKUP($AC100,'07'!$AC$8:$BP$226,3,FALSE)</f>
        <v>0</v>
      </c>
      <c r="AF100" s="176"/>
      <c r="AG100" s="176"/>
      <c r="AH100" s="177"/>
      <c r="AI100" s="178">
        <f>VLOOKUP($AC100,'04'!$AC$8:$BH$256,11,FALSE)+VLOOKUP($AC100,'5'!$AC$8:$BP$226,7,FALSE)+VLOOKUP($AC100,'06'!$AC$8:$BH$250,11,FALSE)+VLOOKUP($AC100,'07'!$AC$8:$BH$250,7,FALSE)</f>
        <v>0</v>
      </c>
      <c r="AJ100" s="179"/>
      <c r="AK100" s="179"/>
      <c r="AL100" s="180"/>
      <c r="AM100" s="178">
        <f>VLOOKUP($AC100,'04'!$AC$8:$BH$256,11,FALSE)+VLOOKUP($AC100,'5'!$AC$8:$BP$226,11,FALSE)+VLOOKUP($AC100,'06'!$AC$8:$BH$250,11,FALSE)+VLOOKUP($AC100,'07'!$AC$8:$BH$250,11,FALSE)</f>
        <v>0</v>
      </c>
      <c r="AN100" s="179"/>
      <c r="AO100" s="179"/>
      <c r="AP100" s="180"/>
      <c r="AQ100" s="214" t="s">
        <v>616</v>
      </c>
      <c r="AR100" s="215"/>
      <c r="AS100" s="215"/>
      <c r="AT100" s="216"/>
      <c r="AU100" s="178">
        <f>VLOOKUP($AC100,'04'!$AC$8:$BH$256,19,FALSE)+VLOOKUP($AC100,'05'!$AC$8:$BP$226,19,FALSE)+VLOOKUP($AC100,'06'!$AC$8:$BH$229,19,FALSE)</f>
        <v>0</v>
      </c>
      <c r="AV100" s="179"/>
      <c r="AW100" s="179"/>
      <c r="AX100" s="180"/>
      <c r="AY100" s="214" t="s">
        <v>616</v>
      </c>
      <c r="AZ100" s="215"/>
      <c r="BA100" s="215"/>
      <c r="BB100" s="216"/>
      <c r="BC100" s="178">
        <f>VLOOKUP($AC100,'04'!$AC$8:$BH$256,27,FALSE)+VLOOKUP($AC100,'5'!$AC$8:$BP$226,27,FALSE)+VLOOKUP($AC100,'06'!$AC$8:$BH$250,27,FALSE)+VLOOKUP($AC100,'07'!$AC$8:$BH$250,27,FALSE)</f>
        <v>0</v>
      </c>
      <c r="BD100" s="179"/>
      <c r="BE100" s="179"/>
      <c r="BF100" s="180"/>
      <c r="BG100" s="217" t="str">
        <f t="shared" si="54"/>
        <v>n.é.</v>
      </c>
      <c r="BH100" s="218"/>
    </row>
    <row r="101" spans="1:60" s="3" customFormat="1" ht="20.100000000000001" customHeight="1" x14ac:dyDescent="0.2">
      <c r="A101" s="234" t="s">
        <v>511</v>
      </c>
      <c r="B101" s="235"/>
      <c r="C101" s="254" t="s">
        <v>663</v>
      </c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6"/>
      <c r="AC101" s="257" t="s">
        <v>380</v>
      </c>
      <c r="AD101" s="258"/>
      <c r="AE101" s="224">
        <f t="shared" ref="AE101" si="77">SUM(AE92,AE98:AH100)</f>
        <v>161359804</v>
      </c>
      <c r="AF101" s="225"/>
      <c r="AG101" s="225"/>
      <c r="AH101" s="226"/>
      <c r="AI101" s="224">
        <f t="shared" ref="AI101" si="78">SUM(AI92,AI98:AL100)</f>
        <v>170605263</v>
      </c>
      <c r="AJ101" s="225"/>
      <c r="AK101" s="225"/>
      <c r="AL101" s="226"/>
      <c r="AM101" s="224">
        <f t="shared" ref="AM101" si="79">SUM(AM92,AM98:AP100)</f>
        <v>170605263</v>
      </c>
      <c r="AN101" s="225"/>
      <c r="AO101" s="225"/>
      <c r="AP101" s="226"/>
      <c r="AQ101" s="221" t="s">
        <v>616</v>
      </c>
      <c r="AR101" s="222"/>
      <c r="AS101" s="222"/>
      <c r="AT101" s="223"/>
      <c r="AU101" s="224">
        <f t="shared" ref="AU101" si="80">SUM(AU92,AU98:AX100)</f>
        <v>0</v>
      </c>
      <c r="AV101" s="225"/>
      <c r="AW101" s="225"/>
      <c r="AX101" s="226"/>
      <c r="AY101" s="221" t="s">
        <v>616</v>
      </c>
      <c r="AZ101" s="222"/>
      <c r="BA101" s="222"/>
      <c r="BB101" s="223"/>
      <c r="BC101" s="224">
        <f t="shared" ref="BC101" si="81">SUM(BC92,BC98:BF100)</f>
        <v>170605263</v>
      </c>
      <c r="BD101" s="225"/>
      <c r="BE101" s="225"/>
      <c r="BF101" s="226"/>
      <c r="BG101" s="227">
        <f t="shared" si="54"/>
        <v>1</v>
      </c>
      <c r="BH101" s="228"/>
    </row>
    <row r="102" spans="1:60" s="3" customFormat="1" ht="20.100000000000001" customHeight="1" x14ac:dyDescent="0.2">
      <c r="A102" s="246" t="s">
        <v>512</v>
      </c>
      <c r="B102" s="247"/>
      <c r="C102" s="78" t="s">
        <v>661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81"/>
      <c r="AD102" s="82"/>
      <c r="AE102" s="248">
        <f t="shared" ref="AE102" si="82">AE71+AE101</f>
        <v>491153192</v>
      </c>
      <c r="AF102" s="249"/>
      <c r="AG102" s="249"/>
      <c r="AH102" s="250"/>
      <c r="AI102" s="248">
        <f t="shared" ref="AI102:AM102" si="83">AI71+AI101</f>
        <v>636716035</v>
      </c>
      <c r="AJ102" s="249"/>
      <c r="AK102" s="249"/>
      <c r="AL102" s="250"/>
      <c r="AM102" s="248">
        <f t="shared" si="83"/>
        <v>636237738</v>
      </c>
      <c r="AN102" s="249"/>
      <c r="AO102" s="249"/>
      <c r="AP102" s="250"/>
      <c r="AQ102" s="251" t="s">
        <v>616</v>
      </c>
      <c r="AR102" s="252"/>
      <c r="AS102" s="252"/>
      <c r="AT102" s="253"/>
      <c r="AU102" s="248">
        <f t="shared" ref="AU102" si="84">AU71+AU101</f>
        <v>277649</v>
      </c>
      <c r="AV102" s="249"/>
      <c r="AW102" s="249"/>
      <c r="AX102" s="250"/>
      <c r="AY102" s="251" t="s">
        <v>616</v>
      </c>
      <c r="AZ102" s="252"/>
      <c r="BA102" s="252"/>
      <c r="BB102" s="253"/>
      <c r="BC102" s="248">
        <f t="shared" ref="BC102" si="85">BC71+BC101</f>
        <v>621044395</v>
      </c>
      <c r="BD102" s="249"/>
      <c r="BE102" s="249"/>
      <c r="BF102" s="250"/>
      <c r="BG102" s="227">
        <f t="shared" ref="BG102" si="86">IF(AI102&gt;0,BC102/AI102,"n.é.")</f>
        <v>0.97538676719520656</v>
      </c>
      <c r="BH102" s="228"/>
    </row>
    <row r="103" spans="1:60" ht="20.100000000000001" customHeight="1" x14ac:dyDescent="0.2">
      <c r="A103" s="168" t="s">
        <v>513</v>
      </c>
      <c r="B103" s="169"/>
      <c r="C103" s="261" t="s">
        <v>20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3"/>
      <c r="AC103" s="266" t="s">
        <v>51</v>
      </c>
      <c r="AD103" s="267"/>
      <c r="AE103" s="175">
        <f>VLOOKUP($AC103,'04'!$AC$8:$BH$256,3,FALSE)+VLOOKUP($AC103,'5'!$AC$8:$BP$226,3,FALSE)+VLOOKUP($AC103,'06'!$AC$8:$BH$229,3,FALSE)+VLOOKUP($AC103,'07'!$AC$8:$BP$226,3,FALSE)</f>
        <v>122148523</v>
      </c>
      <c r="AF103" s="176"/>
      <c r="AG103" s="176"/>
      <c r="AH103" s="177"/>
      <c r="AI103" s="178">
        <f>VLOOKUP($AC103,'04'!$AC$8:$BH$256,7,FALSE)+VLOOKUP($AC103,'5'!$AC$8:$BP$226,7,FALSE)+VLOOKUP($AC103,'06'!$AC$8:$BH$250,7,FALSE)+VLOOKUP($AC103,'07'!$AC$8:$BH$250,7,FALSE)</f>
        <v>122363962</v>
      </c>
      <c r="AJ103" s="179"/>
      <c r="AK103" s="179"/>
      <c r="AL103" s="180"/>
      <c r="AM103" s="178">
        <f>VLOOKUP($AC103,'04'!$AC$8:$BH$256,11,FALSE)+VLOOKUP($AC103,'5'!$AC$8:$BP$226,11,FALSE)+VLOOKUP($AC103,'06'!$AC$8:$BH$250,11,FALSE)+VLOOKUP($AC103,'07'!$AC$8:$BH$250,11,FALSE)</f>
        <v>0</v>
      </c>
      <c r="AN103" s="179"/>
      <c r="AO103" s="179"/>
      <c r="AP103" s="180"/>
      <c r="AQ103" s="178">
        <f>VLOOKUP($AC103,'04'!$AC$8:$BH$256,15,FALSE)+VLOOKUP($AC103,'5'!$AC$8:$BP$226,15,FALSE)+VLOOKUP($AC103,'06'!$AC$8:$BH$250,15,FALSE)+VLOOKUP($AC103,'07'!$AC$8:$BH$250,15,FALSE)</f>
        <v>121300120</v>
      </c>
      <c r="AR103" s="179"/>
      <c r="AS103" s="179"/>
      <c r="AT103" s="180"/>
      <c r="AU103" s="178">
        <f>VLOOKUP($AC103,'04'!$AC$8:$BH$256,19,FALSE)+VLOOKUP($AC103,'5'!$AC$8:$BP$226,19,FALSE)+VLOOKUP($AC103,'06'!$AC$8:$BH$229,19,FALSE)+VLOOKUP($AC103,'07'!$AC$8:$BH$229,19,FALSE)</f>
        <v>366445569</v>
      </c>
      <c r="AV103" s="179"/>
      <c r="AW103" s="179"/>
      <c r="AX103" s="180"/>
      <c r="AY103" s="178">
        <f>VLOOKUP($AC103,'04'!$AC$8:$BH$256,23,FALSE)+VLOOKUP($AC103,'5'!$AC$8:$BP$226,23,FALSE)+VLOOKUP($AC103,'06'!$AC$8:$BH$250,23,FALSE)+VLOOKUP($AC103,'06'!$AC$8:$BH$250,23,FALSE)</f>
        <v>0</v>
      </c>
      <c r="AZ103" s="179"/>
      <c r="BA103" s="179"/>
      <c r="BB103" s="180"/>
      <c r="BC103" s="178">
        <f>VLOOKUP($AC103,'04'!$AC$8:$BH$256,27,FALSE)+VLOOKUP($AC103,'5'!$AC$8:$BP$226,27,FALSE)+VLOOKUP($AC103,'06'!$AC$8:$BH$250,27,FALSE)+VLOOKUP($AC103,'07'!$AC$8:$BH$250,27,FALSE)</f>
        <v>121300120</v>
      </c>
      <c r="BD103" s="179"/>
      <c r="BE103" s="179"/>
      <c r="BF103" s="180"/>
      <c r="BG103" s="259">
        <f t="shared" si="54"/>
        <v>0.99130592061084133</v>
      </c>
      <c r="BH103" s="260"/>
    </row>
    <row r="104" spans="1:60" ht="20.100000000000001" customHeight="1" x14ac:dyDescent="0.2">
      <c r="A104" s="168" t="s">
        <v>514</v>
      </c>
      <c r="B104" s="169"/>
      <c r="C104" s="261" t="s">
        <v>47</v>
      </c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3"/>
      <c r="AC104" s="264" t="s">
        <v>50</v>
      </c>
      <c r="AD104" s="265"/>
      <c r="AE104" s="175">
        <f>VLOOKUP($AC104,'04'!$AC$8:$BH$256,3,FALSE)+VLOOKUP($AC104,'5'!$AC$8:$BP$226,3,FALSE)+VLOOKUP($AC104,'06'!$AC$8:$BH$229,3,FALSE)+VLOOKUP($AC104,'07'!$AC$8:$BP$226,3,FALSE)</f>
        <v>917900</v>
      </c>
      <c r="AF104" s="176"/>
      <c r="AG104" s="176"/>
      <c r="AH104" s="177"/>
      <c r="AI104" s="178">
        <f>VLOOKUP($AC104,'04'!$AC$8:$BH$256,7,FALSE)+VLOOKUP($AC104,'5'!$AC$8:$BP$226,7,FALSE)+VLOOKUP($AC104,'06'!$AC$8:$BH$250,7,FALSE)+VLOOKUP($AC104,'07'!$AC$8:$BH$250,7,FALSE)</f>
        <v>4380861</v>
      </c>
      <c r="AJ104" s="179"/>
      <c r="AK104" s="179"/>
      <c r="AL104" s="180"/>
      <c r="AM104" s="178">
        <f>VLOOKUP($AC104,'04'!$AC$8:$BH$256,11,FALSE)+VLOOKUP($AC104,'5'!$AC$8:$BP$226,11,FALSE)+VLOOKUP($AC104,'06'!$AC$8:$BH$250,11,FALSE)+VLOOKUP($AC104,'07'!$AC$8:$BH$250,11,FALSE)</f>
        <v>0</v>
      </c>
      <c r="AN104" s="179"/>
      <c r="AO104" s="179"/>
      <c r="AP104" s="180"/>
      <c r="AQ104" s="178">
        <f>VLOOKUP($AC104,'04'!$AC$8:$BH$256,15,FALSE)+VLOOKUP($AC104,'5'!$AC$8:$BP$226,15,FALSE)+VLOOKUP($AC104,'06'!$AC$8:$BH$250,15,FALSE)+VLOOKUP($AC104,'07'!$AC$8:$BH$250,15,FALSE)</f>
        <v>4380861</v>
      </c>
      <c r="AR104" s="179"/>
      <c r="AS104" s="179"/>
      <c r="AT104" s="180"/>
      <c r="AU104" s="178">
        <f>VLOOKUP($AC104,'04'!$AC$8:$BH$256,19,FALSE)+VLOOKUP($AC104,'5'!$AC$8:$BP$226,19,FALSE)+VLOOKUP($AC104,'06'!$AC$8:$BH$229,19,FALSE)+VLOOKUP($AC104,'07'!$AC$8:$BH$229,19,FALSE)</f>
        <v>2753700</v>
      </c>
      <c r="AV104" s="179"/>
      <c r="AW104" s="179"/>
      <c r="AX104" s="180"/>
      <c r="AY104" s="178">
        <f>VLOOKUP($AC104,'04'!$AC$8:$BH$256,23,FALSE)+VLOOKUP($AC104,'5'!$AC$8:$BP$226,23,FALSE)+VLOOKUP($AC104,'06'!$AC$8:$BH$250,23,FALSE)+VLOOKUP($AC104,'06'!$AC$8:$BH$250,23,FALSE)</f>
        <v>0</v>
      </c>
      <c r="AZ104" s="179"/>
      <c r="BA104" s="179"/>
      <c r="BB104" s="180"/>
      <c r="BC104" s="178">
        <f>VLOOKUP($AC104,'04'!$AC$8:$BH$256,27,FALSE)+VLOOKUP($AC104,'5'!$AC$8:$BP$226,27,FALSE)+VLOOKUP($AC104,'06'!$AC$8:$BH$250,27,FALSE)+VLOOKUP($AC104,'07'!$AC$8:$BH$250,27,FALSE)</f>
        <v>4380861</v>
      </c>
      <c r="BD104" s="179"/>
      <c r="BE104" s="179"/>
      <c r="BF104" s="180"/>
      <c r="BG104" s="259">
        <f t="shared" si="54"/>
        <v>1</v>
      </c>
      <c r="BH104" s="260"/>
    </row>
    <row r="105" spans="1:60" ht="20.100000000000001" customHeight="1" x14ac:dyDescent="0.2">
      <c r="A105" s="168" t="s">
        <v>515</v>
      </c>
      <c r="B105" s="169"/>
      <c r="C105" s="261" t="s">
        <v>46</v>
      </c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3"/>
      <c r="AC105" s="264" t="s">
        <v>49</v>
      </c>
      <c r="AD105" s="265"/>
      <c r="AE105" s="175">
        <f>VLOOKUP($AC105,'04'!$AC$8:$BH$256,3,FALSE)+VLOOKUP($AC105,'5'!$AC$8:$BP$226,3,FALSE)+VLOOKUP($AC105,'06'!$AC$8:$BH$229,3,FALSE)+VLOOKUP($AC105,'07'!$AC$8:$BP$226,3,FALSE)</f>
        <v>83770</v>
      </c>
      <c r="AF105" s="176"/>
      <c r="AG105" s="176"/>
      <c r="AH105" s="177"/>
      <c r="AI105" s="178">
        <f>VLOOKUP($AC105,'04'!$AC$8:$BH$256,7,FALSE)+VLOOKUP($AC105,'5'!$AC$8:$BP$226,7,FALSE)+VLOOKUP($AC105,'06'!$AC$8:$BH$250,7,FALSE)+VLOOKUP($AC105,'07'!$AC$8:$BH$250,7,FALSE)</f>
        <v>837325</v>
      </c>
      <c r="AJ105" s="179"/>
      <c r="AK105" s="179"/>
      <c r="AL105" s="180"/>
      <c r="AM105" s="178">
        <f>VLOOKUP($AC105,'04'!$AC$8:$BH$256,11,FALSE)+VLOOKUP($AC105,'5'!$AC$8:$BP$226,11,FALSE)+VLOOKUP($AC105,'06'!$AC$8:$BH$250,11,FALSE)+VLOOKUP($AC105,'07'!$AC$8:$BH$250,11,FALSE)</f>
        <v>0</v>
      </c>
      <c r="AN105" s="179"/>
      <c r="AO105" s="179"/>
      <c r="AP105" s="180"/>
      <c r="AQ105" s="178">
        <f>VLOOKUP($AC105,'04'!$AC$8:$BH$256,15,FALSE)+VLOOKUP($AC105,'5'!$AC$8:$BP$226,15,FALSE)+VLOOKUP($AC105,'06'!$AC$8:$BH$250,15,FALSE)+VLOOKUP($AC105,'07'!$AC$8:$BH$250,15,FALSE)</f>
        <v>777325</v>
      </c>
      <c r="AR105" s="179"/>
      <c r="AS105" s="179"/>
      <c r="AT105" s="180"/>
      <c r="AU105" s="178">
        <f>VLOOKUP($AC105,'04'!$AC$8:$BH$256,19,FALSE)+VLOOKUP($AC105,'5'!$AC$8:$BP$226,19,FALSE)+VLOOKUP($AC105,'06'!$AC$8:$BH$229,19,FALSE)+VLOOKUP($AC105,'07'!$AC$8:$BH$229,19,FALSE)</f>
        <v>251310</v>
      </c>
      <c r="AV105" s="179"/>
      <c r="AW105" s="179"/>
      <c r="AX105" s="180"/>
      <c r="AY105" s="178">
        <f>VLOOKUP($AC105,'04'!$AC$8:$BH$256,23,FALSE)+VLOOKUP($AC105,'5'!$AC$8:$BP$226,23,FALSE)+VLOOKUP($AC105,'06'!$AC$8:$BH$250,23,FALSE)+VLOOKUP($AC105,'06'!$AC$8:$BH$250,23,FALSE)</f>
        <v>0</v>
      </c>
      <c r="AZ105" s="179"/>
      <c r="BA105" s="179"/>
      <c r="BB105" s="180"/>
      <c r="BC105" s="178">
        <f>VLOOKUP($AC105,'04'!$AC$8:$BH$256,27,FALSE)+VLOOKUP($AC105,'5'!$AC$8:$BP$226,27,FALSE)+VLOOKUP($AC105,'06'!$AC$8:$BH$250,27,FALSE)+VLOOKUP($AC105,'07'!$AC$8:$BH$250,27,FALSE)</f>
        <v>777325</v>
      </c>
      <c r="BD105" s="179"/>
      <c r="BE105" s="179"/>
      <c r="BF105" s="180"/>
      <c r="BG105" s="259">
        <f t="shared" si="54"/>
        <v>0.92834323590003887</v>
      </c>
      <c r="BH105" s="260"/>
    </row>
    <row r="106" spans="1:60" ht="20.100000000000001" customHeight="1" x14ac:dyDescent="0.2">
      <c r="A106" s="168" t="s">
        <v>517</v>
      </c>
      <c r="B106" s="169"/>
      <c r="C106" s="170" t="s">
        <v>19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2"/>
      <c r="AC106" s="264" t="s">
        <v>48</v>
      </c>
      <c r="AD106" s="265"/>
      <c r="AE106" s="175">
        <f>VLOOKUP($AC106,'04'!$AC$8:$BH$256,3,FALSE)+VLOOKUP($AC106,'5'!$AC$8:$BP$226,3,FALSE)+VLOOKUP($AC106,'06'!$AC$8:$BH$229,3,FALSE)+VLOOKUP($AC106,'07'!$AC$8:$BP$226,3,FALSE)</f>
        <v>0</v>
      </c>
      <c r="AF106" s="176"/>
      <c r="AG106" s="176"/>
      <c r="AH106" s="177"/>
      <c r="AI106" s="178">
        <f>VLOOKUP($AC106,'04'!$AC$8:$BH$256,7,FALSE)+VLOOKUP($AC106,'5'!$AC$8:$BP$226,7,FALSE)+VLOOKUP($AC106,'06'!$AC$8:$BH$250,7,FALSE)+VLOOKUP($AC106,'07'!$AC$8:$BH$250,7,FALSE)</f>
        <v>179995</v>
      </c>
      <c r="AJ106" s="179"/>
      <c r="AK106" s="179"/>
      <c r="AL106" s="180"/>
      <c r="AM106" s="178">
        <f>VLOOKUP($AC106,'04'!$AC$8:$BH$256,11,FALSE)+VLOOKUP($AC106,'5'!$AC$8:$BP$226,11,FALSE)+VLOOKUP($AC106,'06'!$AC$8:$BH$250,11,FALSE)+VLOOKUP($AC106,'07'!$AC$8:$BH$250,11,FALSE)</f>
        <v>0</v>
      </c>
      <c r="AN106" s="179"/>
      <c r="AO106" s="179"/>
      <c r="AP106" s="180"/>
      <c r="AQ106" s="178">
        <f>VLOOKUP($AC106,'04'!$AC$8:$BH$256,15,FALSE)+VLOOKUP($AC106,'5'!$AC$8:$BP$226,15,FALSE)+VLOOKUP($AC106,'06'!$AC$8:$BH$250,15,FALSE)+VLOOKUP($AC106,'07'!$AC$8:$BH$250,15,FALSE)</f>
        <v>179995</v>
      </c>
      <c r="AR106" s="179"/>
      <c r="AS106" s="179"/>
      <c r="AT106" s="180"/>
      <c r="AU106" s="178">
        <f>VLOOKUP($AC106,'04'!$AC$8:$BH$256,19,FALSE)+VLOOKUP($AC106,'5'!$AC$8:$BP$226,19,FALSE)+VLOOKUP($AC106,'06'!$AC$8:$BH$229,19,FALSE)+VLOOKUP($AC106,'07'!$AC$8:$BH$229,19,FALSE)</f>
        <v>0</v>
      </c>
      <c r="AV106" s="179"/>
      <c r="AW106" s="179"/>
      <c r="AX106" s="180"/>
      <c r="AY106" s="178">
        <f>VLOOKUP($AC106,'04'!$AC$8:$BH$256,23,FALSE)+VLOOKUP($AC106,'5'!$AC$8:$BP$226,23,FALSE)+VLOOKUP($AC106,'06'!$AC$8:$BH$250,23,FALSE)+VLOOKUP($AC106,'06'!$AC$8:$BH$250,23,FALSE)</f>
        <v>0</v>
      </c>
      <c r="AZ106" s="179"/>
      <c r="BA106" s="179"/>
      <c r="BB106" s="180"/>
      <c r="BC106" s="178">
        <f>VLOOKUP($AC106,'04'!$AC$8:$BH$256,27,FALSE)+VLOOKUP($AC106,'5'!$AC$8:$BP$226,27,FALSE)+VLOOKUP($AC106,'06'!$AC$8:$BH$250,27,FALSE)+VLOOKUP($AC106,'07'!$AC$8:$BH$250,27,FALSE)</f>
        <v>179995</v>
      </c>
      <c r="BD106" s="179"/>
      <c r="BE106" s="179"/>
      <c r="BF106" s="180"/>
      <c r="BG106" s="259">
        <f t="shared" si="54"/>
        <v>1</v>
      </c>
      <c r="BH106" s="260"/>
    </row>
    <row r="107" spans="1:60" ht="20.100000000000001" customHeight="1" x14ac:dyDescent="0.2">
      <c r="A107" s="168" t="s">
        <v>518</v>
      </c>
      <c r="B107" s="169"/>
      <c r="C107" s="170" t="s">
        <v>16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2"/>
      <c r="AC107" s="264" t="s">
        <v>45</v>
      </c>
      <c r="AD107" s="265"/>
      <c r="AE107" s="175">
        <f>VLOOKUP($AC107,'04'!$AC$8:$BH$256,3,FALSE)+VLOOKUP($AC107,'5'!$AC$8:$BP$226,3,FALSE)+VLOOKUP($AC107,'06'!$AC$8:$BH$229,3,FALSE)+VLOOKUP($AC107,'07'!$AC$8:$BP$226,3,FALSE)</f>
        <v>0</v>
      </c>
      <c r="AF107" s="176"/>
      <c r="AG107" s="176"/>
      <c r="AH107" s="177"/>
      <c r="AI107" s="178">
        <f>VLOOKUP($AC107,'04'!$AC$8:$BH$256,7,FALSE)+VLOOKUP($AC107,'5'!$AC$8:$BP$226,7,FALSE)+VLOOKUP($AC107,'06'!$AC$8:$BH$250,7,FALSE)+VLOOKUP($AC107,'07'!$AC$8:$BH$250,7,FALSE)</f>
        <v>0</v>
      </c>
      <c r="AJ107" s="179"/>
      <c r="AK107" s="179"/>
      <c r="AL107" s="180"/>
      <c r="AM107" s="178">
        <f>VLOOKUP($AC107,'04'!$AC$8:$BH$256,11,FALSE)+VLOOKUP($AC107,'5'!$AC$8:$BP$226,11,FALSE)+VLOOKUP($AC107,'06'!$AC$8:$BH$250,11,FALSE)+VLOOKUP($AC107,'07'!$AC$8:$BH$250,11,FALSE)</f>
        <v>0</v>
      </c>
      <c r="AN107" s="179"/>
      <c r="AO107" s="179"/>
      <c r="AP107" s="180"/>
      <c r="AQ107" s="178">
        <f>VLOOKUP($AC107,'04'!$AC$8:$BH$256,15,FALSE)+VLOOKUP($AC107,'5'!$AC$8:$BP$226,15,FALSE)+VLOOKUP($AC107,'06'!$AC$8:$BH$250,15,FALSE)+VLOOKUP($AC107,'07'!$AC$8:$BH$250,15,FALSE)</f>
        <v>0</v>
      </c>
      <c r="AR107" s="179"/>
      <c r="AS107" s="179"/>
      <c r="AT107" s="180"/>
      <c r="AU107" s="178">
        <f>VLOOKUP($AC107,'04'!$AC$8:$BH$256,19,FALSE)+VLOOKUP($AC107,'5'!$AC$8:$BP$226,19,FALSE)+VLOOKUP($AC107,'06'!$AC$8:$BH$229,19,FALSE)+VLOOKUP($AC107,'07'!$AC$8:$BH$229,19,FALSE)</f>
        <v>0</v>
      </c>
      <c r="AV107" s="179"/>
      <c r="AW107" s="179"/>
      <c r="AX107" s="180"/>
      <c r="AY107" s="178">
        <f>VLOOKUP($AC107,'04'!$AC$8:$BH$256,23,FALSE)+VLOOKUP($AC107,'5'!$AC$8:$BP$226,23,FALSE)+VLOOKUP($AC107,'06'!$AC$8:$BH$250,23,FALSE)+VLOOKUP($AC107,'06'!$AC$8:$BH$250,23,FALSE)</f>
        <v>0</v>
      </c>
      <c r="AZ107" s="179"/>
      <c r="BA107" s="179"/>
      <c r="BB107" s="180"/>
      <c r="BC107" s="178">
        <f>VLOOKUP($AC107,'04'!$AC$8:$BH$256,27,FALSE)+VLOOKUP($AC107,'5'!$AC$8:$BP$226,27,FALSE)+VLOOKUP($AC107,'06'!$AC$8:$BH$250,27,FALSE)+VLOOKUP($AC107,'07'!$AC$8:$BH$250,27,FALSE)</f>
        <v>0</v>
      </c>
      <c r="BD107" s="179"/>
      <c r="BE107" s="179"/>
      <c r="BF107" s="180"/>
      <c r="BG107" s="259" t="str">
        <f t="shared" si="54"/>
        <v>n.é.</v>
      </c>
      <c r="BH107" s="260"/>
    </row>
    <row r="108" spans="1:60" ht="20.100000000000001" customHeight="1" x14ac:dyDescent="0.2">
      <c r="A108" s="168" t="s">
        <v>519</v>
      </c>
      <c r="B108" s="169"/>
      <c r="C108" s="170" t="s">
        <v>17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2"/>
      <c r="AC108" s="264" t="s">
        <v>44</v>
      </c>
      <c r="AD108" s="265"/>
      <c r="AE108" s="175">
        <f>VLOOKUP($AC108,'04'!$AC$8:$BH$256,3,FALSE)+VLOOKUP($AC108,'5'!$AC$8:$BP$226,3,FALSE)+VLOOKUP($AC108,'06'!$AC$8:$BH$229,3,FALSE)+VLOOKUP($AC108,'07'!$AC$8:$BP$226,3,FALSE)</f>
        <v>483000</v>
      </c>
      <c r="AF108" s="176"/>
      <c r="AG108" s="176"/>
      <c r="AH108" s="177"/>
      <c r="AI108" s="178">
        <f>VLOOKUP($AC108,'04'!$AC$8:$BH$256,7,FALSE)+VLOOKUP($AC108,'5'!$AC$8:$BP$226,7,FALSE)+VLOOKUP($AC108,'06'!$AC$8:$BH$250,7,FALSE)+VLOOKUP($AC108,'07'!$AC$8:$BH$250,7,FALSE)</f>
        <v>617166</v>
      </c>
      <c r="AJ108" s="179"/>
      <c r="AK108" s="179"/>
      <c r="AL108" s="180"/>
      <c r="AM108" s="178">
        <f>VLOOKUP($AC108,'04'!$AC$8:$BH$256,11,FALSE)+VLOOKUP($AC108,'5'!$AC$8:$BP$226,11,FALSE)+VLOOKUP($AC108,'06'!$AC$8:$BH$250,11,FALSE)+VLOOKUP($AC108,'07'!$AC$8:$BH$250,11,FALSE)</f>
        <v>0</v>
      </c>
      <c r="AN108" s="179"/>
      <c r="AO108" s="179"/>
      <c r="AP108" s="180"/>
      <c r="AQ108" s="178">
        <f>VLOOKUP($AC108,'04'!$AC$8:$BH$256,15,FALSE)+VLOOKUP($AC108,'5'!$AC$8:$BP$226,15,FALSE)+VLOOKUP($AC108,'06'!$AC$8:$BH$250,15,FALSE)+VLOOKUP($AC108,'07'!$AC$8:$BH$250,15,FALSE)</f>
        <v>617166</v>
      </c>
      <c r="AR108" s="179"/>
      <c r="AS108" s="179"/>
      <c r="AT108" s="180"/>
      <c r="AU108" s="178">
        <f>VLOOKUP($AC108,'04'!$AC$8:$BH$256,19,FALSE)+VLOOKUP($AC108,'5'!$AC$8:$BP$226,19,FALSE)+VLOOKUP($AC108,'06'!$AC$8:$BH$229,19,FALSE)+VLOOKUP($AC108,'07'!$AC$8:$BH$229,19,FALSE)</f>
        <v>0</v>
      </c>
      <c r="AV108" s="179"/>
      <c r="AW108" s="179"/>
      <c r="AX108" s="180"/>
      <c r="AY108" s="178">
        <f>VLOOKUP($AC108,'04'!$AC$8:$BH$256,23,FALSE)+VLOOKUP($AC108,'5'!$AC$8:$BP$226,23,FALSE)+VLOOKUP($AC108,'06'!$AC$8:$BH$250,23,FALSE)+VLOOKUP($AC108,'06'!$AC$8:$BH$250,23,FALSE)</f>
        <v>0</v>
      </c>
      <c r="AZ108" s="179"/>
      <c r="BA108" s="179"/>
      <c r="BB108" s="180"/>
      <c r="BC108" s="178">
        <f>VLOOKUP($AC108,'04'!$AC$8:$BH$256,27,FALSE)+VLOOKUP($AC108,'5'!$AC$8:$BP$226,27,FALSE)+VLOOKUP($AC108,'06'!$AC$8:$BH$250,27,FALSE)+VLOOKUP($AC108,'07'!$AC$8:$BH$250,27,FALSE)</f>
        <v>617166</v>
      </c>
      <c r="BD108" s="179"/>
      <c r="BE108" s="179"/>
      <c r="BF108" s="180"/>
      <c r="BG108" s="259">
        <f t="shared" si="54"/>
        <v>1</v>
      </c>
      <c r="BH108" s="260"/>
    </row>
    <row r="109" spans="1:60" ht="20.100000000000001" customHeight="1" x14ac:dyDescent="0.2">
      <c r="A109" s="168" t="s">
        <v>520</v>
      </c>
      <c r="B109" s="169"/>
      <c r="C109" s="170" t="s">
        <v>21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2"/>
      <c r="AC109" s="264" t="s">
        <v>43</v>
      </c>
      <c r="AD109" s="265"/>
      <c r="AE109" s="175">
        <f>VLOOKUP($AC109,'04'!$AC$8:$BH$256,3,FALSE)+VLOOKUP($AC109,'5'!$AC$8:$BP$226,3,FALSE)+VLOOKUP($AC109,'06'!$AC$8:$BH$229,3,FALSE)+VLOOKUP($AC109,'07'!$AC$8:$BP$226,3,FALSE)</f>
        <v>6485256</v>
      </c>
      <c r="AF109" s="176"/>
      <c r="AG109" s="176"/>
      <c r="AH109" s="177"/>
      <c r="AI109" s="178">
        <f>VLOOKUP($AC109,'04'!$AC$8:$BH$256,7,FALSE)+VLOOKUP($AC109,'5'!$AC$8:$BP$226,7,FALSE)+VLOOKUP($AC109,'06'!$AC$8:$BH$250,7,FALSE)+VLOOKUP($AC109,'07'!$AC$8:$BH$250,7,FALSE)</f>
        <v>6520442</v>
      </c>
      <c r="AJ109" s="179"/>
      <c r="AK109" s="179"/>
      <c r="AL109" s="180"/>
      <c r="AM109" s="178">
        <f>VLOOKUP($AC109,'04'!$AC$8:$BH$256,11,FALSE)+VLOOKUP($AC109,'5'!$AC$8:$BP$226,11,FALSE)+VLOOKUP($AC109,'06'!$AC$8:$BH$250,11,FALSE)+VLOOKUP($AC109,'07'!$AC$8:$BH$250,11,FALSE)</f>
        <v>0</v>
      </c>
      <c r="AN109" s="179"/>
      <c r="AO109" s="179"/>
      <c r="AP109" s="180"/>
      <c r="AQ109" s="178">
        <f>VLOOKUP($AC109,'04'!$AC$8:$BH$256,15,FALSE)+VLOOKUP($AC109,'5'!$AC$8:$BP$226,15,FALSE)+VLOOKUP($AC109,'06'!$AC$8:$BH$250,15,FALSE)+VLOOKUP($AC109,'07'!$AC$8:$BH$250,15,FALSE)</f>
        <v>6520442</v>
      </c>
      <c r="AR109" s="179"/>
      <c r="AS109" s="179"/>
      <c r="AT109" s="180"/>
      <c r="AU109" s="178">
        <f>VLOOKUP($AC109,'04'!$AC$8:$BH$256,19,FALSE)+VLOOKUP($AC109,'5'!$AC$8:$BP$226,19,FALSE)+VLOOKUP($AC109,'06'!$AC$8:$BH$229,19,FALSE)+VLOOKUP($AC109,'07'!$AC$8:$BH$229,19,FALSE)</f>
        <v>3879090</v>
      </c>
      <c r="AV109" s="179"/>
      <c r="AW109" s="179"/>
      <c r="AX109" s="180"/>
      <c r="AY109" s="178">
        <f>VLOOKUP($AC109,'04'!$AC$8:$BH$256,23,FALSE)+VLOOKUP($AC109,'5'!$AC$8:$BP$226,23,FALSE)+VLOOKUP($AC109,'06'!$AC$8:$BH$250,23,FALSE)+VLOOKUP($AC109,'06'!$AC$8:$BH$250,23,FALSE)</f>
        <v>0</v>
      </c>
      <c r="AZ109" s="179"/>
      <c r="BA109" s="179"/>
      <c r="BB109" s="180"/>
      <c r="BC109" s="178">
        <f>VLOOKUP($AC109,'04'!$AC$8:$BH$256,27,FALSE)+VLOOKUP($AC109,'5'!$AC$8:$BP$226,27,FALSE)+VLOOKUP($AC109,'06'!$AC$8:$BH$250,27,FALSE)+VLOOKUP($AC109,'07'!$AC$8:$BH$250,27,FALSE)</f>
        <v>6520442</v>
      </c>
      <c r="BD109" s="179"/>
      <c r="BE109" s="179"/>
      <c r="BF109" s="180"/>
      <c r="BG109" s="259">
        <f t="shared" si="54"/>
        <v>1</v>
      </c>
      <c r="BH109" s="260"/>
    </row>
    <row r="110" spans="1:60" ht="20.100000000000001" customHeight="1" x14ac:dyDescent="0.2">
      <c r="A110" s="168" t="s">
        <v>521</v>
      </c>
      <c r="B110" s="169"/>
      <c r="C110" s="170" t="s">
        <v>41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2"/>
      <c r="AC110" s="264" t="s">
        <v>42</v>
      </c>
      <c r="AD110" s="265"/>
      <c r="AE110" s="175">
        <f>VLOOKUP($AC110,'04'!$AC$8:$BH$256,3,FALSE)+VLOOKUP($AC110,'5'!$AC$8:$BP$226,3,FALSE)+VLOOKUP($AC110,'06'!$AC$8:$BH$229,3,FALSE)+VLOOKUP($AC110,'07'!$AC$8:$BP$226,3,FALSE)</f>
        <v>0</v>
      </c>
      <c r="AF110" s="176"/>
      <c r="AG110" s="176"/>
      <c r="AH110" s="177"/>
      <c r="AI110" s="178">
        <f>VLOOKUP($AC110,'04'!$AC$8:$BH$256,7,FALSE)+VLOOKUP($AC110,'5'!$AC$8:$BP$226,7,FALSE)+VLOOKUP($AC110,'06'!$AC$8:$BH$250,7,FALSE)+VLOOKUP($AC110,'07'!$AC$8:$BH$250,7,FALSE)</f>
        <v>0</v>
      </c>
      <c r="AJ110" s="179"/>
      <c r="AK110" s="179"/>
      <c r="AL110" s="180"/>
      <c r="AM110" s="178">
        <f>VLOOKUP($AC110,'04'!$AC$8:$BH$256,11,FALSE)+VLOOKUP($AC110,'5'!$AC$8:$BP$226,11,FALSE)+VLOOKUP($AC110,'06'!$AC$8:$BH$250,11,FALSE)+VLOOKUP($AC110,'07'!$AC$8:$BH$250,11,FALSE)</f>
        <v>0</v>
      </c>
      <c r="AN110" s="179"/>
      <c r="AO110" s="179"/>
      <c r="AP110" s="180"/>
      <c r="AQ110" s="178">
        <f>VLOOKUP($AC110,'04'!$AC$8:$BH$256,15,FALSE)+VLOOKUP($AC110,'5'!$AC$8:$BP$226,15,FALSE)+VLOOKUP($AC110,'06'!$AC$8:$BH$250,15,FALSE)+VLOOKUP($AC110,'07'!$AC$8:$BH$250,15,FALSE)</f>
        <v>0</v>
      </c>
      <c r="AR110" s="179"/>
      <c r="AS110" s="179"/>
      <c r="AT110" s="180"/>
      <c r="AU110" s="178">
        <f>VLOOKUP($AC110,'04'!$AC$8:$BH$256,19,FALSE)+VLOOKUP($AC110,'5'!$AC$8:$BP$226,19,FALSE)+VLOOKUP($AC110,'06'!$AC$8:$BH$229,19,FALSE)+VLOOKUP($AC110,'07'!$AC$8:$BH$229,19,FALSE)</f>
        <v>0</v>
      </c>
      <c r="AV110" s="179"/>
      <c r="AW110" s="179"/>
      <c r="AX110" s="180"/>
      <c r="AY110" s="178">
        <f>VLOOKUP($AC110,'04'!$AC$8:$BH$256,23,FALSE)+VLOOKUP($AC110,'5'!$AC$8:$BP$226,23,FALSE)+VLOOKUP($AC110,'06'!$AC$8:$BH$250,23,FALSE)+VLOOKUP($AC110,'06'!$AC$8:$BH$250,23,FALSE)</f>
        <v>0</v>
      </c>
      <c r="AZ110" s="179"/>
      <c r="BA110" s="179"/>
      <c r="BB110" s="180"/>
      <c r="BC110" s="178">
        <f>VLOOKUP($AC110,'04'!$AC$8:$BH$256,27,FALSE)+VLOOKUP($AC110,'5'!$AC$8:$BP$226,27,FALSE)+VLOOKUP($AC110,'06'!$AC$8:$BH$250,27,FALSE)+VLOOKUP($AC110,'07'!$AC$8:$BH$250,27,FALSE)</f>
        <v>0</v>
      </c>
      <c r="BD110" s="179"/>
      <c r="BE110" s="179"/>
      <c r="BF110" s="180"/>
      <c r="BG110" s="259" t="str">
        <f t="shared" si="54"/>
        <v>n.é.</v>
      </c>
      <c r="BH110" s="260"/>
    </row>
    <row r="111" spans="1:60" ht="20.100000000000001" customHeight="1" x14ac:dyDescent="0.2">
      <c r="A111" s="168" t="s">
        <v>522</v>
      </c>
      <c r="B111" s="169"/>
      <c r="C111" s="193" t="s">
        <v>18</v>
      </c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5"/>
      <c r="AC111" s="264" t="s">
        <v>40</v>
      </c>
      <c r="AD111" s="265"/>
      <c r="AE111" s="175">
        <f>VLOOKUP($AC111,'04'!$AC$8:$BH$256,3,FALSE)+VLOOKUP($AC111,'5'!$AC$8:$BP$226,3,FALSE)+VLOOKUP($AC111,'06'!$AC$8:$BH$229,3,FALSE)+VLOOKUP($AC111,'07'!$AC$8:$BP$226,3,FALSE)</f>
        <v>214720</v>
      </c>
      <c r="AF111" s="176"/>
      <c r="AG111" s="176"/>
      <c r="AH111" s="177"/>
      <c r="AI111" s="178">
        <f>VLOOKUP($AC111,'04'!$AC$8:$BH$256,7,FALSE)+VLOOKUP($AC111,'5'!$AC$8:$BP$226,7,FALSE)+VLOOKUP($AC111,'06'!$AC$8:$BH$250,7,FALSE)+VLOOKUP($AC111,'07'!$AC$8:$BH$250,7,FALSE)</f>
        <v>297517</v>
      </c>
      <c r="AJ111" s="179"/>
      <c r="AK111" s="179"/>
      <c r="AL111" s="180"/>
      <c r="AM111" s="178">
        <f>VLOOKUP($AC111,'04'!$AC$8:$BH$256,11,FALSE)+VLOOKUP($AC111,'5'!$AC$8:$BP$226,11,FALSE)+VLOOKUP($AC111,'06'!$AC$8:$BH$250,11,FALSE)+VLOOKUP($AC111,'07'!$AC$8:$BH$250,11,FALSE)</f>
        <v>0</v>
      </c>
      <c r="AN111" s="179"/>
      <c r="AO111" s="179"/>
      <c r="AP111" s="180"/>
      <c r="AQ111" s="178">
        <f>VLOOKUP($AC111,'04'!$AC$8:$BH$256,15,FALSE)+VLOOKUP($AC111,'5'!$AC$8:$BP$226,15,FALSE)+VLOOKUP($AC111,'06'!$AC$8:$BH$250,15,FALSE)+VLOOKUP($AC111,'07'!$AC$8:$BH$250,15,FALSE)</f>
        <v>297517</v>
      </c>
      <c r="AR111" s="179"/>
      <c r="AS111" s="179"/>
      <c r="AT111" s="180"/>
      <c r="AU111" s="178">
        <f>VLOOKUP($AC111,'04'!$AC$8:$BH$256,19,FALSE)+VLOOKUP($AC111,'5'!$AC$8:$BP$226,19,FALSE)+VLOOKUP($AC111,'06'!$AC$8:$BH$229,19,FALSE)+VLOOKUP($AC111,'07'!$AC$8:$BH$229,19,FALSE)</f>
        <v>0</v>
      </c>
      <c r="AV111" s="179"/>
      <c r="AW111" s="179"/>
      <c r="AX111" s="180"/>
      <c r="AY111" s="178">
        <f>VLOOKUP($AC111,'04'!$AC$8:$BH$256,23,FALSE)+VLOOKUP($AC111,'5'!$AC$8:$BP$226,23,FALSE)+VLOOKUP($AC111,'06'!$AC$8:$BH$250,23,FALSE)+VLOOKUP($AC111,'06'!$AC$8:$BH$250,23,FALSE)</f>
        <v>0</v>
      </c>
      <c r="AZ111" s="179"/>
      <c r="BA111" s="179"/>
      <c r="BB111" s="180"/>
      <c r="BC111" s="178">
        <f>VLOOKUP($AC111,'04'!$AC$8:$BH$256,27,FALSE)+VLOOKUP($AC111,'5'!$AC$8:$BP$226,27,FALSE)+VLOOKUP($AC111,'06'!$AC$8:$BH$250,27,FALSE)+VLOOKUP($AC111,'07'!$AC$8:$BH$250,27,FALSE)</f>
        <v>297517</v>
      </c>
      <c r="BD111" s="179"/>
      <c r="BE111" s="179"/>
      <c r="BF111" s="180"/>
      <c r="BG111" s="259">
        <f t="shared" si="54"/>
        <v>1</v>
      </c>
      <c r="BH111" s="260"/>
    </row>
    <row r="112" spans="1:60" ht="20.100000000000001" customHeight="1" x14ac:dyDescent="0.2">
      <c r="A112" s="168" t="s">
        <v>523</v>
      </c>
      <c r="B112" s="169"/>
      <c r="C112" s="193" t="s">
        <v>37</v>
      </c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5"/>
      <c r="AC112" s="264" t="s">
        <v>39</v>
      </c>
      <c r="AD112" s="265"/>
      <c r="AE112" s="175">
        <f>VLOOKUP($AC112,'04'!$AC$8:$BH$256,3,FALSE)+VLOOKUP($AC112,'5'!$AC$8:$BP$226,3,FALSE)+VLOOKUP($AC112,'06'!$AC$8:$BH$229,3,FALSE)+VLOOKUP($AC112,'07'!$AC$8:$BP$226,3,FALSE)</f>
        <v>100000</v>
      </c>
      <c r="AF112" s="176"/>
      <c r="AG112" s="176"/>
      <c r="AH112" s="177"/>
      <c r="AI112" s="178">
        <f>VLOOKUP($AC112,'04'!$AC$8:$BH$256,7,FALSE)+VLOOKUP($AC112,'5'!$AC$8:$BP$226,7,FALSE)+VLOOKUP($AC112,'06'!$AC$8:$BH$250,7,FALSE)+VLOOKUP($AC112,'07'!$AC$8:$BH$250,7,FALSE)</f>
        <v>128000</v>
      </c>
      <c r="AJ112" s="179"/>
      <c r="AK112" s="179"/>
      <c r="AL112" s="180"/>
      <c r="AM112" s="178">
        <f>VLOOKUP($AC112,'04'!$AC$8:$BH$256,11,FALSE)+VLOOKUP($AC112,'5'!$AC$8:$BP$226,11,FALSE)+VLOOKUP($AC112,'06'!$AC$8:$BH$250,11,FALSE)+VLOOKUP($AC112,'07'!$AC$8:$BH$250,11,FALSE)</f>
        <v>0</v>
      </c>
      <c r="AN112" s="179"/>
      <c r="AO112" s="179"/>
      <c r="AP112" s="180"/>
      <c r="AQ112" s="178">
        <f>VLOOKUP($AC112,'04'!$AC$8:$BH$256,15,FALSE)+VLOOKUP($AC112,'5'!$AC$8:$BP$226,15,FALSE)+VLOOKUP($AC112,'06'!$AC$8:$BH$250,15,FALSE)+VLOOKUP($AC112,'07'!$AC$8:$BH$250,15,FALSE)</f>
        <v>128000</v>
      </c>
      <c r="AR112" s="179"/>
      <c r="AS112" s="179"/>
      <c r="AT112" s="180"/>
      <c r="AU112" s="178">
        <f>VLOOKUP($AC112,'04'!$AC$8:$BH$256,19,FALSE)+VLOOKUP($AC112,'5'!$AC$8:$BP$226,19,FALSE)+VLOOKUP($AC112,'06'!$AC$8:$BH$229,19,FALSE)+VLOOKUP($AC112,'07'!$AC$8:$BH$229,19,FALSE)</f>
        <v>0</v>
      </c>
      <c r="AV112" s="179"/>
      <c r="AW112" s="179"/>
      <c r="AX112" s="180"/>
      <c r="AY112" s="178">
        <f>VLOOKUP($AC112,'04'!$AC$8:$BH$256,23,FALSE)+VLOOKUP($AC112,'5'!$AC$8:$BP$226,23,FALSE)+VLOOKUP($AC112,'06'!$AC$8:$BH$250,23,FALSE)+VLOOKUP($AC112,'06'!$AC$8:$BH$250,23,FALSE)</f>
        <v>0</v>
      </c>
      <c r="AZ112" s="179"/>
      <c r="BA112" s="179"/>
      <c r="BB112" s="180"/>
      <c r="BC112" s="178">
        <f>VLOOKUP($AC112,'04'!$AC$8:$BH$256,27,FALSE)+VLOOKUP($AC112,'5'!$AC$8:$BP$226,27,FALSE)+VLOOKUP($AC112,'06'!$AC$8:$BH$250,27,FALSE)+VLOOKUP($AC112,'07'!$AC$8:$BH$250,27,FALSE)</f>
        <v>128000</v>
      </c>
      <c r="BD112" s="179"/>
      <c r="BE112" s="179"/>
      <c r="BF112" s="180"/>
      <c r="BG112" s="259">
        <f t="shared" si="54"/>
        <v>1</v>
      </c>
      <c r="BH112" s="260"/>
    </row>
    <row r="113" spans="1:60" ht="20.100000000000001" customHeight="1" x14ac:dyDescent="0.2">
      <c r="A113" s="168" t="s">
        <v>524</v>
      </c>
      <c r="B113" s="169"/>
      <c r="C113" s="193" t="s">
        <v>36</v>
      </c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5"/>
      <c r="AC113" s="264" t="s">
        <v>38</v>
      </c>
      <c r="AD113" s="265"/>
      <c r="AE113" s="175">
        <f>VLOOKUP($AC113,'04'!$AC$8:$BH$256,3,FALSE)+VLOOKUP($AC113,'5'!$AC$8:$BP$226,3,FALSE)+VLOOKUP($AC113,'06'!$AC$8:$BH$229,3,FALSE)+VLOOKUP($AC113,'07'!$AC$8:$BP$226,3,FALSE)</f>
        <v>0</v>
      </c>
      <c r="AF113" s="176"/>
      <c r="AG113" s="176"/>
      <c r="AH113" s="177"/>
      <c r="AI113" s="178">
        <f>VLOOKUP($AC113,'04'!$AC$8:$BH$256,7,FALSE)+VLOOKUP($AC113,'5'!$AC$8:$BP$226,7,FALSE)+VLOOKUP($AC113,'06'!$AC$8:$BH$250,7,FALSE)+VLOOKUP($AC113,'07'!$AC$8:$BH$250,7,FALSE)</f>
        <v>0</v>
      </c>
      <c r="AJ113" s="179"/>
      <c r="AK113" s="179"/>
      <c r="AL113" s="180"/>
      <c r="AM113" s="178">
        <f>VLOOKUP($AC113,'04'!$AC$8:$BH$256,11,FALSE)+VLOOKUP($AC113,'5'!$AC$8:$BP$226,11,FALSE)+VLOOKUP($AC113,'06'!$AC$8:$BH$250,11,FALSE)+VLOOKUP($AC113,'07'!$AC$8:$BH$250,11,FALSE)</f>
        <v>0</v>
      </c>
      <c r="AN113" s="179"/>
      <c r="AO113" s="179"/>
      <c r="AP113" s="180"/>
      <c r="AQ113" s="178">
        <f>VLOOKUP($AC113,'04'!$AC$8:$BH$256,15,FALSE)+VLOOKUP($AC113,'5'!$AC$8:$BP$226,15,FALSE)+VLOOKUP($AC113,'06'!$AC$8:$BH$250,15,FALSE)+VLOOKUP($AC113,'07'!$AC$8:$BH$250,15,FALSE)</f>
        <v>0</v>
      </c>
      <c r="AR113" s="179"/>
      <c r="AS113" s="179"/>
      <c r="AT113" s="180"/>
      <c r="AU113" s="178">
        <f>VLOOKUP($AC113,'04'!$AC$8:$BH$256,19,FALSE)+VLOOKUP($AC113,'5'!$AC$8:$BP$226,19,FALSE)+VLOOKUP($AC113,'06'!$AC$8:$BH$229,19,FALSE)+VLOOKUP($AC113,'07'!$AC$8:$BH$229,19,FALSE)</f>
        <v>0</v>
      </c>
      <c r="AV113" s="179"/>
      <c r="AW113" s="179"/>
      <c r="AX113" s="180"/>
      <c r="AY113" s="178">
        <f>VLOOKUP($AC113,'04'!$AC$8:$BH$256,23,FALSE)+VLOOKUP($AC113,'5'!$AC$8:$BP$226,23,FALSE)+VLOOKUP($AC113,'06'!$AC$8:$BH$250,23,FALSE)+VLOOKUP($AC113,'06'!$AC$8:$BH$250,23,FALSE)</f>
        <v>0</v>
      </c>
      <c r="AZ113" s="179"/>
      <c r="BA113" s="179"/>
      <c r="BB113" s="180"/>
      <c r="BC113" s="178">
        <f>VLOOKUP($AC113,'04'!$AC$8:$BH$256,27,FALSE)+VLOOKUP($AC113,'5'!$AC$8:$BP$226,27,FALSE)+VLOOKUP($AC113,'06'!$AC$8:$BH$250,27,FALSE)+VLOOKUP($AC113,'07'!$AC$8:$BH$250,27,FALSE)</f>
        <v>0</v>
      </c>
      <c r="BD113" s="179"/>
      <c r="BE113" s="179"/>
      <c r="BF113" s="180"/>
      <c r="BG113" s="259" t="str">
        <f t="shared" si="54"/>
        <v>n.é.</v>
      </c>
      <c r="BH113" s="260"/>
    </row>
    <row r="114" spans="1:60" s="2" customFormat="1" ht="20.100000000000001" customHeight="1" x14ac:dyDescent="0.2">
      <c r="A114" s="168" t="s">
        <v>525</v>
      </c>
      <c r="B114" s="169"/>
      <c r="C114" s="193" t="s">
        <v>35</v>
      </c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5"/>
      <c r="AC114" s="264" t="s">
        <v>34</v>
      </c>
      <c r="AD114" s="265"/>
      <c r="AE114" s="175">
        <f>VLOOKUP($AC114,'04'!$AC$8:$BH$256,3,FALSE)+VLOOKUP($AC114,'5'!$AC$8:$BP$226,3,FALSE)+VLOOKUP($AC114,'06'!$AC$8:$BH$229,3,FALSE)+VLOOKUP($AC114,'07'!$AC$8:$BP$226,3,FALSE)</f>
        <v>0</v>
      </c>
      <c r="AF114" s="176"/>
      <c r="AG114" s="176"/>
      <c r="AH114" s="177"/>
      <c r="AI114" s="178">
        <f>VLOOKUP($AC114,'04'!$AC$8:$BH$256,7,FALSE)+VLOOKUP($AC114,'5'!$AC$8:$BP$226,7,FALSE)+VLOOKUP($AC114,'06'!$AC$8:$BH$250,7,FALSE)+VLOOKUP($AC114,'07'!$AC$8:$BH$250,7,FALSE)</f>
        <v>0</v>
      </c>
      <c r="AJ114" s="179"/>
      <c r="AK114" s="179"/>
      <c r="AL114" s="180"/>
      <c r="AM114" s="178">
        <f>VLOOKUP($AC114,'04'!$AC$8:$BH$256,11,FALSE)+VLOOKUP($AC114,'5'!$AC$8:$BP$226,11,FALSE)+VLOOKUP($AC114,'06'!$AC$8:$BH$250,11,FALSE)+VLOOKUP($AC114,'07'!$AC$8:$BH$250,11,FALSE)</f>
        <v>0</v>
      </c>
      <c r="AN114" s="179"/>
      <c r="AO114" s="179"/>
      <c r="AP114" s="180"/>
      <c r="AQ114" s="178">
        <f>VLOOKUP($AC114,'04'!$AC$8:$BH$256,15,FALSE)+VLOOKUP($AC114,'5'!$AC$8:$BP$226,15,FALSE)+VLOOKUP($AC114,'06'!$AC$8:$BH$250,15,FALSE)+VLOOKUP($AC114,'07'!$AC$8:$BH$250,15,FALSE)</f>
        <v>0</v>
      </c>
      <c r="AR114" s="179"/>
      <c r="AS114" s="179"/>
      <c r="AT114" s="180"/>
      <c r="AU114" s="178">
        <f>VLOOKUP($AC114,'04'!$AC$8:$BH$256,19,FALSE)+VLOOKUP($AC114,'5'!$AC$8:$BP$226,19,FALSE)+VLOOKUP($AC114,'06'!$AC$8:$BH$229,19,FALSE)+VLOOKUP($AC114,'07'!$AC$8:$BH$229,19,FALSE)</f>
        <v>0</v>
      </c>
      <c r="AV114" s="179"/>
      <c r="AW114" s="179"/>
      <c r="AX114" s="180"/>
      <c r="AY114" s="178">
        <f>VLOOKUP($AC114,'04'!$AC$8:$BH$256,23,FALSE)+VLOOKUP($AC114,'5'!$AC$8:$BP$226,23,FALSE)+VLOOKUP($AC114,'06'!$AC$8:$BH$250,23,FALSE)+VLOOKUP($AC114,'06'!$AC$8:$BH$250,23,FALSE)</f>
        <v>0</v>
      </c>
      <c r="AZ114" s="179"/>
      <c r="BA114" s="179"/>
      <c r="BB114" s="180"/>
      <c r="BC114" s="178">
        <f>VLOOKUP($AC114,'04'!$AC$8:$BH$256,27,FALSE)+VLOOKUP($AC114,'5'!$AC$8:$BP$226,27,FALSE)+VLOOKUP($AC114,'06'!$AC$8:$BH$250,27,FALSE)+VLOOKUP($AC114,'07'!$AC$8:$BH$250,27,FALSE)</f>
        <v>0</v>
      </c>
      <c r="BD114" s="179"/>
      <c r="BE114" s="179"/>
      <c r="BF114" s="180"/>
      <c r="BG114" s="259" t="str">
        <f t="shared" si="54"/>
        <v>n.é.</v>
      </c>
      <c r="BH114" s="260"/>
    </row>
    <row r="115" spans="1:60" s="2" customFormat="1" ht="20.100000000000001" customHeight="1" x14ac:dyDescent="0.2">
      <c r="A115" s="168" t="s">
        <v>526</v>
      </c>
      <c r="B115" s="169"/>
      <c r="C115" s="193" t="s">
        <v>25</v>
      </c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5"/>
      <c r="AC115" s="264" t="s">
        <v>33</v>
      </c>
      <c r="AD115" s="265"/>
      <c r="AE115" s="175">
        <f>VLOOKUP($AC115,'04'!$AC$8:$BH$256,3,FALSE)+VLOOKUP($AC115,'5'!$AC$8:$BP$226,3,FALSE)+VLOOKUP($AC115,'06'!$AC$8:$BH$229,3,FALSE)+VLOOKUP($AC115,'07'!$AC$8:$BP$226,3,FALSE)</f>
        <v>0</v>
      </c>
      <c r="AF115" s="176"/>
      <c r="AG115" s="176"/>
      <c r="AH115" s="177"/>
      <c r="AI115" s="178">
        <f>VLOOKUP($AC115,'04'!$AC$8:$BH$256,7,FALSE)+VLOOKUP($AC115,'5'!$AC$8:$BP$226,7,FALSE)+VLOOKUP($AC115,'06'!$AC$8:$BH$250,7,FALSE)+VLOOKUP($AC115,'07'!$AC$8:$BH$250,7,FALSE)</f>
        <v>2575378</v>
      </c>
      <c r="AJ115" s="179"/>
      <c r="AK115" s="179"/>
      <c r="AL115" s="180"/>
      <c r="AM115" s="178">
        <f>VLOOKUP($AC115,'04'!$AC$8:$BH$256,11,FALSE)+VLOOKUP($AC115,'5'!$AC$8:$BP$226,11,FALSE)+VLOOKUP($AC115,'06'!$AC$8:$BH$250,11,FALSE)+VLOOKUP($AC115,'07'!$AC$8:$BH$250,11,FALSE)</f>
        <v>0</v>
      </c>
      <c r="AN115" s="179"/>
      <c r="AO115" s="179"/>
      <c r="AP115" s="180"/>
      <c r="AQ115" s="178">
        <f>VLOOKUP($AC115,'04'!$AC$8:$BH$256,15,FALSE)+VLOOKUP($AC115,'5'!$AC$8:$BP$226,15,FALSE)+VLOOKUP($AC115,'06'!$AC$8:$BH$250,15,FALSE)+VLOOKUP($AC115,'07'!$AC$8:$BH$250,15,FALSE)</f>
        <v>2575378</v>
      </c>
      <c r="AR115" s="179"/>
      <c r="AS115" s="179"/>
      <c r="AT115" s="180"/>
      <c r="AU115" s="178">
        <f>VLOOKUP($AC115,'04'!$AC$8:$BH$256,19,FALSE)+VLOOKUP($AC115,'5'!$AC$8:$BP$226,19,FALSE)+VLOOKUP($AC115,'06'!$AC$8:$BH$229,19,FALSE)+VLOOKUP($AC115,'07'!$AC$8:$BH$229,19,FALSE)</f>
        <v>0</v>
      </c>
      <c r="AV115" s="179"/>
      <c r="AW115" s="179"/>
      <c r="AX115" s="180"/>
      <c r="AY115" s="178">
        <f>VLOOKUP($AC115,'04'!$AC$8:$BH$256,23,FALSE)+VLOOKUP($AC115,'5'!$AC$8:$BP$226,23,FALSE)+VLOOKUP($AC115,'06'!$AC$8:$BH$250,23,FALSE)+VLOOKUP($AC115,'06'!$AC$8:$BH$250,23,FALSE)</f>
        <v>0</v>
      </c>
      <c r="AZ115" s="179"/>
      <c r="BA115" s="179"/>
      <c r="BB115" s="180"/>
      <c r="BC115" s="178">
        <f>VLOOKUP($AC115,'04'!$AC$8:$BH$256,27,FALSE)+VLOOKUP($AC115,'5'!$AC$8:$BP$226,27,FALSE)+VLOOKUP($AC115,'06'!$AC$8:$BH$250,27,FALSE)+VLOOKUP($AC115,'07'!$AC$8:$BH$250,27,FALSE)</f>
        <v>2575378</v>
      </c>
      <c r="BD115" s="179"/>
      <c r="BE115" s="179"/>
      <c r="BF115" s="180"/>
      <c r="BG115" s="259">
        <f t="shared" si="54"/>
        <v>1</v>
      </c>
      <c r="BH115" s="260"/>
    </row>
    <row r="116" spans="1:60" s="2" customFormat="1" ht="20.100000000000001" customHeight="1" x14ac:dyDescent="0.2">
      <c r="A116" s="199" t="s">
        <v>527</v>
      </c>
      <c r="B116" s="200"/>
      <c r="C116" s="268" t="s">
        <v>800</v>
      </c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70"/>
      <c r="AC116" s="271" t="s">
        <v>27</v>
      </c>
      <c r="AD116" s="272"/>
      <c r="AE116" s="206">
        <f t="shared" ref="AE116" si="87">SUM(AE103:AH115)</f>
        <v>130433169</v>
      </c>
      <c r="AF116" s="207"/>
      <c r="AG116" s="207"/>
      <c r="AH116" s="208"/>
      <c r="AI116" s="206">
        <f t="shared" ref="AI116" si="88">SUM(AI103:AL115)</f>
        <v>137900646</v>
      </c>
      <c r="AJ116" s="207"/>
      <c r="AK116" s="207"/>
      <c r="AL116" s="208"/>
      <c r="AM116" s="206">
        <f t="shared" ref="AM116" si="89">SUM(AM103:AP115)</f>
        <v>0</v>
      </c>
      <c r="AN116" s="207"/>
      <c r="AO116" s="207"/>
      <c r="AP116" s="208"/>
      <c r="AQ116" s="206">
        <f t="shared" ref="AQ116" si="90">SUM(AQ103:AT115)</f>
        <v>136776804</v>
      </c>
      <c r="AR116" s="207"/>
      <c r="AS116" s="207"/>
      <c r="AT116" s="208"/>
      <c r="AU116" s="206">
        <f t="shared" ref="AU116" si="91">SUM(AU103:AX115)</f>
        <v>373329669</v>
      </c>
      <c r="AV116" s="207"/>
      <c r="AW116" s="207"/>
      <c r="AX116" s="208"/>
      <c r="AY116" s="206">
        <f t="shared" ref="AY116" si="92">SUM(AY103:BB115)</f>
        <v>0</v>
      </c>
      <c r="AZ116" s="207"/>
      <c r="BA116" s="207"/>
      <c r="BB116" s="208"/>
      <c r="BC116" s="178">
        <f>VLOOKUP($AC116,'04'!$AC$8:$BH$256,27,FALSE)+VLOOKUP($AC116,'5'!$AC$8:$BP$226,27,FALSE)+VLOOKUP($AC116,'06'!$AC$8:$BH$250,27,FALSE)+VLOOKUP($AC116,'07'!$AC$8:$BH$250,27,FALSE)</f>
        <v>136776804</v>
      </c>
      <c r="BD116" s="179"/>
      <c r="BE116" s="179"/>
      <c r="BF116" s="180"/>
      <c r="BG116" s="219">
        <f t="shared" si="54"/>
        <v>0.99185034999763522</v>
      </c>
      <c r="BH116" s="220"/>
    </row>
    <row r="117" spans="1:60" ht="20.100000000000001" customHeight="1" x14ac:dyDescent="0.2">
      <c r="A117" s="168" t="s">
        <v>528</v>
      </c>
      <c r="B117" s="169"/>
      <c r="C117" s="193" t="s">
        <v>22</v>
      </c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5"/>
      <c r="AC117" s="264" t="s">
        <v>28</v>
      </c>
      <c r="AD117" s="265"/>
      <c r="AE117" s="175">
        <f>VLOOKUP($AC117,'04'!$AC$8:$BH$256,3,FALSE)+VLOOKUP($AC117,'5'!$AC$8:$BP$226,3,FALSE)+VLOOKUP($AC117,'06'!$AC$8:$BH$229,3,FALSE)+VLOOKUP($AC117,'07'!$AC$8:$BP$226,3,FALSE)</f>
        <v>7386870</v>
      </c>
      <c r="AF117" s="176"/>
      <c r="AG117" s="176"/>
      <c r="AH117" s="177"/>
      <c r="AI117" s="178">
        <f>VLOOKUP($AC117,'04'!$AC$8:$BH$256,7,FALSE)+VLOOKUP($AC117,'5'!$AC$8:$BP$226,7,FALSE)+VLOOKUP($AC117,'06'!$AC$8:$BH$250,7,FALSE)+VLOOKUP($AC117,'07'!$AC$8:$BH$250,7,FALSE)</f>
        <v>9117283</v>
      </c>
      <c r="AJ117" s="179"/>
      <c r="AK117" s="179"/>
      <c r="AL117" s="180"/>
      <c r="AM117" s="178">
        <f>VLOOKUP($AC117,'04'!$AC$8:$BH$256,11,FALSE)+VLOOKUP($AC117,'5'!$AC$8:$BP$226,11,FALSE)+VLOOKUP($AC117,'06'!$AC$8:$BH$250,11,FALSE)+VLOOKUP($AC117,'07'!$AC$8:$BH$250,11,FALSE)</f>
        <v>0</v>
      </c>
      <c r="AN117" s="179"/>
      <c r="AO117" s="179"/>
      <c r="AP117" s="180"/>
      <c r="AQ117" s="178">
        <f>VLOOKUP($AC117,'04'!$AC$8:$BH$256,15,FALSE)+VLOOKUP($AC117,'5'!$AC$8:$BP$226,15,FALSE)+VLOOKUP($AC117,'06'!$AC$8:$BH$250,15,FALSE)+VLOOKUP($AC117,'07'!$AC$8:$BH$250,15,FALSE)</f>
        <v>9117283</v>
      </c>
      <c r="AR117" s="179"/>
      <c r="AS117" s="179"/>
      <c r="AT117" s="180"/>
      <c r="AU117" s="178">
        <f>VLOOKUP($AC117,'04'!$AC$8:$BH$256,19,FALSE)+VLOOKUP($AC117,'5'!$AC$8:$BP$226,19,FALSE)+VLOOKUP($AC117,'06'!$AC$8:$BH$229,19,FALSE)+VLOOKUP($AC117,'07'!$AC$8:$BH$229,19,FALSE)</f>
        <v>22160610</v>
      </c>
      <c r="AV117" s="179"/>
      <c r="AW117" s="179"/>
      <c r="AX117" s="180"/>
      <c r="AY117" s="178">
        <f>VLOOKUP($AC117,'04'!$AC$8:$BH$256,23,FALSE)+VLOOKUP($AC117,'5'!$AC$8:$BP$226,23,FALSE)+VLOOKUP($AC117,'06'!$AC$8:$BH$250,23,FALSE)+VLOOKUP($AC117,'06'!$AC$8:$BH$250,23,FALSE)</f>
        <v>0</v>
      </c>
      <c r="AZ117" s="179"/>
      <c r="BA117" s="179"/>
      <c r="BB117" s="180"/>
      <c r="BC117" s="178">
        <f>VLOOKUP($AC117,'04'!$AC$8:$BH$256,27,FALSE)+VLOOKUP($AC117,'5'!$AC$8:$BP$226,27,FALSE)+VLOOKUP($AC117,'06'!$AC$8:$BH$250,27,FALSE)+VLOOKUP($AC117,'07'!$AC$8:$BH$250,27,FALSE)</f>
        <v>9117283</v>
      </c>
      <c r="BD117" s="179"/>
      <c r="BE117" s="179"/>
      <c r="BF117" s="180"/>
      <c r="BG117" s="259">
        <f t="shared" si="54"/>
        <v>1</v>
      </c>
      <c r="BH117" s="260"/>
    </row>
    <row r="118" spans="1:60" ht="20.100000000000001" customHeight="1" x14ac:dyDescent="0.2">
      <c r="A118" s="168" t="s">
        <v>529</v>
      </c>
      <c r="B118" s="169"/>
      <c r="C118" s="193" t="s">
        <v>426</v>
      </c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5"/>
      <c r="AC118" s="264" t="s">
        <v>29</v>
      </c>
      <c r="AD118" s="265"/>
      <c r="AE118" s="175">
        <f>VLOOKUP($AC118,'04'!$AC$8:$BH$256,3,FALSE)+VLOOKUP($AC118,'5'!$AC$8:$BP$226,3,FALSE)+VLOOKUP($AC118,'06'!$AC$8:$BH$229,3,FALSE)+VLOOKUP($AC118,'07'!$AC$8:$BP$226,3,FALSE)</f>
        <v>100000</v>
      </c>
      <c r="AF118" s="176"/>
      <c r="AG118" s="176"/>
      <c r="AH118" s="177"/>
      <c r="AI118" s="178">
        <f>VLOOKUP($AC118,'04'!$AC$8:$BH$256,7,FALSE)+VLOOKUP($AC118,'5'!$AC$8:$BP$226,7,FALSE)+VLOOKUP($AC118,'06'!$AC$8:$BH$250,7,FALSE)+VLOOKUP($AC118,'07'!$AC$8:$BH$250,7,FALSE)</f>
        <v>1525436</v>
      </c>
      <c r="AJ118" s="179"/>
      <c r="AK118" s="179"/>
      <c r="AL118" s="180"/>
      <c r="AM118" s="178">
        <f>VLOOKUP($AC118,'04'!$AC$8:$BH$256,11,FALSE)+VLOOKUP($AC118,'5'!$AC$8:$BP$226,11,FALSE)+VLOOKUP($AC118,'06'!$AC$8:$BH$250,11,FALSE)+VLOOKUP($AC118,'07'!$AC$8:$BH$250,11,FALSE)</f>
        <v>0</v>
      </c>
      <c r="AN118" s="179"/>
      <c r="AO118" s="179"/>
      <c r="AP118" s="180"/>
      <c r="AQ118" s="178">
        <f>VLOOKUP($AC118,'04'!$AC$8:$BH$256,15,FALSE)+VLOOKUP($AC118,'5'!$AC$8:$BP$226,15,FALSE)+VLOOKUP($AC118,'06'!$AC$8:$BH$250,15,FALSE)+VLOOKUP($AC118,'07'!$AC$8:$BH$250,15,FALSE)</f>
        <v>1415436</v>
      </c>
      <c r="AR118" s="179"/>
      <c r="AS118" s="179"/>
      <c r="AT118" s="180"/>
      <c r="AU118" s="178">
        <f>VLOOKUP($AC118,'04'!$AC$8:$BH$256,19,FALSE)+VLOOKUP($AC118,'5'!$AC$8:$BP$226,19,FALSE)+VLOOKUP($AC118,'06'!$AC$8:$BH$229,19,FALSE)+VLOOKUP($AC118,'07'!$AC$8:$BH$229,19,FALSE)</f>
        <v>0</v>
      </c>
      <c r="AV118" s="179"/>
      <c r="AW118" s="179"/>
      <c r="AX118" s="180"/>
      <c r="AY118" s="178">
        <f>VLOOKUP($AC118,'04'!$AC$8:$BH$256,23,FALSE)+VLOOKUP($AC118,'5'!$AC$8:$BP$226,23,FALSE)+VLOOKUP($AC118,'06'!$AC$8:$BH$250,23,FALSE)+VLOOKUP($AC118,'06'!$AC$8:$BH$250,23,FALSE)</f>
        <v>0</v>
      </c>
      <c r="AZ118" s="179"/>
      <c r="BA118" s="179"/>
      <c r="BB118" s="180"/>
      <c r="BC118" s="178">
        <f>VLOOKUP($AC118,'04'!$AC$8:$BH$256,27,FALSE)+VLOOKUP($AC118,'5'!$AC$8:$BP$226,27,FALSE)+VLOOKUP($AC118,'06'!$AC$8:$BH$250,27,FALSE)+VLOOKUP($AC118,'07'!$AC$8:$BH$250,27,FALSE)</f>
        <v>1415436</v>
      </c>
      <c r="BD118" s="179"/>
      <c r="BE118" s="179"/>
      <c r="BF118" s="180"/>
      <c r="BG118" s="259">
        <f t="shared" si="54"/>
        <v>0.92788946897804958</v>
      </c>
      <c r="BH118" s="260"/>
    </row>
    <row r="119" spans="1:60" ht="20.100000000000001" customHeight="1" x14ac:dyDescent="0.2">
      <c r="A119" s="168" t="s">
        <v>530</v>
      </c>
      <c r="B119" s="169"/>
      <c r="C119" s="229" t="s">
        <v>23</v>
      </c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1"/>
      <c r="AC119" s="264" t="s">
        <v>30</v>
      </c>
      <c r="AD119" s="265"/>
      <c r="AE119" s="175">
        <f>VLOOKUP($AC119,'04'!$AC$8:$BH$256,3,FALSE)+VLOOKUP($AC119,'5'!$AC$8:$BP$226,3,FALSE)+VLOOKUP($AC119,'06'!$AC$8:$BH$229,3,FALSE)+VLOOKUP($AC119,'07'!$AC$8:$BP$226,3,FALSE)</f>
        <v>0</v>
      </c>
      <c r="AF119" s="176"/>
      <c r="AG119" s="176"/>
      <c r="AH119" s="177"/>
      <c r="AI119" s="178">
        <f>VLOOKUP($AC119,'04'!$AC$8:$BH$256,7,FALSE)+VLOOKUP($AC119,'5'!$AC$8:$BP$226,7,FALSE)+VLOOKUP($AC119,'06'!$AC$8:$BH$250,7,FALSE)+VLOOKUP($AC119,'07'!$AC$8:$BH$250,7,FALSE)</f>
        <v>364988</v>
      </c>
      <c r="AJ119" s="179"/>
      <c r="AK119" s="179"/>
      <c r="AL119" s="180"/>
      <c r="AM119" s="178">
        <f>VLOOKUP($AC119,'04'!$AC$8:$BH$256,11,FALSE)+VLOOKUP($AC119,'5'!$AC$8:$BP$226,11,FALSE)+VLOOKUP($AC119,'06'!$AC$8:$BH$250,11,FALSE)+VLOOKUP($AC119,'07'!$AC$8:$BH$250,11,FALSE)</f>
        <v>0</v>
      </c>
      <c r="AN119" s="179"/>
      <c r="AO119" s="179"/>
      <c r="AP119" s="180"/>
      <c r="AQ119" s="178">
        <f>VLOOKUP($AC119,'04'!$AC$8:$BH$256,15,FALSE)+VLOOKUP($AC119,'5'!$AC$8:$BP$226,15,FALSE)+VLOOKUP($AC119,'06'!$AC$8:$BH$250,15,FALSE)+VLOOKUP($AC119,'07'!$AC$8:$BH$250,15,FALSE)</f>
        <v>364988</v>
      </c>
      <c r="AR119" s="179"/>
      <c r="AS119" s="179"/>
      <c r="AT119" s="180"/>
      <c r="AU119" s="178">
        <f>VLOOKUP($AC119,'04'!$AC$8:$BH$256,19,FALSE)+VLOOKUP($AC119,'5'!$AC$8:$BP$226,19,FALSE)+VLOOKUP($AC119,'06'!$AC$8:$BH$229,19,FALSE)+VLOOKUP($AC119,'07'!$AC$8:$BH$229,19,FALSE)</f>
        <v>0</v>
      </c>
      <c r="AV119" s="179"/>
      <c r="AW119" s="179"/>
      <c r="AX119" s="180"/>
      <c r="AY119" s="178">
        <f>VLOOKUP($AC119,'04'!$AC$8:$BH$256,23,FALSE)+VLOOKUP($AC119,'5'!$AC$8:$BP$226,23,FALSE)+VLOOKUP($AC119,'06'!$AC$8:$BH$250,23,FALSE)+VLOOKUP($AC119,'06'!$AC$8:$BH$250,23,FALSE)</f>
        <v>0</v>
      </c>
      <c r="AZ119" s="179"/>
      <c r="BA119" s="179"/>
      <c r="BB119" s="180"/>
      <c r="BC119" s="178">
        <f>VLOOKUP($AC119,'04'!$AC$8:$BH$256,27,FALSE)+VLOOKUP($AC119,'5'!$AC$8:$BP$226,27,FALSE)+VLOOKUP($AC119,'06'!$AC$8:$BH$250,27,FALSE)+VLOOKUP($AC119,'07'!$AC$8:$BH$250,27,FALSE)</f>
        <v>364988</v>
      </c>
      <c r="BD119" s="179"/>
      <c r="BE119" s="179"/>
      <c r="BF119" s="180"/>
      <c r="BG119" s="259">
        <f t="shared" si="54"/>
        <v>1</v>
      </c>
      <c r="BH119" s="260"/>
    </row>
    <row r="120" spans="1:60" ht="20.100000000000001" customHeight="1" x14ac:dyDescent="0.2">
      <c r="A120" s="199" t="s">
        <v>531</v>
      </c>
      <c r="B120" s="200"/>
      <c r="C120" s="201" t="s">
        <v>801</v>
      </c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3"/>
      <c r="AC120" s="271" t="s">
        <v>31</v>
      </c>
      <c r="AD120" s="272"/>
      <c r="AE120" s="206">
        <f t="shared" ref="AE120" si="93">SUM(AE117:AH119)</f>
        <v>7486870</v>
      </c>
      <c r="AF120" s="207"/>
      <c r="AG120" s="207"/>
      <c r="AH120" s="208"/>
      <c r="AI120" s="206">
        <f t="shared" ref="AI120" si="94">SUM(AI117:AL119)</f>
        <v>11007707</v>
      </c>
      <c r="AJ120" s="207"/>
      <c r="AK120" s="207"/>
      <c r="AL120" s="208"/>
      <c r="AM120" s="178">
        <f>VLOOKUP($AC120,'04'!$AC$8:$BH$256,11,FALSE)+VLOOKUP($AC120,'5'!$AC$8:$BP$226,11,FALSE)+VLOOKUP($AC120,'06'!$AC$8:$BH$250,11,FALSE)+VLOOKUP($AC120,'07'!$AC$8:$BH$250,11,FALSE)</f>
        <v>0</v>
      </c>
      <c r="AN120" s="179"/>
      <c r="AO120" s="179"/>
      <c r="AP120" s="180"/>
      <c r="AQ120" s="206">
        <f t="shared" ref="AQ120" si="95">SUM(AQ117:AT119)</f>
        <v>10897707</v>
      </c>
      <c r="AR120" s="207"/>
      <c r="AS120" s="207"/>
      <c r="AT120" s="208"/>
      <c r="AU120" s="206">
        <f t="shared" ref="AU120" si="96">SUM(AU117:AX119)</f>
        <v>22160610</v>
      </c>
      <c r="AV120" s="207"/>
      <c r="AW120" s="207"/>
      <c r="AX120" s="208"/>
      <c r="AY120" s="206">
        <f t="shared" ref="AY120" si="97">SUM(AY117:BB119)</f>
        <v>0</v>
      </c>
      <c r="AZ120" s="207"/>
      <c r="BA120" s="207"/>
      <c r="BB120" s="208"/>
      <c r="BC120" s="206">
        <f t="shared" ref="BC120" si="98">SUM(BC117:BF119)</f>
        <v>10897707</v>
      </c>
      <c r="BD120" s="207"/>
      <c r="BE120" s="207"/>
      <c r="BF120" s="208"/>
      <c r="BG120" s="219">
        <f t="shared" si="54"/>
        <v>0.99000700145816023</v>
      </c>
      <c r="BH120" s="220"/>
    </row>
    <row r="121" spans="1:60" ht="20.100000000000001" customHeight="1" x14ac:dyDescent="0.2">
      <c r="A121" s="199" t="s">
        <v>532</v>
      </c>
      <c r="B121" s="200"/>
      <c r="C121" s="268" t="s">
        <v>802</v>
      </c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70"/>
      <c r="AC121" s="271" t="s">
        <v>32</v>
      </c>
      <c r="AD121" s="272"/>
      <c r="AE121" s="206">
        <f t="shared" ref="AE121" si="99">AE116+AE120</f>
        <v>137920039</v>
      </c>
      <c r="AF121" s="207"/>
      <c r="AG121" s="207"/>
      <c r="AH121" s="208"/>
      <c r="AI121" s="206">
        <f t="shared" ref="AI121" si="100">AI116+AI120</f>
        <v>148908353</v>
      </c>
      <c r="AJ121" s="207"/>
      <c r="AK121" s="207"/>
      <c r="AL121" s="208"/>
      <c r="AM121" s="178">
        <f>VLOOKUP($AC121,'04'!$AC$8:$BH$256,11,FALSE)+VLOOKUP($AC121,'5'!$AC$8:$BP$226,11,FALSE)+VLOOKUP($AC121,'06'!$AC$8:$BH$250,11,FALSE)+VLOOKUP($AC121,'07'!$AC$8:$BH$250,11,FALSE)</f>
        <v>0</v>
      </c>
      <c r="AN121" s="179"/>
      <c r="AO121" s="179"/>
      <c r="AP121" s="180"/>
      <c r="AQ121" s="206">
        <f t="shared" ref="AQ121" si="101">AQ116+AQ120</f>
        <v>147674511</v>
      </c>
      <c r="AR121" s="207"/>
      <c r="AS121" s="207"/>
      <c r="AT121" s="208"/>
      <c r="AU121" s="206">
        <f t="shared" ref="AU121" si="102">AU116+AU120</f>
        <v>395490279</v>
      </c>
      <c r="AV121" s="207"/>
      <c r="AW121" s="207"/>
      <c r="AX121" s="208"/>
      <c r="AY121" s="206">
        <f t="shared" ref="AY121" si="103">AY116+AY120</f>
        <v>0</v>
      </c>
      <c r="AZ121" s="207"/>
      <c r="BA121" s="207"/>
      <c r="BB121" s="208"/>
      <c r="BC121" s="206">
        <f t="shared" ref="BC121" si="104">BC116+BC120</f>
        <v>147674511</v>
      </c>
      <c r="BD121" s="207"/>
      <c r="BE121" s="207"/>
      <c r="BF121" s="208"/>
      <c r="BG121" s="219">
        <f t="shared" si="54"/>
        <v>0.99171408470282385</v>
      </c>
      <c r="BH121" s="220"/>
    </row>
    <row r="122" spans="1:60" s="3" customFormat="1" ht="20.100000000000001" customHeight="1" x14ac:dyDescent="0.2">
      <c r="A122" s="199" t="s">
        <v>533</v>
      </c>
      <c r="B122" s="200"/>
      <c r="C122" s="201" t="s">
        <v>24</v>
      </c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3"/>
      <c r="AC122" s="271" t="s">
        <v>52</v>
      </c>
      <c r="AD122" s="272"/>
      <c r="AE122" s="206">
        <f>VLOOKUP($AC122,'04'!$AC$8:$BH$256,3,FALSE)+VLOOKUP($AC122,'5'!$AC$8:$BP$226,3,FALSE)+VLOOKUP($AC122,'06'!$AC$8:$BH$229,3,FALSE)+VLOOKUP($AC122,'07'!$AC$8:$BP$226,3,FALSE)</f>
        <v>28968262</v>
      </c>
      <c r="AF122" s="207"/>
      <c r="AG122" s="207"/>
      <c r="AH122" s="208"/>
      <c r="AI122" s="206">
        <f>VLOOKUP($AC122,'04'!$AC$8:$BH$256,7,FALSE)+VLOOKUP($AC122,'5'!$AC$8:$BP$226,7,FALSE)+VLOOKUP($AC122,'06'!$AC$8:$BH$250,7,FALSE)+VLOOKUP($AC122,'07'!$AC$8:$BH$250,7,FALSE)</f>
        <v>32448087</v>
      </c>
      <c r="AJ122" s="207"/>
      <c r="AK122" s="207"/>
      <c r="AL122" s="208"/>
      <c r="AM122" s="178">
        <f>VLOOKUP($AC122,'04'!$AC$8:$BH$256,11,FALSE)+VLOOKUP($AC122,'5'!$AC$8:$BP$226,11,FALSE)+VLOOKUP($AC122,'06'!$AC$8:$BH$250,11,FALSE)+VLOOKUP($AC122,'07'!$AC$8:$BH$250,11,FALSE)</f>
        <v>0</v>
      </c>
      <c r="AN122" s="179"/>
      <c r="AO122" s="179"/>
      <c r="AP122" s="180"/>
      <c r="AQ122" s="206">
        <f>VLOOKUP($AC122,'04'!$AC$8:$BH$256,15,FALSE)+VLOOKUP($AC122,'5'!$AC$8:$BP$226,15,FALSE)+VLOOKUP($AC122,'06'!$AC$8:$BH$250,15,FALSE)+VLOOKUP($AC122,'07'!$AC$8:$BH$250,15,FALSE)</f>
        <v>32396738</v>
      </c>
      <c r="AR122" s="207"/>
      <c r="AS122" s="207"/>
      <c r="AT122" s="208"/>
      <c r="AU122" s="206">
        <f>VLOOKUP($AC122,'04'!$AC$8:$BH$256,19,FALSE)+VLOOKUP($AC122,'5'!$AC$8:$BP$226,19,FALSE)+VLOOKUP($AC122,'06'!$AC$8:$BH$229,19,FALSE)+VLOOKUP($AC122,'07'!$AC$8:$BH$229,19,FALSE)</f>
        <v>86904786</v>
      </c>
      <c r="AV122" s="207"/>
      <c r="AW122" s="207"/>
      <c r="AX122" s="208"/>
      <c r="AY122" s="178">
        <f>VLOOKUP($AC122,'04'!$AC$8:$BH$256,23,FALSE)+VLOOKUP($AC122,'5'!$AC$8:$BP$226,23,FALSE)+VLOOKUP($AC122,'06'!$AC$8:$BH$250,23,FALSE)+VLOOKUP($AC122,'06'!$AC$8:$BH$250,23,FALSE)</f>
        <v>0</v>
      </c>
      <c r="AZ122" s="179"/>
      <c r="BA122" s="179"/>
      <c r="BB122" s="180"/>
      <c r="BC122" s="206">
        <f>VLOOKUP($AC122,'04'!$AC$8:$BH$256,27,FALSE)+VLOOKUP($AC122,'5'!$AC$8:$BP$226,27,FALSE)+VLOOKUP($AC122,'06'!$AC$8:$BH$250,27,FALSE)+VLOOKUP($AC122,'07'!$AC$8:$BH$250,27,FALSE)</f>
        <v>32396738</v>
      </c>
      <c r="BD122" s="207"/>
      <c r="BE122" s="207"/>
      <c r="BF122" s="208"/>
      <c r="BG122" s="219">
        <f t="shared" si="54"/>
        <v>0.99841750301026988</v>
      </c>
      <c r="BH122" s="220"/>
    </row>
    <row r="123" spans="1:60" ht="20.100000000000001" customHeight="1" x14ac:dyDescent="0.2">
      <c r="A123" s="168" t="s">
        <v>534</v>
      </c>
      <c r="B123" s="169"/>
      <c r="C123" s="193" t="s">
        <v>63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5"/>
      <c r="AC123" s="264" t="s">
        <v>82</v>
      </c>
      <c r="AD123" s="265"/>
      <c r="AE123" s="175">
        <f>VLOOKUP($AC123,'04'!$AC$8:$BH$256,3,FALSE)+VLOOKUP($AC123,'5'!$AC$8:$BP$226,3,FALSE)+VLOOKUP($AC123,'06'!$AC$8:$BH$229,3,FALSE)+VLOOKUP($AC123,'07'!$AC$8:$BP$226,3,FALSE)</f>
        <v>635000</v>
      </c>
      <c r="AF123" s="176"/>
      <c r="AG123" s="176"/>
      <c r="AH123" s="177"/>
      <c r="AI123" s="178">
        <f>VLOOKUP($AC123,'04'!$AC$8:$BH$256,7,FALSE)+VLOOKUP($AC123,'5'!$AC$8:$BP$226,7,FALSE)+VLOOKUP($AC123,'06'!$AC$8:$BH$250,7,FALSE)+VLOOKUP($AC123,'07'!$AC$8:$BH$250,7,FALSE)</f>
        <v>659548</v>
      </c>
      <c r="AJ123" s="179"/>
      <c r="AK123" s="179"/>
      <c r="AL123" s="180"/>
      <c r="AM123" s="178">
        <f>VLOOKUP($AC123,'04'!$AC$8:$BH$256,11,FALSE)+VLOOKUP($AC123,'5'!$AC$8:$BP$226,11,FALSE)+VLOOKUP($AC123,'06'!$AC$8:$BH$250,11,FALSE)+VLOOKUP($AC123,'07'!$AC$8:$BH$250,11,FALSE)</f>
        <v>0</v>
      </c>
      <c r="AN123" s="179"/>
      <c r="AO123" s="179"/>
      <c r="AP123" s="180"/>
      <c r="AQ123" s="178">
        <f>VLOOKUP($AC123,'04'!$AC$8:$BH$256,15,FALSE)+VLOOKUP($AC123,'5'!$AC$8:$BP$226,15,FALSE)+VLOOKUP($AC123,'06'!$AC$8:$BH$250,15,FALSE)+VLOOKUP($AC123,'07'!$AC$8:$BH$250,15,FALSE)</f>
        <v>659548</v>
      </c>
      <c r="AR123" s="179"/>
      <c r="AS123" s="179"/>
      <c r="AT123" s="180"/>
      <c r="AU123" s="178">
        <f>VLOOKUP($AC123,'04'!$AC$8:$BH$256,19,FALSE)+VLOOKUP($AC123,'5'!$AC$8:$BP$226,19,FALSE)+VLOOKUP($AC123,'06'!$AC$8:$BH$229,19,FALSE)+VLOOKUP($AC123,'07'!$AC$8:$BH$229,19,FALSE)</f>
        <v>0</v>
      </c>
      <c r="AV123" s="179"/>
      <c r="AW123" s="179"/>
      <c r="AX123" s="180"/>
      <c r="AY123" s="178">
        <f>VLOOKUP($AC123,'04'!$AC$8:$BH$256,23,FALSE)+VLOOKUP($AC123,'5'!$AC$8:$BP$226,23,FALSE)+VLOOKUP($AC123,'06'!$AC$8:$BH$250,23,FALSE)+VLOOKUP($AC123,'06'!$AC$8:$BH$250,23,FALSE)</f>
        <v>0</v>
      </c>
      <c r="AZ123" s="179"/>
      <c r="BA123" s="179"/>
      <c r="BB123" s="180"/>
      <c r="BC123" s="178">
        <f>VLOOKUP($AC123,'04'!$AC$8:$BH$256,27,FALSE)+VLOOKUP($AC123,'5'!$AC$8:$BP$226,27,FALSE)+VLOOKUP($AC123,'06'!$AC$8:$BH$250,27,FALSE)+VLOOKUP($AC123,'07'!$AC$8:$BH$250,27,FALSE)</f>
        <v>659548</v>
      </c>
      <c r="BD123" s="179"/>
      <c r="BE123" s="179"/>
      <c r="BF123" s="180"/>
      <c r="BG123" s="259">
        <f t="shared" si="54"/>
        <v>1</v>
      </c>
      <c r="BH123" s="260"/>
    </row>
    <row r="124" spans="1:60" ht="20.100000000000001" customHeight="1" x14ac:dyDescent="0.2">
      <c r="A124" s="168" t="s">
        <v>535</v>
      </c>
      <c r="B124" s="169"/>
      <c r="C124" s="193" t="s">
        <v>64</v>
      </c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5"/>
      <c r="AC124" s="264" t="s">
        <v>83</v>
      </c>
      <c r="AD124" s="265"/>
      <c r="AE124" s="175">
        <f>VLOOKUP($AC124,'04'!$AC$8:$BH$256,3,FALSE)+VLOOKUP($AC124,'5'!$AC$8:$BP$226,3,FALSE)+VLOOKUP($AC124,'06'!$AC$8:$BH$229,3,FALSE)+VLOOKUP($AC124,'07'!$AC$8:$BP$226,3,FALSE)</f>
        <v>32721433</v>
      </c>
      <c r="AF124" s="176"/>
      <c r="AG124" s="176"/>
      <c r="AH124" s="177"/>
      <c r="AI124" s="178">
        <f>VLOOKUP($AC124,'04'!$AC$8:$BH$256,7,FALSE)+VLOOKUP($AC124,'5'!$AC$8:$BP$226,7,FALSE)+VLOOKUP($AC124,'06'!$AC$8:$BH$250,7,FALSE)+VLOOKUP($AC124,'07'!$AC$8:$BH$250,7,FALSE)</f>
        <v>31770872</v>
      </c>
      <c r="AJ124" s="179"/>
      <c r="AK124" s="179"/>
      <c r="AL124" s="180"/>
      <c r="AM124" s="178">
        <f>VLOOKUP($AC124,'04'!$AC$8:$BH$256,11,FALSE)+VLOOKUP($AC124,'5'!$AC$8:$BP$226,11,FALSE)+VLOOKUP($AC124,'06'!$AC$8:$BH$250,11,FALSE)+VLOOKUP($AC124,'07'!$AC$8:$BH$250,11,FALSE)</f>
        <v>0</v>
      </c>
      <c r="AN124" s="179"/>
      <c r="AO124" s="179"/>
      <c r="AP124" s="180"/>
      <c r="AQ124" s="178">
        <f>VLOOKUP($AC124,'04'!$AC$8:$BH$256,15,FALSE)+VLOOKUP($AC124,'5'!$AC$8:$BP$226,15,FALSE)+VLOOKUP($AC124,'06'!$AC$8:$BH$250,15,FALSE)+VLOOKUP($AC124,'07'!$AC$8:$BH$250,15,FALSE)</f>
        <v>31770872</v>
      </c>
      <c r="AR124" s="179"/>
      <c r="AS124" s="179"/>
      <c r="AT124" s="180"/>
      <c r="AU124" s="178">
        <f>VLOOKUP($AC124,'04'!$AC$8:$BH$256,19,FALSE)+VLOOKUP($AC124,'5'!$AC$8:$BP$226,19,FALSE)+VLOOKUP($AC124,'06'!$AC$8:$BH$229,19,FALSE)+VLOOKUP($AC124,'07'!$AC$8:$BH$229,19,FALSE)</f>
        <v>0</v>
      </c>
      <c r="AV124" s="179"/>
      <c r="AW124" s="179"/>
      <c r="AX124" s="180"/>
      <c r="AY124" s="178">
        <f>VLOOKUP($AC124,'04'!$AC$8:$BH$256,23,FALSE)+VLOOKUP($AC124,'5'!$AC$8:$BP$226,23,FALSE)+VLOOKUP($AC124,'06'!$AC$8:$BH$250,23,FALSE)+VLOOKUP($AC124,'06'!$AC$8:$BH$250,23,FALSE)</f>
        <v>0</v>
      </c>
      <c r="AZ124" s="179"/>
      <c r="BA124" s="179"/>
      <c r="BB124" s="180"/>
      <c r="BC124" s="178">
        <f>VLOOKUP($AC124,'04'!$AC$8:$BH$256,27,FALSE)+VLOOKUP($AC124,'5'!$AC$8:$BP$226,27,FALSE)+VLOOKUP($AC124,'06'!$AC$8:$BH$250,27,FALSE)+VLOOKUP($AC124,'07'!$AC$8:$BH$250,27,FALSE)</f>
        <v>31253074</v>
      </c>
      <c r="BD124" s="179"/>
      <c r="BE124" s="179"/>
      <c r="BF124" s="180"/>
      <c r="BG124" s="259">
        <f t="shared" si="54"/>
        <v>0.98370211557303178</v>
      </c>
      <c r="BH124" s="260"/>
    </row>
    <row r="125" spans="1:60" ht="20.100000000000001" customHeight="1" x14ac:dyDescent="0.2">
      <c r="A125" s="168" t="s">
        <v>536</v>
      </c>
      <c r="B125" s="169"/>
      <c r="C125" s="193" t="s">
        <v>65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5"/>
      <c r="AC125" s="264" t="s">
        <v>84</v>
      </c>
      <c r="AD125" s="265"/>
      <c r="AE125" s="175">
        <f>VLOOKUP($AC125,'04'!$AC$8:$BH$256,3,FALSE)+VLOOKUP($AC125,'5'!$AC$8:$BP$226,3,FALSE)+VLOOKUP($AC125,'06'!$AC$8:$BH$229,3,FALSE)+VLOOKUP($AC125,'07'!$AC$8:$BP$226,3,FALSE)</f>
        <v>0</v>
      </c>
      <c r="AF125" s="176"/>
      <c r="AG125" s="176"/>
      <c r="AH125" s="177"/>
      <c r="AI125" s="178">
        <f>VLOOKUP($AC125,'04'!$AC$8:$BH$256,7,FALSE)+VLOOKUP($AC125,'5'!$AC$8:$BP$226,7,FALSE)+VLOOKUP($AC125,'06'!$AC$8:$BH$250,7,FALSE)+VLOOKUP($AC125,'07'!$AC$8:$BH$250,7,FALSE)</f>
        <v>0</v>
      </c>
      <c r="AJ125" s="179"/>
      <c r="AK125" s="179"/>
      <c r="AL125" s="180"/>
      <c r="AM125" s="178">
        <f>VLOOKUP($AC125,'04'!$AC$8:$BH$256,11,FALSE)+VLOOKUP($AC125,'5'!$AC$8:$BP$226,11,FALSE)+VLOOKUP($AC125,'06'!$AC$8:$BH$250,11,FALSE)+VLOOKUP($AC125,'07'!$AC$8:$BH$250,11,FALSE)</f>
        <v>0</v>
      </c>
      <c r="AN125" s="179"/>
      <c r="AO125" s="179"/>
      <c r="AP125" s="180"/>
      <c r="AQ125" s="178">
        <f>VLOOKUP($AC125,'04'!$AC$8:$BH$256,15,FALSE)+VLOOKUP($AC125,'5'!$AC$8:$BP$226,15,FALSE)+VLOOKUP($AC125,'06'!$AC$8:$BH$250,15,FALSE)+VLOOKUP($AC125,'07'!$AC$8:$BH$250,15,FALSE)</f>
        <v>0</v>
      </c>
      <c r="AR125" s="179"/>
      <c r="AS125" s="179"/>
      <c r="AT125" s="180"/>
      <c r="AU125" s="178">
        <f>VLOOKUP($AC125,'04'!$AC$8:$BH$256,19,FALSE)+VLOOKUP($AC125,'5'!$AC$8:$BP$226,19,FALSE)+VLOOKUP($AC125,'06'!$AC$8:$BH$229,19,FALSE)+VLOOKUP($AC125,'07'!$AC$8:$BH$229,19,FALSE)</f>
        <v>0</v>
      </c>
      <c r="AV125" s="179"/>
      <c r="AW125" s="179"/>
      <c r="AX125" s="180"/>
      <c r="AY125" s="178">
        <f>VLOOKUP($AC125,'04'!$AC$8:$BH$256,23,FALSE)+VLOOKUP($AC125,'5'!$AC$8:$BP$226,23,FALSE)+VLOOKUP($AC125,'06'!$AC$8:$BH$250,23,FALSE)+VLOOKUP($AC125,'06'!$AC$8:$BH$250,23,FALSE)</f>
        <v>0</v>
      </c>
      <c r="AZ125" s="179"/>
      <c r="BA125" s="179"/>
      <c r="BB125" s="180"/>
      <c r="BC125" s="178">
        <f>VLOOKUP($AC125,'04'!$AC$8:$BH$256,27,FALSE)+VLOOKUP($AC125,'5'!$AC$8:$BP$226,27,FALSE)+VLOOKUP($AC125,'06'!$AC$8:$BH$250,27,FALSE)+VLOOKUP($AC125,'07'!$AC$8:$BH$250,27,FALSE)</f>
        <v>0</v>
      </c>
      <c r="BD125" s="179"/>
      <c r="BE125" s="179"/>
      <c r="BF125" s="180"/>
      <c r="BG125" s="259" t="str">
        <f t="shared" si="54"/>
        <v>n.é.</v>
      </c>
      <c r="BH125" s="260"/>
    </row>
    <row r="126" spans="1:60" ht="20.100000000000001" customHeight="1" x14ac:dyDescent="0.2">
      <c r="A126" s="199" t="s">
        <v>537</v>
      </c>
      <c r="B126" s="200"/>
      <c r="C126" s="201" t="s">
        <v>803</v>
      </c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3"/>
      <c r="AC126" s="271" t="s">
        <v>92</v>
      </c>
      <c r="AD126" s="272"/>
      <c r="AE126" s="206">
        <f t="shared" ref="AE126" si="105">SUM(AE123:AH125)</f>
        <v>33356433</v>
      </c>
      <c r="AF126" s="207"/>
      <c r="AG126" s="207"/>
      <c r="AH126" s="208"/>
      <c r="AI126" s="206">
        <f t="shared" ref="AI126" si="106">SUM(AI123:AL125)</f>
        <v>32430420</v>
      </c>
      <c r="AJ126" s="207"/>
      <c r="AK126" s="207"/>
      <c r="AL126" s="208"/>
      <c r="AM126" s="206">
        <f t="shared" ref="AM126" si="107">SUM(AM123:AP125)</f>
        <v>0</v>
      </c>
      <c r="AN126" s="207"/>
      <c r="AO126" s="207"/>
      <c r="AP126" s="208"/>
      <c r="AQ126" s="206">
        <f t="shared" ref="AQ126" si="108">SUM(AQ123:AT125)</f>
        <v>32430420</v>
      </c>
      <c r="AR126" s="207"/>
      <c r="AS126" s="207"/>
      <c r="AT126" s="208"/>
      <c r="AU126" s="206">
        <f t="shared" ref="AU126" si="109">SUM(AU123:AX125)</f>
        <v>0</v>
      </c>
      <c r="AV126" s="207"/>
      <c r="AW126" s="207"/>
      <c r="AX126" s="208"/>
      <c r="AY126" s="178">
        <f>VLOOKUP($AC126,'04'!$AC$8:$BH$256,23,FALSE)+VLOOKUP($AC126,'5'!$AC$8:$BP$226,23,FALSE)+VLOOKUP($AC126,'06'!$AC$8:$BH$250,23,FALSE)+VLOOKUP($AC126,'06'!$AC$8:$BH$250,23,FALSE)</f>
        <v>0</v>
      </c>
      <c r="AZ126" s="179"/>
      <c r="BA126" s="179"/>
      <c r="BB126" s="180"/>
      <c r="BC126" s="206">
        <f t="shared" ref="BC126" si="110">SUM(BC123:BF125)</f>
        <v>31912622</v>
      </c>
      <c r="BD126" s="207"/>
      <c r="BE126" s="207"/>
      <c r="BF126" s="208"/>
      <c r="BG126" s="219">
        <f t="shared" si="54"/>
        <v>0.98403357094974409</v>
      </c>
      <c r="BH126" s="220"/>
    </row>
    <row r="127" spans="1:60" ht="20.100000000000001" customHeight="1" x14ac:dyDescent="0.2">
      <c r="A127" s="168" t="s">
        <v>538</v>
      </c>
      <c r="B127" s="169"/>
      <c r="C127" s="193" t="s">
        <v>66</v>
      </c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5"/>
      <c r="AC127" s="264" t="s">
        <v>85</v>
      </c>
      <c r="AD127" s="265"/>
      <c r="AE127" s="175">
        <f>VLOOKUP($AC127,'04'!$AC$8:$BH$256,3,FALSE)+VLOOKUP($AC127,'5'!$AC$8:$BP$226,3,FALSE)+VLOOKUP($AC127,'06'!$AC$8:$BH$229,3,FALSE)+VLOOKUP($AC127,'07'!$AC$8:$BP$226,3,FALSE)</f>
        <v>2643000</v>
      </c>
      <c r="AF127" s="176"/>
      <c r="AG127" s="176"/>
      <c r="AH127" s="177"/>
      <c r="AI127" s="178">
        <f>VLOOKUP($AC127,'04'!$AC$8:$BH$256,7,FALSE)+VLOOKUP($AC127,'5'!$AC$8:$BP$226,7,FALSE)+VLOOKUP($AC127,'06'!$AC$8:$BH$250,7,FALSE)+VLOOKUP($AC127,'07'!$AC$8:$BH$250,7,FALSE)</f>
        <v>3109376</v>
      </c>
      <c r="AJ127" s="179"/>
      <c r="AK127" s="179"/>
      <c r="AL127" s="180"/>
      <c r="AM127" s="178">
        <f>VLOOKUP($AC127,'04'!$AC$8:$BH$256,11,FALSE)+VLOOKUP($AC127,'5'!$AC$8:$BP$226,11,FALSE)+VLOOKUP($AC127,'06'!$AC$8:$BH$250,11,FALSE)+VLOOKUP($AC127,'07'!$AC$8:$BH$250,11,FALSE)</f>
        <v>0</v>
      </c>
      <c r="AN127" s="179"/>
      <c r="AO127" s="179"/>
      <c r="AP127" s="180"/>
      <c r="AQ127" s="178">
        <f>VLOOKUP($AC127,'04'!$AC$8:$BH$256,15,FALSE)+VLOOKUP($AC127,'5'!$AC$8:$BP$226,15,FALSE)+VLOOKUP($AC127,'06'!$AC$8:$BH$250,15,FALSE)+VLOOKUP($AC127,'07'!$AC$8:$BH$250,15,FALSE)</f>
        <v>3109376</v>
      </c>
      <c r="AR127" s="179"/>
      <c r="AS127" s="179"/>
      <c r="AT127" s="180"/>
      <c r="AU127" s="178">
        <f>VLOOKUP($AC127,'04'!$AC$8:$BH$256,19,FALSE)+VLOOKUP($AC127,'5'!$AC$8:$BP$226,19,FALSE)+VLOOKUP($AC127,'06'!$AC$8:$BH$229,19,FALSE)+VLOOKUP($AC127,'07'!$AC$8:$BH$229,19,FALSE)</f>
        <v>0</v>
      </c>
      <c r="AV127" s="179"/>
      <c r="AW127" s="179"/>
      <c r="AX127" s="180"/>
      <c r="AY127" s="178">
        <f>VLOOKUP($AC127,'04'!$AC$8:$BH$256,23,FALSE)+VLOOKUP($AC127,'5'!$AC$8:$BP$226,23,FALSE)+VLOOKUP($AC127,'06'!$AC$8:$BH$250,23,FALSE)+VLOOKUP($AC127,'06'!$AC$8:$BH$250,23,FALSE)</f>
        <v>0</v>
      </c>
      <c r="AZ127" s="179"/>
      <c r="BA127" s="179"/>
      <c r="BB127" s="180"/>
      <c r="BC127" s="178">
        <f>VLOOKUP($AC127,'04'!$AC$8:$BH$256,27,FALSE)+VLOOKUP($AC127,'5'!$AC$8:$BP$226,27,FALSE)+VLOOKUP($AC127,'06'!$AC$8:$BH$250,27,FALSE)+VLOOKUP($AC127,'07'!$AC$8:$BH$250,27,FALSE)</f>
        <v>3109376</v>
      </c>
      <c r="BD127" s="179"/>
      <c r="BE127" s="179"/>
      <c r="BF127" s="180"/>
      <c r="BG127" s="259">
        <f t="shared" si="54"/>
        <v>1</v>
      </c>
      <c r="BH127" s="260"/>
    </row>
    <row r="128" spans="1:60" ht="20.100000000000001" customHeight="1" x14ac:dyDescent="0.2">
      <c r="A128" s="168" t="s">
        <v>539</v>
      </c>
      <c r="B128" s="169"/>
      <c r="C128" s="193" t="s">
        <v>67</v>
      </c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5"/>
      <c r="AC128" s="264" t="s">
        <v>86</v>
      </c>
      <c r="AD128" s="265"/>
      <c r="AE128" s="175">
        <f>VLOOKUP($AC128,'04'!$AC$8:$BH$256,3,FALSE)+VLOOKUP($AC128,'5'!$AC$8:$BP$226,3,FALSE)+VLOOKUP($AC128,'06'!$AC$8:$BH$229,3,FALSE)+VLOOKUP($AC128,'07'!$AC$8:$BP$226,3,FALSE)</f>
        <v>1521000</v>
      </c>
      <c r="AF128" s="176"/>
      <c r="AG128" s="176"/>
      <c r="AH128" s="177"/>
      <c r="AI128" s="178">
        <f>VLOOKUP($AC128,'04'!$AC$8:$BH$256,7,FALSE)+VLOOKUP($AC128,'5'!$AC$8:$BP$226,7,FALSE)+VLOOKUP($AC128,'06'!$AC$8:$BH$250,7,FALSE)+VLOOKUP($AC128,'07'!$AC$8:$BH$250,7,FALSE)</f>
        <v>1371693</v>
      </c>
      <c r="AJ128" s="179"/>
      <c r="AK128" s="179"/>
      <c r="AL128" s="180"/>
      <c r="AM128" s="178">
        <f>VLOOKUP($AC128,'04'!$AC$8:$BH$256,11,FALSE)+VLOOKUP($AC128,'5'!$AC$8:$BP$226,11,FALSE)+VLOOKUP($AC128,'06'!$AC$8:$BH$250,11,FALSE)+VLOOKUP($AC128,'07'!$AC$8:$BH$250,11,FALSE)</f>
        <v>0</v>
      </c>
      <c r="AN128" s="179"/>
      <c r="AO128" s="179"/>
      <c r="AP128" s="180"/>
      <c r="AQ128" s="178">
        <f>VLOOKUP($AC128,'04'!$AC$8:$BH$256,15,FALSE)+VLOOKUP($AC128,'5'!$AC$8:$BP$226,15,FALSE)+VLOOKUP($AC128,'06'!$AC$8:$BH$250,15,FALSE)+VLOOKUP($AC128,'07'!$AC$8:$BH$250,15,FALSE)</f>
        <v>1350941</v>
      </c>
      <c r="AR128" s="179"/>
      <c r="AS128" s="179"/>
      <c r="AT128" s="180"/>
      <c r="AU128" s="178">
        <f>VLOOKUP($AC128,'04'!$AC$8:$BH$256,19,FALSE)+VLOOKUP($AC128,'5'!$AC$8:$BP$226,19,FALSE)+VLOOKUP($AC128,'06'!$AC$8:$BH$229,19,FALSE)+VLOOKUP($AC128,'07'!$AC$8:$BH$229,19,FALSE)</f>
        <v>20752</v>
      </c>
      <c r="AV128" s="179"/>
      <c r="AW128" s="179"/>
      <c r="AX128" s="180"/>
      <c r="AY128" s="178">
        <f>VLOOKUP($AC128,'04'!$AC$8:$BH$256,23,FALSE)+VLOOKUP($AC128,'5'!$AC$8:$BP$226,23,FALSE)+VLOOKUP($AC128,'06'!$AC$8:$BH$250,23,FALSE)+VLOOKUP($AC128,'06'!$AC$8:$BH$250,23,FALSE)</f>
        <v>0</v>
      </c>
      <c r="AZ128" s="179"/>
      <c r="BA128" s="179"/>
      <c r="BB128" s="180"/>
      <c r="BC128" s="178">
        <f>VLOOKUP($AC128,'04'!$AC$8:$BH$256,27,FALSE)+VLOOKUP($AC128,'5'!$AC$8:$BP$226,27,FALSE)+VLOOKUP($AC128,'06'!$AC$8:$BH$250,27,FALSE)+VLOOKUP($AC128,'07'!$AC$8:$BH$250,27,FALSE)</f>
        <v>1350941</v>
      </c>
      <c r="BD128" s="179"/>
      <c r="BE128" s="179"/>
      <c r="BF128" s="180"/>
      <c r="BG128" s="259">
        <f t="shared" si="54"/>
        <v>0.98487125034537615</v>
      </c>
      <c r="BH128" s="260"/>
    </row>
    <row r="129" spans="1:60" ht="20.100000000000001" customHeight="1" x14ac:dyDescent="0.2">
      <c r="A129" s="199" t="s">
        <v>540</v>
      </c>
      <c r="B129" s="200"/>
      <c r="C129" s="201" t="s">
        <v>804</v>
      </c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3"/>
      <c r="AC129" s="271" t="s">
        <v>93</v>
      </c>
      <c r="AD129" s="272"/>
      <c r="AE129" s="206">
        <f t="shared" ref="AE129" si="111">SUM(AE127:AH128)</f>
        <v>4164000</v>
      </c>
      <c r="AF129" s="207"/>
      <c r="AG129" s="207"/>
      <c r="AH129" s="208"/>
      <c r="AI129" s="206">
        <f t="shared" ref="AI129" si="112">SUM(AI127:AL128)</f>
        <v>4481069</v>
      </c>
      <c r="AJ129" s="207"/>
      <c r="AK129" s="207"/>
      <c r="AL129" s="208"/>
      <c r="AM129" s="206">
        <f t="shared" ref="AM129" si="113">SUM(AM127:AP128)</f>
        <v>0</v>
      </c>
      <c r="AN129" s="207"/>
      <c r="AO129" s="207"/>
      <c r="AP129" s="208"/>
      <c r="AQ129" s="206">
        <f t="shared" ref="AQ129" si="114">SUM(AQ127:AT128)</f>
        <v>4460317</v>
      </c>
      <c r="AR129" s="207"/>
      <c r="AS129" s="207"/>
      <c r="AT129" s="208"/>
      <c r="AU129" s="206">
        <f t="shared" ref="AU129" si="115">SUM(AU127:AX128)</f>
        <v>20752</v>
      </c>
      <c r="AV129" s="207"/>
      <c r="AW129" s="207"/>
      <c r="AX129" s="208"/>
      <c r="AY129" s="206">
        <f t="shared" ref="AY129" si="116">SUM(AY127:BB128)</f>
        <v>0</v>
      </c>
      <c r="AZ129" s="207"/>
      <c r="BA129" s="207"/>
      <c r="BB129" s="208"/>
      <c r="BC129" s="206">
        <f t="shared" ref="BC129" si="117">SUM(BC127:BF128)</f>
        <v>4460317</v>
      </c>
      <c r="BD129" s="207"/>
      <c r="BE129" s="207"/>
      <c r="BF129" s="208"/>
      <c r="BG129" s="219">
        <f t="shared" si="54"/>
        <v>0.99536896218290771</v>
      </c>
      <c r="BH129" s="220"/>
    </row>
    <row r="130" spans="1:60" ht="20.100000000000001" customHeight="1" x14ac:dyDescent="0.2">
      <c r="A130" s="168" t="s">
        <v>541</v>
      </c>
      <c r="B130" s="169"/>
      <c r="C130" s="193" t="s">
        <v>68</v>
      </c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5"/>
      <c r="AC130" s="264" t="s">
        <v>87</v>
      </c>
      <c r="AD130" s="265"/>
      <c r="AE130" s="175">
        <f>VLOOKUP($AC130,'04'!$AC$8:$BH$256,3,FALSE)+VLOOKUP($AC130,'5'!$AC$8:$BP$226,3,FALSE)+VLOOKUP($AC130,'06'!$AC$8:$BH$229,3,FALSE)+VLOOKUP($AC130,'07'!$AC$8:$BP$226,3,FALSE)</f>
        <v>16100000</v>
      </c>
      <c r="AF130" s="176"/>
      <c r="AG130" s="176"/>
      <c r="AH130" s="177"/>
      <c r="AI130" s="178">
        <f>VLOOKUP($AC130,'04'!$AC$8:$BH$256,7,FALSE)+VLOOKUP($AC130,'5'!$AC$8:$BP$226,7,FALSE)+VLOOKUP($AC130,'06'!$AC$8:$BH$250,7,FALSE)+VLOOKUP($AC130,'07'!$AC$8:$BH$250,7,FALSE)</f>
        <v>11471008</v>
      </c>
      <c r="AJ130" s="179"/>
      <c r="AK130" s="179"/>
      <c r="AL130" s="180"/>
      <c r="AM130" s="178">
        <f>VLOOKUP($AC130,'04'!$AC$8:$BH$256,11,FALSE)+VLOOKUP($AC130,'5'!$AC$8:$BP$226,11,FALSE)+VLOOKUP($AC130,'06'!$AC$8:$BH$250,11,FALSE)+VLOOKUP($AC130,'07'!$AC$8:$BH$250,11,FALSE)</f>
        <v>0</v>
      </c>
      <c r="AN130" s="179"/>
      <c r="AO130" s="179"/>
      <c r="AP130" s="180"/>
      <c r="AQ130" s="178">
        <f>VLOOKUP($AC130,'04'!$AC$8:$BH$256,15,FALSE)+VLOOKUP($AC130,'5'!$AC$8:$BP$226,15,FALSE)+VLOOKUP($AC130,'06'!$AC$8:$BH$250,15,FALSE)+VLOOKUP($AC130,'07'!$AC$8:$BH$250,15,FALSE)</f>
        <v>11443085</v>
      </c>
      <c r="AR130" s="179"/>
      <c r="AS130" s="179"/>
      <c r="AT130" s="180"/>
      <c r="AU130" s="178">
        <f>VLOOKUP($AC130,'04'!$AC$8:$BH$256,19,FALSE)+VLOOKUP($AC130,'5'!$AC$8:$BP$226,19,FALSE)+VLOOKUP($AC130,'06'!$AC$8:$BH$229,19,FALSE)+VLOOKUP($AC130,'07'!$AC$8:$BH$229,19,FALSE)</f>
        <v>32570433</v>
      </c>
      <c r="AV130" s="179"/>
      <c r="AW130" s="179"/>
      <c r="AX130" s="180"/>
      <c r="AY130" s="178">
        <f>VLOOKUP($AC130,'04'!$AC$8:$BH$256,23,FALSE)+VLOOKUP($AC130,'5'!$AC$8:$BP$226,23,FALSE)+VLOOKUP($AC130,'06'!$AC$8:$BH$250,23,FALSE)+VLOOKUP($AC130,'06'!$AC$8:$BH$250,23,FALSE)</f>
        <v>0</v>
      </c>
      <c r="AZ130" s="179"/>
      <c r="BA130" s="179"/>
      <c r="BB130" s="180"/>
      <c r="BC130" s="178">
        <f>VLOOKUP($AC130,'04'!$AC$8:$BH$256,27,FALSE)+VLOOKUP($AC130,'5'!$AC$8:$BP$226,27,FALSE)+VLOOKUP($AC130,'06'!$AC$8:$BH$250,27,FALSE)+VLOOKUP($AC130,'07'!$AC$8:$BH$250,27,FALSE)</f>
        <v>11396720</v>
      </c>
      <c r="BD130" s="179"/>
      <c r="BE130" s="179"/>
      <c r="BF130" s="180"/>
      <c r="BG130" s="259">
        <f t="shared" si="54"/>
        <v>0.99352384725038989</v>
      </c>
      <c r="BH130" s="260"/>
    </row>
    <row r="131" spans="1:60" ht="20.100000000000001" customHeight="1" x14ac:dyDescent="0.2">
      <c r="A131" s="168" t="s">
        <v>665</v>
      </c>
      <c r="B131" s="169"/>
      <c r="C131" s="193" t="s">
        <v>69</v>
      </c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5"/>
      <c r="AC131" s="264" t="s">
        <v>88</v>
      </c>
      <c r="AD131" s="265"/>
      <c r="AE131" s="175">
        <f>VLOOKUP($AC131,'04'!$AC$8:$BH$256,3,FALSE)+VLOOKUP($AC131,'5'!$AC$8:$BP$226,3,FALSE)+VLOOKUP($AC131,'06'!$AC$8:$BH$229,3,FALSE)+VLOOKUP($AC131,'07'!$AC$8:$BP$226,3,FALSE)</f>
        <v>627480</v>
      </c>
      <c r="AF131" s="176"/>
      <c r="AG131" s="176"/>
      <c r="AH131" s="177"/>
      <c r="AI131" s="178">
        <f>VLOOKUP($AC131,'04'!$AC$8:$BH$256,7,FALSE)+VLOOKUP($AC131,'5'!$AC$8:$BP$226,7,FALSE)+VLOOKUP($AC131,'06'!$AC$8:$BH$250,7,FALSE)+VLOOKUP($AC131,'07'!$AC$8:$BH$250,7,FALSE)</f>
        <v>552950</v>
      </c>
      <c r="AJ131" s="179"/>
      <c r="AK131" s="179"/>
      <c r="AL131" s="180"/>
      <c r="AM131" s="178">
        <f>VLOOKUP($AC131,'04'!$AC$8:$BH$256,11,FALSE)+VLOOKUP($AC131,'5'!$AC$8:$BP$226,11,FALSE)+VLOOKUP($AC131,'06'!$AC$8:$BH$250,11,FALSE)+VLOOKUP($AC131,'07'!$AC$8:$BH$250,11,FALSE)</f>
        <v>0</v>
      </c>
      <c r="AN131" s="179"/>
      <c r="AO131" s="179"/>
      <c r="AP131" s="180"/>
      <c r="AQ131" s="178">
        <f>VLOOKUP($AC131,'04'!$AC$8:$BH$256,15,FALSE)+VLOOKUP($AC131,'5'!$AC$8:$BP$226,15,FALSE)+VLOOKUP($AC131,'06'!$AC$8:$BH$250,15,FALSE)+VLOOKUP($AC131,'07'!$AC$8:$BH$250,15,FALSE)</f>
        <v>552950</v>
      </c>
      <c r="AR131" s="179"/>
      <c r="AS131" s="179"/>
      <c r="AT131" s="180"/>
      <c r="AU131" s="178">
        <f>VLOOKUP($AC131,'04'!$AC$8:$BH$256,19,FALSE)+VLOOKUP($AC131,'5'!$AC$8:$BP$226,19,FALSE)+VLOOKUP($AC131,'06'!$AC$8:$BH$229,19,FALSE)+VLOOKUP($AC131,'07'!$AC$8:$BH$229,19,FALSE)</f>
        <v>0</v>
      </c>
      <c r="AV131" s="179"/>
      <c r="AW131" s="179"/>
      <c r="AX131" s="180"/>
      <c r="AY131" s="178">
        <f>VLOOKUP($AC131,'04'!$AC$8:$BH$256,23,FALSE)+VLOOKUP($AC131,'5'!$AC$8:$BP$226,23,FALSE)+VLOOKUP($AC131,'06'!$AC$8:$BH$250,23,FALSE)+VLOOKUP($AC131,'06'!$AC$8:$BH$250,23,FALSE)</f>
        <v>0</v>
      </c>
      <c r="AZ131" s="179"/>
      <c r="BA131" s="179"/>
      <c r="BB131" s="180"/>
      <c r="BC131" s="178">
        <f>VLOOKUP($AC131,'04'!$AC$8:$BH$256,27,FALSE)+VLOOKUP($AC131,'5'!$AC$8:$BP$226,27,FALSE)+VLOOKUP($AC131,'06'!$AC$8:$BH$250,27,FALSE)+VLOOKUP($AC131,'07'!$AC$8:$BH$250,27,FALSE)</f>
        <v>552950</v>
      </c>
      <c r="BD131" s="179"/>
      <c r="BE131" s="179"/>
      <c r="BF131" s="180"/>
      <c r="BG131" s="259">
        <f t="shared" si="54"/>
        <v>1</v>
      </c>
      <c r="BH131" s="260"/>
    </row>
    <row r="132" spans="1:60" ht="20.100000000000001" customHeight="1" x14ac:dyDescent="0.2">
      <c r="A132" s="168" t="s">
        <v>666</v>
      </c>
      <c r="B132" s="169"/>
      <c r="C132" s="193" t="s">
        <v>70</v>
      </c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5"/>
      <c r="AC132" s="264" t="s">
        <v>89</v>
      </c>
      <c r="AD132" s="265"/>
      <c r="AE132" s="175">
        <f>VLOOKUP($AC132,'04'!$AC$8:$BH$256,3,FALSE)+VLOOKUP($AC132,'5'!$AC$8:$BP$226,3,FALSE)+VLOOKUP($AC132,'06'!$AC$8:$BH$229,3,FALSE)+VLOOKUP($AC132,'07'!$AC$8:$BP$226,3,FALSE)</f>
        <v>1030000</v>
      </c>
      <c r="AF132" s="176"/>
      <c r="AG132" s="176"/>
      <c r="AH132" s="177"/>
      <c r="AI132" s="178">
        <f>VLOOKUP($AC132,'04'!$AC$8:$BH$256,7,FALSE)+VLOOKUP($AC132,'5'!$AC$8:$BP$226,7,FALSE)+VLOOKUP($AC132,'06'!$AC$8:$BH$250,7,FALSE)+VLOOKUP($AC132,'07'!$AC$8:$BH$250,7,FALSE)</f>
        <v>1101183</v>
      </c>
      <c r="AJ132" s="179"/>
      <c r="AK132" s="179"/>
      <c r="AL132" s="180"/>
      <c r="AM132" s="178">
        <f>VLOOKUP($AC132,'04'!$AC$8:$BH$256,11,FALSE)+VLOOKUP($AC132,'5'!$AC$8:$BP$226,11,FALSE)+VLOOKUP($AC132,'06'!$AC$8:$BH$250,11,FALSE)+VLOOKUP($AC132,'07'!$AC$8:$BH$250,11,FALSE)</f>
        <v>0</v>
      </c>
      <c r="AN132" s="179"/>
      <c r="AO132" s="179"/>
      <c r="AP132" s="180"/>
      <c r="AQ132" s="178">
        <f>VLOOKUP($AC132,'04'!$AC$8:$BH$256,15,FALSE)+VLOOKUP($AC132,'5'!$AC$8:$BP$226,15,FALSE)+VLOOKUP($AC132,'06'!$AC$8:$BH$250,15,FALSE)+VLOOKUP($AC132,'07'!$AC$8:$BH$250,15,FALSE)</f>
        <v>1101183</v>
      </c>
      <c r="AR132" s="179"/>
      <c r="AS132" s="179"/>
      <c r="AT132" s="180"/>
      <c r="AU132" s="178">
        <f>VLOOKUP($AC132,'04'!$AC$8:$BH$256,19,FALSE)+VLOOKUP($AC132,'5'!$AC$8:$BP$226,19,FALSE)+VLOOKUP($AC132,'06'!$AC$8:$BH$229,19,FALSE)+VLOOKUP($AC132,'07'!$AC$8:$BH$229,19,FALSE)</f>
        <v>0</v>
      </c>
      <c r="AV132" s="179"/>
      <c r="AW132" s="179"/>
      <c r="AX132" s="180"/>
      <c r="AY132" s="178">
        <f>VLOOKUP($AC132,'04'!$AC$8:$BH$256,23,FALSE)+VLOOKUP($AC132,'5'!$AC$8:$BP$226,23,FALSE)+VLOOKUP($AC132,'06'!$AC$8:$BH$250,23,FALSE)+VLOOKUP($AC132,'06'!$AC$8:$BH$250,23,FALSE)</f>
        <v>0</v>
      </c>
      <c r="AZ132" s="179"/>
      <c r="BA132" s="179"/>
      <c r="BB132" s="180"/>
      <c r="BC132" s="178">
        <f>VLOOKUP($AC132,'04'!$AC$8:$BH$256,27,FALSE)+VLOOKUP($AC132,'5'!$AC$8:$BP$226,27,FALSE)+VLOOKUP($AC132,'06'!$AC$8:$BH$250,27,FALSE)+VLOOKUP($AC132,'07'!$AC$8:$BH$250,27,FALSE)</f>
        <v>1009818</v>
      </c>
      <c r="BD132" s="179"/>
      <c r="BE132" s="179"/>
      <c r="BF132" s="180"/>
      <c r="BG132" s="259">
        <f t="shared" si="54"/>
        <v>0.91703013940462208</v>
      </c>
      <c r="BH132" s="260"/>
    </row>
    <row r="133" spans="1:60" ht="20.100000000000001" customHeight="1" x14ac:dyDescent="0.2">
      <c r="A133" s="168" t="s">
        <v>667</v>
      </c>
      <c r="B133" s="169"/>
      <c r="C133" s="193" t="s">
        <v>71</v>
      </c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5"/>
      <c r="AC133" s="264" t="s">
        <v>90</v>
      </c>
      <c r="AD133" s="265"/>
      <c r="AE133" s="175">
        <f>VLOOKUP($AC133,'04'!$AC$8:$BH$256,3,FALSE)+VLOOKUP($AC133,'5'!$AC$8:$BP$226,3,FALSE)+VLOOKUP($AC133,'06'!$AC$8:$BH$229,3,FALSE)+VLOOKUP($AC133,'07'!$AC$8:$BP$226,3,FALSE)</f>
        <v>6435000</v>
      </c>
      <c r="AF133" s="176"/>
      <c r="AG133" s="176"/>
      <c r="AH133" s="177"/>
      <c r="AI133" s="178">
        <f>VLOOKUP($AC133,'04'!$AC$8:$BH$256,7,FALSE)+VLOOKUP($AC133,'5'!$AC$8:$BP$226,7,FALSE)+VLOOKUP($AC133,'06'!$AC$8:$BH$250,7,FALSE)+VLOOKUP($AC133,'07'!$AC$8:$BH$250,7,FALSE)</f>
        <v>5738492</v>
      </c>
      <c r="AJ133" s="179"/>
      <c r="AK133" s="179"/>
      <c r="AL133" s="180"/>
      <c r="AM133" s="178">
        <f>VLOOKUP($AC133,'04'!$AC$8:$BH$256,11,FALSE)+VLOOKUP($AC133,'5'!$AC$8:$BP$226,11,FALSE)+VLOOKUP($AC133,'06'!$AC$8:$BH$250,11,FALSE)+VLOOKUP($AC133,'07'!$AC$8:$BH$250,11,FALSE)</f>
        <v>0</v>
      </c>
      <c r="AN133" s="179"/>
      <c r="AO133" s="179"/>
      <c r="AP133" s="180"/>
      <c r="AQ133" s="178">
        <f>VLOOKUP($AC133,'04'!$AC$8:$BH$256,15,FALSE)+VLOOKUP($AC133,'5'!$AC$8:$BP$226,15,FALSE)+VLOOKUP($AC133,'06'!$AC$8:$BH$250,15,FALSE)+VLOOKUP($AC133,'07'!$AC$8:$BH$250,15,FALSE)</f>
        <v>5738492</v>
      </c>
      <c r="AR133" s="179"/>
      <c r="AS133" s="179"/>
      <c r="AT133" s="180"/>
      <c r="AU133" s="178">
        <f>VLOOKUP($AC133,'04'!$AC$8:$BH$256,19,FALSE)+VLOOKUP($AC133,'5'!$AC$8:$BP$226,19,FALSE)+VLOOKUP($AC133,'06'!$AC$8:$BH$229,19,FALSE)+VLOOKUP($AC133,'07'!$AC$8:$BH$229,19,FALSE)</f>
        <v>0</v>
      </c>
      <c r="AV133" s="179"/>
      <c r="AW133" s="179"/>
      <c r="AX133" s="180"/>
      <c r="AY133" s="178">
        <f>VLOOKUP($AC133,'04'!$AC$8:$BH$256,23,FALSE)+VLOOKUP($AC133,'5'!$AC$8:$BP$226,23,FALSE)+VLOOKUP($AC133,'06'!$AC$8:$BH$250,23,FALSE)+VLOOKUP($AC133,'06'!$AC$8:$BH$250,23,FALSE)</f>
        <v>0</v>
      </c>
      <c r="AZ133" s="179"/>
      <c r="BA133" s="179"/>
      <c r="BB133" s="180"/>
      <c r="BC133" s="178">
        <f>VLOOKUP($AC133,'04'!$AC$8:$BH$256,27,FALSE)+VLOOKUP($AC133,'5'!$AC$8:$BP$226,27,FALSE)+VLOOKUP($AC133,'06'!$AC$8:$BH$250,27,FALSE)+VLOOKUP($AC133,'07'!$AC$8:$BH$250,27,FALSE)</f>
        <v>5546040</v>
      </c>
      <c r="BD133" s="179"/>
      <c r="BE133" s="179"/>
      <c r="BF133" s="180"/>
      <c r="BG133" s="259">
        <f t="shared" si="54"/>
        <v>0.96646296622875838</v>
      </c>
      <c r="BH133" s="260"/>
    </row>
    <row r="134" spans="1:60" ht="20.100000000000001" customHeight="1" x14ac:dyDescent="0.2">
      <c r="A134" s="168" t="s">
        <v>668</v>
      </c>
      <c r="B134" s="169"/>
      <c r="C134" s="273" t="s">
        <v>72</v>
      </c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5"/>
      <c r="AC134" s="264" t="s">
        <v>91</v>
      </c>
      <c r="AD134" s="265"/>
      <c r="AE134" s="175">
        <f>VLOOKUP($AC134,'04'!$AC$8:$BH$256,3,FALSE)+VLOOKUP($AC134,'5'!$AC$8:$BP$226,3,FALSE)+VLOOKUP($AC134,'06'!$AC$8:$BH$229,3,FALSE)+VLOOKUP($AC134,'07'!$AC$8:$BP$226,3,FALSE)</f>
        <v>360000</v>
      </c>
      <c r="AF134" s="176"/>
      <c r="AG134" s="176"/>
      <c r="AH134" s="177"/>
      <c r="AI134" s="178">
        <f>VLOOKUP($AC134,'04'!$AC$8:$BH$256,7,FALSE)+VLOOKUP($AC134,'5'!$AC$8:$BP$226,7,FALSE)+VLOOKUP($AC134,'06'!$AC$8:$BH$250,7,FALSE)+VLOOKUP($AC134,'07'!$AC$8:$BH$250,7,FALSE)</f>
        <v>4571203</v>
      </c>
      <c r="AJ134" s="179"/>
      <c r="AK134" s="179"/>
      <c r="AL134" s="180"/>
      <c r="AM134" s="178">
        <f>VLOOKUP($AC134,'04'!$AC$8:$BH$256,11,FALSE)+VLOOKUP($AC134,'5'!$AC$8:$BP$226,11,FALSE)+VLOOKUP($AC134,'06'!$AC$8:$BH$250,11,FALSE)+VLOOKUP($AC134,'07'!$AC$8:$BH$250,11,FALSE)</f>
        <v>0</v>
      </c>
      <c r="AN134" s="179"/>
      <c r="AO134" s="179"/>
      <c r="AP134" s="180"/>
      <c r="AQ134" s="178">
        <f>VLOOKUP($AC134,'04'!$AC$8:$BH$256,15,FALSE)+VLOOKUP($AC134,'5'!$AC$8:$BP$226,15,FALSE)+VLOOKUP($AC134,'06'!$AC$8:$BH$250,15,FALSE)+VLOOKUP($AC134,'07'!$AC$8:$BH$250,15,FALSE)</f>
        <v>4571203</v>
      </c>
      <c r="AR134" s="179"/>
      <c r="AS134" s="179"/>
      <c r="AT134" s="180"/>
      <c r="AU134" s="178">
        <f>VLOOKUP($AC134,'04'!$AC$8:$BH$256,19,FALSE)+VLOOKUP($AC134,'5'!$AC$8:$BP$226,19,FALSE)+VLOOKUP($AC134,'06'!$AC$8:$BH$229,19,FALSE)+VLOOKUP($AC134,'07'!$AC$8:$BH$229,19,FALSE)</f>
        <v>0</v>
      </c>
      <c r="AV134" s="179"/>
      <c r="AW134" s="179"/>
      <c r="AX134" s="180"/>
      <c r="AY134" s="178">
        <f>VLOOKUP($AC134,'04'!$AC$8:$BH$256,23,FALSE)+VLOOKUP($AC134,'5'!$AC$8:$BP$226,23,FALSE)+VLOOKUP($AC134,'06'!$AC$8:$BH$250,23,FALSE)+VLOOKUP($AC134,'06'!$AC$8:$BH$250,23,FALSE)</f>
        <v>0</v>
      </c>
      <c r="AZ134" s="179"/>
      <c r="BA134" s="179"/>
      <c r="BB134" s="180"/>
      <c r="BC134" s="178">
        <f>VLOOKUP($AC134,'04'!$AC$8:$BH$256,27,FALSE)+VLOOKUP($AC134,'5'!$AC$8:$BP$226,27,FALSE)+VLOOKUP($AC134,'06'!$AC$8:$BH$250,27,FALSE)+VLOOKUP($AC134,'07'!$AC$8:$BH$250,27,FALSE)</f>
        <v>4571203</v>
      </c>
      <c r="BD134" s="179"/>
      <c r="BE134" s="179"/>
      <c r="BF134" s="180"/>
      <c r="BG134" s="259">
        <f t="shared" si="54"/>
        <v>1</v>
      </c>
      <c r="BH134" s="260"/>
    </row>
    <row r="135" spans="1:60" ht="20.100000000000001" customHeight="1" x14ac:dyDescent="0.2">
      <c r="A135" s="168" t="s">
        <v>669</v>
      </c>
      <c r="B135" s="169"/>
      <c r="C135" s="229" t="s">
        <v>73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1"/>
      <c r="AC135" s="264" t="s">
        <v>94</v>
      </c>
      <c r="AD135" s="265"/>
      <c r="AE135" s="175">
        <f>VLOOKUP($AC135,'04'!$AC$8:$BH$256,3,FALSE)+VLOOKUP($AC135,'5'!$AC$8:$BP$226,3,FALSE)+VLOOKUP($AC135,'06'!$AC$8:$BH$229,3,FALSE)+VLOOKUP($AC135,'07'!$AC$8:$BP$226,3,FALSE)</f>
        <v>11686200</v>
      </c>
      <c r="AF135" s="176"/>
      <c r="AG135" s="176"/>
      <c r="AH135" s="177"/>
      <c r="AI135" s="178">
        <f>VLOOKUP($AC135,'04'!$AC$8:$BH$256,7,FALSE)+VLOOKUP($AC135,'5'!$AC$8:$BP$226,7,FALSE)+VLOOKUP($AC135,'06'!$AC$8:$BH$250,7,FALSE)+VLOOKUP($AC135,'07'!$AC$8:$BH$250,7,FALSE)</f>
        <v>16828602</v>
      </c>
      <c r="AJ135" s="179"/>
      <c r="AK135" s="179"/>
      <c r="AL135" s="180"/>
      <c r="AM135" s="178">
        <f>VLOOKUP($AC135,'04'!$AC$8:$BH$256,11,FALSE)+VLOOKUP($AC135,'5'!$AC$8:$BP$226,11,FALSE)+VLOOKUP($AC135,'06'!$AC$8:$BH$250,11,FALSE)+VLOOKUP($AC135,'07'!$AC$8:$BH$250,11,FALSE)</f>
        <v>0</v>
      </c>
      <c r="AN135" s="179"/>
      <c r="AO135" s="179"/>
      <c r="AP135" s="180"/>
      <c r="AQ135" s="178">
        <f>VLOOKUP($AC135,'04'!$AC$8:$BH$256,15,FALSE)+VLOOKUP($AC135,'5'!$AC$8:$BP$226,15,FALSE)+VLOOKUP($AC135,'06'!$AC$8:$BH$250,15,FALSE)+VLOOKUP($AC135,'07'!$AC$8:$BH$250,15,FALSE)</f>
        <v>16828602</v>
      </c>
      <c r="AR135" s="179"/>
      <c r="AS135" s="179"/>
      <c r="AT135" s="180"/>
      <c r="AU135" s="178">
        <f>VLOOKUP($AC135,'04'!$AC$8:$BH$256,19,FALSE)+VLOOKUP($AC135,'5'!$AC$8:$BP$226,19,FALSE)+VLOOKUP($AC135,'06'!$AC$8:$BH$229,19,FALSE)+VLOOKUP($AC135,'07'!$AC$8:$BH$229,19,FALSE)</f>
        <v>0</v>
      </c>
      <c r="AV135" s="179"/>
      <c r="AW135" s="179"/>
      <c r="AX135" s="180"/>
      <c r="AY135" s="178">
        <f>VLOOKUP($AC135,'04'!$AC$8:$BH$256,23,FALSE)+VLOOKUP($AC135,'5'!$AC$8:$BP$226,23,FALSE)+VLOOKUP($AC135,'06'!$AC$8:$BH$250,23,FALSE)+VLOOKUP($AC135,'06'!$AC$8:$BH$250,23,FALSE)</f>
        <v>0</v>
      </c>
      <c r="AZ135" s="179"/>
      <c r="BA135" s="179"/>
      <c r="BB135" s="180"/>
      <c r="BC135" s="178">
        <f>VLOOKUP($AC135,'04'!$AC$8:$BH$256,27,FALSE)+VLOOKUP($AC135,'5'!$AC$8:$BP$226,27,FALSE)+VLOOKUP($AC135,'06'!$AC$8:$BH$250,27,FALSE)+VLOOKUP($AC135,'07'!$AC$8:$BH$250,27,FALSE)</f>
        <v>16704602</v>
      </c>
      <c r="BD135" s="179"/>
      <c r="BE135" s="179"/>
      <c r="BF135" s="180"/>
      <c r="BG135" s="259">
        <f t="shared" si="54"/>
        <v>0.9926315923331005</v>
      </c>
      <c r="BH135" s="260"/>
    </row>
    <row r="136" spans="1:60" ht="20.100000000000001" customHeight="1" x14ac:dyDescent="0.2">
      <c r="A136" s="168" t="s">
        <v>670</v>
      </c>
      <c r="B136" s="169"/>
      <c r="C136" s="193" t="s">
        <v>74</v>
      </c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5"/>
      <c r="AC136" s="264" t="s">
        <v>95</v>
      </c>
      <c r="AD136" s="265"/>
      <c r="AE136" s="175">
        <f>VLOOKUP($AC136,'04'!$AC$8:$BH$256,3,FALSE)+VLOOKUP($AC136,'5'!$AC$8:$BP$226,3,FALSE)+VLOOKUP($AC136,'06'!$AC$8:$BH$229,3,FALSE)+VLOOKUP($AC136,'07'!$AC$8:$BP$226,3,FALSE)</f>
        <v>8564000</v>
      </c>
      <c r="AF136" s="176"/>
      <c r="AG136" s="176"/>
      <c r="AH136" s="177"/>
      <c r="AI136" s="178">
        <f>VLOOKUP($AC136,'04'!$AC$8:$BH$256,7,FALSE)+VLOOKUP($AC136,'5'!$AC$8:$BP$226,7,FALSE)+VLOOKUP($AC136,'06'!$AC$8:$BH$250,7,FALSE)+VLOOKUP($AC136,'07'!$AC$8:$BH$250,7,FALSE)</f>
        <v>9591636</v>
      </c>
      <c r="AJ136" s="179"/>
      <c r="AK136" s="179"/>
      <c r="AL136" s="180"/>
      <c r="AM136" s="178">
        <f>VLOOKUP($AC136,'04'!$AC$8:$BH$256,11,FALSE)+VLOOKUP($AC136,'5'!$AC$8:$BP$226,11,FALSE)+VLOOKUP($AC136,'06'!$AC$8:$BH$250,11,FALSE)+VLOOKUP($AC136,'07'!$AC$8:$BH$250,11,FALSE)</f>
        <v>0</v>
      </c>
      <c r="AN136" s="179"/>
      <c r="AO136" s="179"/>
      <c r="AP136" s="180"/>
      <c r="AQ136" s="178">
        <f>VLOOKUP($AC136,'04'!$AC$8:$BH$256,15,FALSE)+VLOOKUP($AC136,'5'!$AC$8:$BP$226,15,FALSE)+VLOOKUP($AC136,'06'!$AC$8:$BH$250,15,FALSE)+VLOOKUP($AC136,'07'!$AC$8:$BH$250,15,FALSE)</f>
        <v>9562446</v>
      </c>
      <c r="AR136" s="179"/>
      <c r="AS136" s="179"/>
      <c r="AT136" s="180"/>
      <c r="AU136" s="178">
        <f>VLOOKUP($AC136,'04'!$AC$8:$BH$256,19,FALSE)+VLOOKUP($AC136,'5'!$AC$8:$BP$226,19,FALSE)+VLOOKUP($AC136,'06'!$AC$8:$BH$229,19,FALSE)+VLOOKUP($AC136,'07'!$AC$8:$BH$229,19,FALSE)</f>
        <v>0</v>
      </c>
      <c r="AV136" s="179"/>
      <c r="AW136" s="179"/>
      <c r="AX136" s="180"/>
      <c r="AY136" s="178">
        <f>VLOOKUP($AC136,'04'!$AC$8:$BH$256,23,FALSE)+VLOOKUP($AC136,'5'!$AC$8:$BP$226,23,FALSE)+VLOOKUP($AC136,'06'!$AC$8:$BH$250,23,FALSE)+VLOOKUP($AC136,'06'!$AC$8:$BH$250,23,FALSE)</f>
        <v>0</v>
      </c>
      <c r="AZ136" s="179"/>
      <c r="BA136" s="179"/>
      <c r="BB136" s="180"/>
      <c r="BC136" s="178">
        <f>VLOOKUP($AC136,'04'!$AC$8:$BH$256,27,FALSE)+VLOOKUP($AC136,'5'!$AC$8:$BP$226,27,FALSE)+VLOOKUP($AC136,'06'!$AC$8:$BH$250,27,FALSE)+VLOOKUP($AC136,'07'!$AC$8:$BH$250,27,FALSE)</f>
        <v>9379776</v>
      </c>
      <c r="BD136" s="179"/>
      <c r="BE136" s="179"/>
      <c r="BF136" s="180"/>
      <c r="BG136" s="259">
        <f t="shared" si="54"/>
        <v>0.97791200583508386</v>
      </c>
      <c r="BH136" s="260"/>
    </row>
    <row r="137" spans="1:60" ht="20.100000000000001" customHeight="1" x14ac:dyDescent="0.2">
      <c r="A137" s="199" t="s">
        <v>671</v>
      </c>
      <c r="B137" s="200"/>
      <c r="C137" s="201" t="s">
        <v>805</v>
      </c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3"/>
      <c r="AC137" s="271" t="s">
        <v>96</v>
      </c>
      <c r="AD137" s="272"/>
      <c r="AE137" s="206">
        <f t="shared" ref="AE137" si="118">SUM(AE130:AH136)</f>
        <v>44802680</v>
      </c>
      <c r="AF137" s="207"/>
      <c r="AG137" s="207"/>
      <c r="AH137" s="208"/>
      <c r="AI137" s="206">
        <f t="shared" ref="AI137" si="119">SUM(AI130:AL136)</f>
        <v>49855074</v>
      </c>
      <c r="AJ137" s="207"/>
      <c r="AK137" s="207"/>
      <c r="AL137" s="208"/>
      <c r="AM137" s="206">
        <f t="shared" ref="AM137" si="120">SUM(AM130:AP136)</f>
        <v>0</v>
      </c>
      <c r="AN137" s="207"/>
      <c r="AO137" s="207"/>
      <c r="AP137" s="208"/>
      <c r="AQ137" s="206">
        <f t="shared" ref="AQ137" si="121">SUM(AQ130:AT136)</f>
        <v>49797961</v>
      </c>
      <c r="AR137" s="207"/>
      <c r="AS137" s="207"/>
      <c r="AT137" s="208"/>
      <c r="AU137" s="206">
        <f t="shared" ref="AU137" si="122">SUM(AU130:AX136)</f>
        <v>32570433</v>
      </c>
      <c r="AV137" s="207"/>
      <c r="AW137" s="207"/>
      <c r="AX137" s="208"/>
      <c r="AY137" s="178">
        <f>VLOOKUP($AC137,'04'!$AC$8:$BH$256,23,FALSE)+VLOOKUP($AC137,'5'!$AC$8:$BP$226,23,FALSE)+VLOOKUP($AC137,'06'!$AC$8:$BH$250,23,FALSE)+VLOOKUP($AC137,'06'!$AC$8:$BH$250,23,FALSE)</f>
        <v>0</v>
      </c>
      <c r="AZ137" s="179"/>
      <c r="BA137" s="179"/>
      <c r="BB137" s="180"/>
      <c r="BC137" s="206">
        <f t="shared" ref="BC137" si="123">SUM(BC130:BF136)</f>
        <v>49161109</v>
      </c>
      <c r="BD137" s="207"/>
      <c r="BE137" s="207"/>
      <c r="BF137" s="208"/>
      <c r="BG137" s="219">
        <f t="shared" si="54"/>
        <v>0.98608035362659374</v>
      </c>
      <c r="BH137" s="220"/>
    </row>
    <row r="138" spans="1:60" ht="20.100000000000001" customHeight="1" x14ac:dyDescent="0.2">
      <c r="A138" s="168" t="s">
        <v>672</v>
      </c>
      <c r="B138" s="169"/>
      <c r="C138" s="193" t="s">
        <v>75</v>
      </c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5"/>
      <c r="AC138" s="264" t="s">
        <v>97</v>
      </c>
      <c r="AD138" s="265"/>
      <c r="AE138" s="175">
        <f>VLOOKUP($AC138,'04'!$AC$8:$BH$256,3,FALSE)+VLOOKUP($AC138,'5'!$AC$8:$BP$226,3,FALSE)+VLOOKUP($AC138,'06'!$AC$8:$BH$229,3,FALSE)+VLOOKUP($AC138,'07'!$AC$8:$BP$226,3,FALSE)</f>
        <v>952083</v>
      </c>
      <c r="AF138" s="176"/>
      <c r="AG138" s="176"/>
      <c r="AH138" s="177"/>
      <c r="AI138" s="178">
        <f>VLOOKUP($AC138,'04'!$AC$8:$BH$256,7,FALSE)+VLOOKUP($AC138,'5'!$AC$8:$BP$226,7,FALSE)+VLOOKUP($AC138,'06'!$AC$8:$BH$250,7,FALSE)+VLOOKUP($AC138,'07'!$AC$8:$BH$250,7,FALSE)</f>
        <v>830104</v>
      </c>
      <c r="AJ138" s="179"/>
      <c r="AK138" s="179"/>
      <c r="AL138" s="180"/>
      <c r="AM138" s="178">
        <f>VLOOKUP($AC138,'04'!$AC$8:$BH$256,11,FALSE)+VLOOKUP($AC138,'5'!$AC$8:$BP$226,11,FALSE)+VLOOKUP($AC138,'06'!$AC$8:$BH$250,11,FALSE)+VLOOKUP($AC138,'07'!$AC$8:$BH$250,11,FALSE)</f>
        <v>0</v>
      </c>
      <c r="AN138" s="179"/>
      <c r="AO138" s="179"/>
      <c r="AP138" s="180"/>
      <c r="AQ138" s="178">
        <f>VLOOKUP($AC138,'04'!$AC$8:$BH$256,15,FALSE)+VLOOKUP($AC138,'5'!$AC$8:$BP$226,15,FALSE)+VLOOKUP($AC138,'06'!$AC$8:$BH$250,15,FALSE)+VLOOKUP($AC138,'07'!$AC$8:$BH$250,15,FALSE)</f>
        <v>830104</v>
      </c>
      <c r="AR138" s="179"/>
      <c r="AS138" s="179"/>
      <c r="AT138" s="180"/>
      <c r="AU138" s="178">
        <f>VLOOKUP($AC138,'04'!$AC$8:$BH$256,19,FALSE)+VLOOKUP($AC138,'5'!$AC$8:$BP$226,19,FALSE)+VLOOKUP($AC138,'06'!$AC$8:$BH$229,19,FALSE)+VLOOKUP($AC138,'07'!$AC$8:$BH$229,19,FALSE)</f>
        <v>0</v>
      </c>
      <c r="AV138" s="179"/>
      <c r="AW138" s="179"/>
      <c r="AX138" s="180"/>
      <c r="AY138" s="178">
        <f>VLOOKUP($AC138,'04'!$AC$8:$BH$256,23,FALSE)+VLOOKUP($AC138,'5'!$AC$8:$BP$226,23,FALSE)+VLOOKUP($AC138,'06'!$AC$8:$BH$250,23,FALSE)+VLOOKUP($AC138,'06'!$AC$8:$BH$250,23,FALSE)</f>
        <v>0</v>
      </c>
      <c r="AZ138" s="179"/>
      <c r="BA138" s="179"/>
      <c r="BB138" s="180"/>
      <c r="BC138" s="178">
        <f>VLOOKUP($AC138,'04'!$AC$8:$BH$256,27,FALSE)+VLOOKUP($AC138,'5'!$AC$8:$BP$226,27,FALSE)+VLOOKUP($AC138,'06'!$AC$8:$BH$250,27,FALSE)+VLOOKUP($AC138,'07'!$AC$8:$BH$250,27,FALSE)</f>
        <v>830104</v>
      </c>
      <c r="BD138" s="179"/>
      <c r="BE138" s="179"/>
      <c r="BF138" s="180"/>
      <c r="BG138" s="259">
        <f t="shared" si="54"/>
        <v>1</v>
      </c>
      <c r="BH138" s="260"/>
    </row>
    <row r="139" spans="1:60" ht="20.100000000000001" customHeight="1" x14ac:dyDescent="0.2">
      <c r="A139" s="168" t="s">
        <v>673</v>
      </c>
      <c r="B139" s="169"/>
      <c r="C139" s="193" t="s">
        <v>76</v>
      </c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5"/>
      <c r="AC139" s="264" t="s">
        <v>98</v>
      </c>
      <c r="AD139" s="265"/>
      <c r="AE139" s="175">
        <f>VLOOKUP($AC139,'04'!$AC$8:$BH$256,3,FALSE)+VLOOKUP($AC139,'5'!$AC$8:$BP$226,3,FALSE)+VLOOKUP($AC139,'06'!$AC$8:$BH$229,3,FALSE)+VLOOKUP($AC139,'07'!$AC$8:$BP$226,3,FALSE)</f>
        <v>0</v>
      </c>
      <c r="AF139" s="176"/>
      <c r="AG139" s="176"/>
      <c r="AH139" s="177"/>
      <c r="AI139" s="178">
        <f>VLOOKUP($AC139,'04'!$AC$8:$BH$256,7,FALSE)+VLOOKUP($AC139,'5'!$AC$8:$BP$226,7,FALSE)+VLOOKUP($AC139,'06'!$AC$8:$BH$250,7,FALSE)+VLOOKUP($AC139,'07'!$AC$8:$BH$250,7,FALSE)</f>
        <v>167867</v>
      </c>
      <c r="AJ139" s="179"/>
      <c r="AK139" s="179"/>
      <c r="AL139" s="180"/>
      <c r="AM139" s="178">
        <f>VLOOKUP($AC139,'04'!$AC$8:$BH$256,11,FALSE)+VLOOKUP($AC139,'5'!$AC$8:$BP$226,11,FALSE)+VLOOKUP($AC139,'06'!$AC$8:$BH$250,11,FALSE)+VLOOKUP($AC139,'07'!$AC$8:$BH$250,11,FALSE)</f>
        <v>0</v>
      </c>
      <c r="AN139" s="179"/>
      <c r="AO139" s="179"/>
      <c r="AP139" s="180"/>
      <c r="AQ139" s="178">
        <f>VLOOKUP($AC139,'04'!$AC$8:$BH$256,15,FALSE)+VLOOKUP($AC139,'5'!$AC$8:$BP$226,15,FALSE)+VLOOKUP($AC139,'06'!$AC$8:$BH$250,15,FALSE)+VLOOKUP($AC139,'07'!$AC$8:$BH$250,15,FALSE)</f>
        <v>167867</v>
      </c>
      <c r="AR139" s="179"/>
      <c r="AS139" s="179"/>
      <c r="AT139" s="180"/>
      <c r="AU139" s="178">
        <f>VLOOKUP($AC139,'04'!$AC$8:$BH$256,19,FALSE)+VLOOKUP($AC139,'5'!$AC$8:$BP$226,19,FALSE)+VLOOKUP($AC139,'06'!$AC$8:$BH$229,19,FALSE)+VLOOKUP($AC139,'07'!$AC$8:$BH$229,19,FALSE)</f>
        <v>0</v>
      </c>
      <c r="AV139" s="179"/>
      <c r="AW139" s="179"/>
      <c r="AX139" s="180"/>
      <c r="AY139" s="178">
        <f>VLOOKUP($AC139,'04'!$AC$8:$BH$256,23,FALSE)+VLOOKUP($AC139,'5'!$AC$8:$BP$226,23,FALSE)+VLOOKUP($AC139,'06'!$AC$8:$BH$250,23,FALSE)+VLOOKUP($AC139,'06'!$AC$8:$BH$250,23,FALSE)</f>
        <v>0</v>
      </c>
      <c r="AZ139" s="179"/>
      <c r="BA139" s="179"/>
      <c r="BB139" s="180"/>
      <c r="BC139" s="178">
        <f>VLOOKUP($AC139,'04'!$AC$8:$BH$256,27,FALSE)+VLOOKUP($AC139,'5'!$AC$8:$BP$226,27,FALSE)+VLOOKUP($AC139,'06'!$AC$8:$BH$250,27,FALSE)+VLOOKUP($AC139,'07'!$AC$8:$BH$250,27,FALSE)</f>
        <v>167867</v>
      </c>
      <c r="BD139" s="179"/>
      <c r="BE139" s="179"/>
      <c r="BF139" s="180"/>
      <c r="BG139" s="259">
        <f t="shared" si="54"/>
        <v>1</v>
      </c>
      <c r="BH139" s="260"/>
    </row>
    <row r="140" spans="1:60" ht="20.100000000000001" customHeight="1" x14ac:dyDescent="0.2">
      <c r="A140" s="199" t="s">
        <v>674</v>
      </c>
      <c r="B140" s="200"/>
      <c r="C140" s="201" t="s">
        <v>806</v>
      </c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3"/>
      <c r="AC140" s="271" t="s">
        <v>99</v>
      </c>
      <c r="AD140" s="272"/>
      <c r="AE140" s="206">
        <f t="shared" ref="AE140" si="124">SUM(AE138:AH139)</f>
        <v>952083</v>
      </c>
      <c r="AF140" s="207"/>
      <c r="AG140" s="207"/>
      <c r="AH140" s="208"/>
      <c r="AI140" s="206">
        <f t="shared" ref="AI140" si="125">SUM(AI138:AL139)</f>
        <v>997971</v>
      </c>
      <c r="AJ140" s="207"/>
      <c r="AK140" s="207"/>
      <c r="AL140" s="208"/>
      <c r="AM140" s="206">
        <f t="shared" ref="AM140" si="126">SUM(AM138:AP139)</f>
        <v>0</v>
      </c>
      <c r="AN140" s="207"/>
      <c r="AO140" s="207"/>
      <c r="AP140" s="208"/>
      <c r="AQ140" s="206">
        <f t="shared" ref="AQ140" si="127">SUM(AQ138:AT139)</f>
        <v>997971</v>
      </c>
      <c r="AR140" s="207"/>
      <c r="AS140" s="207"/>
      <c r="AT140" s="208"/>
      <c r="AU140" s="206">
        <f t="shared" ref="AU140" si="128">SUM(AU138:AX139)</f>
        <v>0</v>
      </c>
      <c r="AV140" s="207"/>
      <c r="AW140" s="207"/>
      <c r="AX140" s="208"/>
      <c r="AY140" s="206">
        <f t="shared" ref="AY140" si="129">SUM(AY138:BB139)</f>
        <v>0</v>
      </c>
      <c r="AZ140" s="207"/>
      <c r="BA140" s="207"/>
      <c r="BB140" s="208"/>
      <c r="BC140" s="206">
        <f t="shared" ref="BC140" si="130">SUM(BC138:BF139)</f>
        <v>997971</v>
      </c>
      <c r="BD140" s="207"/>
      <c r="BE140" s="207"/>
      <c r="BF140" s="208"/>
      <c r="BG140" s="219">
        <f t="shared" si="54"/>
        <v>1</v>
      </c>
      <c r="BH140" s="220"/>
    </row>
    <row r="141" spans="1:60" ht="20.100000000000001" customHeight="1" x14ac:dyDescent="0.2">
      <c r="A141" s="276" t="s">
        <v>675</v>
      </c>
      <c r="B141" s="169"/>
      <c r="C141" s="193" t="s">
        <v>77</v>
      </c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5"/>
      <c r="AC141" s="264" t="s">
        <v>100</v>
      </c>
      <c r="AD141" s="265"/>
      <c r="AE141" s="175">
        <f>VLOOKUP($AC141,'04'!$AC$8:$BH$256,3,FALSE)+VLOOKUP($AC141,'5'!$AC$8:$BP$226,3,FALSE)+VLOOKUP($AC141,'06'!$AC$8:$BH$229,3,FALSE)+VLOOKUP($AC141,'07'!$AC$8:$BP$226,3,FALSE)</f>
        <v>18655460</v>
      </c>
      <c r="AF141" s="176"/>
      <c r="AG141" s="176"/>
      <c r="AH141" s="177"/>
      <c r="AI141" s="178">
        <f>VLOOKUP($AC141,'04'!$AC$8:$BH$256,7,FALSE)+VLOOKUP($AC141,'5'!$AC$8:$BP$226,7,FALSE)+VLOOKUP($AC141,'06'!$AC$8:$BH$250,7,FALSE)+VLOOKUP($AC141,'07'!$AC$8:$BH$250,7,FALSE)</f>
        <v>15315793</v>
      </c>
      <c r="AJ141" s="179"/>
      <c r="AK141" s="179"/>
      <c r="AL141" s="180"/>
      <c r="AM141" s="178">
        <f>VLOOKUP($AC141,'04'!$AC$8:$BH$256,11,FALSE)+VLOOKUP($AC141,'5'!$AC$8:$BP$226,11,FALSE)+VLOOKUP($AC141,'06'!$AC$8:$BH$250,11,FALSE)+VLOOKUP($AC141,'07'!$AC$8:$BH$250,11,FALSE)</f>
        <v>0</v>
      </c>
      <c r="AN141" s="179"/>
      <c r="AO141" s="179"/>
      <c r="AP141" s="180"/>
      <c r="AQ141" s="178">
        <f>VLOOKUP($AC141,'04'!$AC$8:$BH$256,15,FALSE)+VLOOKUP($AC141,'5'!$AC$8:$BP$226,15,FALSE)+VLOOKUP($AC141,'06'!$AC$8:$BH$250,15,FALSE)+VLOOKUP($AC141,'07'!$AC$8:$BH$250,15,FALSE)</f>
        <v>15315793</v>
      </c>
      <c r="AR141" s="179"/>
      <c r="AS141" s="179"/>
      <c r="AT141" s="180"/>
      <c r="AU141" s="178">
        <f>VLOOKUP($AC141,'04'!$AC$8:$BH$256,19,FALSE)+VLOOKUP($AC141,'5'!$AC$8:$BP$226,19,FALSE)+VLOOKUP($AC141,'06'!$AC$8:$BH$229,19,FALSE)+VLOOKUP($AC141,'07'!$AC$8:$BH$229,19,FALSE)</f>
        <v>8799623</v>
      </c>
      <c r="AV141" s="179"/>
      <c r="AW141" s="179"/>
      <c r="AX141" s="180"/>
      <c r="AY141" s="178">
        <f>VLOOKUP($AC141,'04'!$AC$8:$BH$256,23,FALSE)+VLOOKUP($AC141,'5'!$AC$8:$BP$226,23,FALSE)+VLOOKUP($AC141,'06'!$AC$8:$BH$250,23,FALSE)+VLOOKUP($AC141,'06'!$AC$8:$BH$250,23,FALSE)</f>
        <v>0</v>
      </c>
      <c r="AZ141" s="179"/>
      <c r="BA141" s="179"/>
      <c r="BB141" s="180"/>
      <c r="BC141" s="178">
        <f>VLOOKUP($AC141,'04'!$AC$8:$BH$256,27,FALSE)+VLOOKUP($AC141,'5'!$AC$8:$BP$226,27,FALSE)+VLOOKUP($AC141,'06'!$AC$8:$BH$250,27,FALSE)+VLOOKUP($AC141,'07'!$AC$8:$BH$250,27,FALSE)</f>
        <v>15123343</v>
      </c>
      <c r="BD141" s="179"/>
      <c r="BE141" s="179"/>
      <c r="BF141" s="180"/>
      <c r="BG141" s="259">
        <f t="shared" si="54"/>
        <v>0.98743453897555289</v>
      </c>
      <c r="BH141" s="260"/>
    </row>
    <row r="142" spans="1:60" ht="20.100000000000001" customHeight="1" x14ac:dyDescent="0.2">
      <c r="A142" s="276" t="s">
        <v>676</v>
      </c>
      <c r="B142" s="169"/>
      <c r="C142" s="193" t="s">
        <v>78</v>
      </c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5"/>
      <c r="AC142" s="264" t="s">
        <v>101</v>
      </c>
      <c r="AD142" s="265"/>
      <c r="AE142" s="175">
        <f>VLOOKUP($AC142,'04'!$AC$8:$BH$256,3,FALSE)+VLOOKUP($AC142,'5'!$AC$8:$BP$226,3,FALSE)+VLOOKUP($AC142,'06'!$AC$8:$BH$229,3,FALSE)+VLOOKUP($AC142,'07'!$AC$8:$BP$226,3,FALSE)</f>
        <v>1484840</v>
      </c>
      <c r="AF142" s="176"/>
      <c r="AG142" s="176"/>
      <c r="AH142" s="177"/>
      <c r="AI142" s="178">
        <f>VLOOKUP($AC142,'04'!$AC$8:$BH$256,7,FALSE)+VLOOKUP($AC142,'5'!$AC$8:$BP$226,7,FALSE)+VLOOKUP($AC142,'06'!$AC$8:$BH$250,7,FALSE)+VLOOKUP($AC142,'07'!$AC$8:$BH$250,7,FALSE)</f>
        <v>12362405</v>
      </c>
      <c r="AJ142" s="179"/>
      <c r="AK142" s="179"/>
      <c r="AL142" s="180"/>
      <c r="AM142" s="178">
        <f>VLOOKUP($AC142,'04'!$AC$8:$BH$256,11,FALSE)+VLOOKUP($AC142,'5'!$AC$8:$BP$226,11,FALSE)+VLOOKUP($AC142,'06'!$AC$8:$BH$250,11,FALSE)+VLOOKUP($AC142,'07'!$AC$8:$BH$250,11,FALSE)</f>
        <v>0</v>
      </c>
      <c r="AN142" s="179"/>
      <c r="AO142" s="179"/>
      <c r="AP142" s="180"/>
      <c r="AQ142" s="178">
        <f>VLOOKUP($AC142,'04'!$AC$8:$BH$256,15,FALSE)+VLOOKUP($AC142,'5'!$AC$8:$BP$226,15,FALSE)+VLOOKUP($AC142,'06'!$AC$8:$BH$250,15,FALSE)+VLOOKUP($AC142,'07'!$AC$8:$BH$250,15,FALSE)</f>
        <v>12362405</v>
      </c>
      <c r="AR142" s="179"/>
      <c r="AS142" s="179"/>
      <c r="AT142" s="180"/>
      <c r="AU142" s="178">
        <f>VLOOKUP($AC142,'04'!$AC$8:$BH$256,19,FALSE)+VLOOKUP($AC142,'5'!$AC$8:$BP$226,19,FALSE)+VLOOKUP($AC142,'06'!$AC$8:$BH$229,19,FALSE)+VLOOKUP($AC142,'07'!$AC$8:$BH$229,19,FALSE)</f>
        <v>0</v>
      </c>
      <c r="AV142" s="179"/>
      <c r="AW142" s="179"/>
      <c r="AX142" s="180"/>
      <c r="AY142" s="178">
        <f>VLOOKUP($AC142,'04'!$AC$8:$BH$256,23,FALSE)+VLOOKUP($AC142,'5'!$AC$8:$BP$226,23,FALSE)+VLOOKUP($AC142,'06'!$AC$8:$BH$250,23,FALSE)+VLOOKUP($AC142,'06'!$AC$8:$BH$250,23,FALSE)</f>
        <v>0</v>
      </c>
      <c r="AZ142" s="179"/>
      <c r="BA142" s="179"/>
      <c r="BB142" s="180"/>
      <c r="BC142" s="178">
        <f>VLOOKUP($AC142,'04'!$AC$8:$BH$256,27,FALSE)+VLOOKUP($AC142,'5'!$AC$8:$BP$226,27,FALSE)+VLOOKUP($AC142,'06'!$AC$8:$BH$250,27,FALSE)+VLOOKUP($AC142,'07'!$AC$8:$BH$250,27,FALSE)</f>
        <v>2777000</v>
      </c>
      <c r="BD142" s="179"/>
      <c r="BE142" s="179"/>
      <c r="BF142" s="180"/>
      <c r="BG142" s="259">
        <f t="shared" ref="BG142:BG205" si="131">IF(AI142&gt;0,BC142/AI142,"n.é.")</f>
        <v>0.224632666540208</v>
      </c>
      <c r="BH142" s="260"/>
    </row>
    <row r="143" spans="1:60" ht="20.100000000000001" customHeight="1" x14ac:dyDescent="0.2">
      <c r="A143" s="276" t="s">
        <v>677</v>
      </c>
      <c r="B143" s="169"/>
      <c r="C143" s="193" t="s">
        <v>79</v>
      </c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5"/>
      <c r="AC143" s="264" t="s">
        <v>102</v>
      </c>
      <c r="AD143" s="265"/>
      <c r="AE143" s="175">
        <f>VLOOKUP($AC143,'04'!$AC$8:$BH$256,3,FALSE)+VLOOKUP($AC143,'5'!$AC$8:$BP$226,3,FALSE)+VLOOKUP($AC143,'06'!$AC$8:$BH$229,3,FALSE)+VLOOKUP($AC143,'07'!$AC$8:$BP$226,3,FALSE)</f>
        <v>130000</v>
      </c>
      <c r="AF143" s="176"/>
      <c r="AG143" s="176"/>
      <c r="AH143" s="177"/>
      <c r="AI143" s="178">
        <f>VLOOKUP($AC143,'04'!$AC$8:$BH$256,7,FALSE)+VLOOKUP($AC143,'5'!$AC$8:$BP$226,7,FALSE)+VLOOKUP($AC143,'06'!$AC$8:$BH$250,7,FALSE)+VLOOKUP($AC143,'07'!$AC$8:$BH$250,7,FALSE)</f>
        <v>0</v>
      </c>
      <c r="AJ143" s="179"/>
      <c r="AK143" s="179"/>
      <c r="AL143" s="180"/>
      <c r="AM143" s="178">
        <f>VLOOKUP($AC143,'04'!$AC$8:$BH$256,11,FALSE)+VLOOKUP($AC143,'5'!$AC$8:$BP$226,11,FALSE)+VLOOKUP($AC143,'06'!$AC$8:$BH$250,11,FALSE)+VLOOKUP($AC143,'07'!$AC$8:$BH$250,11,FALSE)</f>
        <v>0</v>
      </c>
      <c r="AN143" s="179"/>
      <c r="AO143" s="179"/>
      <c r="AP143" s="180"/>
      <c r="AQ143" s="178">
        <f>VLOOKUP($AC143,'04'!$AC$8:$BH$256,15,FALSE)+VLOOKUP($AC143,'5'!$AC$8:$BP$226,15,FALSE)+VLOOKUP($AC143,'06'!$AC$8:$BH$250,15,FALSE)+VLOOKUP($AC143,'07'!$AC$8:$BH$250,15,FALSE)</f>
        <v>0</v>
      </c>
      <c r="AR143" s="179"/>
      <c r="AS143" s="179"/>
      <c r="AT143" s="180"/>
      <c r="AU143" s="178">
        <f>VLOOKUP($AC143,'04'!$AC$8:$BH$256,19,FALSE)+VLOOKUP($AC143,'5'!$AC$8:$BP$226,19,FALSE)+VLOOKUP($AC143,'06'!$AC$8:$BH$229,19,FALSE)+VLOOKUP($AC143,'07'!$AC$8:$BH$229,19,FALSE)</f>
        <v>0</v>
      </c>
      <c r="AV143" s="179"/>
      <c r="AW143" s="179"/>
      <c r="AX143" s="180"/>
      <c r="AY143" s="178">
        <f>VLOOKUP($AC143,'04'!$AC$8:$BH$256,23,FALSE)+VLOOKUP($AC143,'5'!$AC$8:$BP$226,23,FALSE)+VLOOKUP($AC143,'06'!$AC$8:$BH$250,23,FALSE)+VLOOKUP($AC143,'06'!$AC$8:$BH$250,23,FALSE)</f>
        <v>0</v>
      </c>
      <c r="AZ143" s="179"/>
      <c r="BA143" s="179"/>
      <c r="BB143" s="180"/>
      <c r="BC143" s="178">
        <f>VLOOKUP($AC143,'04'!$AC$8:$BH$256,27,FALSE)+VLOOKUP($AC143,'5'!$AC$8:$BP$226,27,FALSE)+VLOOKUP($AC143,'06'!$AC$8:$BH$250,27,FALSE)+VLOOKUP($AC143,'07'!$AC$8:$BH$250,27,FALSE)</f>
        <v>0</v>
      </c>
      <c r="BD143" s="179"/>
      <c r="BE143" s="179"/>
      <c r="BF143" s="180"/>
      <c r="BG143" s="259" t="str">
        <f t="shared" si="131"/>
        <v>n.é.</v>
      </c>
      <c r="BH143" s="260"/>
    </row>
    <row r="144" spans="1:60" ht="20.100000000000001" customHeight="1" x14ac:dyDescent="0.2">
      <c r="A144" s="276" t="s">
        <v>678</v>
      </c>
      <c r="B144" s="169"/>
      <c r="C144" s="193" t="s">
        <v>80</v>
      </c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5"/>
      <c r="AC144" s="264" t="s">
        <v>103</v>
      </c>
      <c r="AD144" s="265"/>
      <c r="AE144" s="175">
        <f>VLOOKUP($AC144,'04'!$AC$8:$BH$256,3,FALSE)+VLOOKUP($AC144,'5'!$AC$8:$BP$226,3,FALSE)+VLOOKUP($AC144,'06'!$AC$8:$BH$229,3,FALSE)+VLOOKUP($AC144,'07'!$AC$8:$BP$226,3,FALSE)</f>
        <v>0</v>
      </c>
      <c r="AF144" s="176"/>
      <c r="AG144" s="176"/>
      <c r="AH144" s="177"/>
      <c r="AI144" s="178">
        <f>VLOOKUP($AC144,'04'!$AC$8:$BH$256,7,FALSE)+VLOOKUP($AC144,'5'!$AC$8:$BP$226,7,FALSE)+VLOOKUP($AC144,'06'!$AC$8:$BH$250,7,FALSE)+VLOOKUP($AC144,'07'!$AC$8:$BH$250,7,FALSE)</f>
        <v>0</v>
      </c>
      <c r="AJ144" s="179"/>
      <c r="AK144" s="179"/>
      <c r="AL144" s="180"/>
      <c r="AM144" s="178">
        <f>VLOOKUP($AC144,'04'!$AC$8:$BH$256,11,FALSE)+VLOOKUP($AC144,'5'!$AC$8:$BP$226,11,FALSE)+VLOOKUP($AC144,'06'!$AC$8:$BH$250,11,FALSE)+VLOOKUP($AC144,'07'!$AC$8:$BH$250,11,FALSE)</f>
        <v>0</v>
      </c>
      <c r="AN144" s="179"/>
      <c r="AO144" s="179"/>
      <c r="AP144" s="180"/>
      <c r="AQ144" s="178">
        <f>VLOOKUP($AC144,'04'!$AC$8:$BH$256,15,FALSE)+VLOOKUP($AC144,'5'!$AC$8:$BP$226,15,FALSE)+VLOOKUP($AC144,'06'!$AC$8:$BH$250,15,FALSE)+VLOOKUP($AC144,'07'!$AC$8:$BH$250,15,FALSE)</f>
        <v>0</v>
      </c>
      <c r="AR144" s="179"/>
      <c r="AS144" s="179"/>
      <c r="AT144" s="180"/>
      <c r="AU144" s="178">
        <f>VLOOKUP($AC144,'04'!$AC$8:$BH$256,19,FALSE)+VLOOKUP($AC144,'5'!$AC$8:$BP$226,19,FALSE)+VLOOKUP($AC144,'06'!$AC$8:$BH$229,19,FALSE)+VLOOKUP($AC144,'07'!$AC$8:$BH$229,19,FALSE)</f>
        <v>0</v>
      </c>
      <c r="AV144" s="179"/>
      <c r="AW144" s="179"/>
      <c r="AX144" s="180"/>
      <c r="AY144" s="178">
        <f>VLOOKUP($AC144,'04'!$AC$8:$BH$256,23,FALSE)+VLOOKUP($AC144,'5'!$AC$8:$BP$226,23,FALSE)+VLOOKUP($AC144,'06'!$AC$8:$BH$250,23,FALSE)+VLOOKUP($AC144,'06'!$AC$8:$BH$250,23,FALSE)</f>
        <v>0</v>
      </c>
      <c r="AZ144" s="179"/>
      <c r="BA144" s="179"/>
      <c r="BB144" s="180"/>
      <c r="BC144" s="178">
        <f>VLOOKUP($AC144,'04'!$AC$8:$BH$256,27,FALSE)+VLOOKUP($AC144,'5'!$AC$8:$BP$226,27,FALSE)+VLOOKUP($AC144,'06'!$AC$8:$BH$250,27,FALSE)+VLOOKUP($AC144,'07'!$AC$8:$BH$250,27,FALSE)</f>
        <v>0</v>
      </c>
      <c r="BD144" s="179"/>
      <c r="BE144" s="179"/>
      <c r="BF144" s="180"/>
      <c r="BG144" s="259" t="str">
        <f t="shared" si="131"/>
        <v>n.é.</v>
      </c>
      <c r="BH144" s="260"/>
    </row>
    <row r="145" spans="1:60" ht="20.100000000000001" customHeight="1" x14ac:dyDescent="0.2">
      <c r="A145" s="276" t="s">
        <v>679</v>
      </c>
      <c r="B145" s="169"/>
      <c r="C145" s="193" t="s">
        <v>81</v>
      </c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5"/>
      <c r="AC145" s="264" t="s">
        <v>104</v>
      </c>
      <c r="AD145" s="265"/>
      <c r="AE145" s="175">
        <f>VLOOKUP($AC145,'04'!$AC$8:$BH$256,3,FALSE)+VLOOKUP($AC145,'5'!$AC$8:$BP$226,3,FALSE)+VLOOKUP($AC145,'06'!$AC$8:$BH$229,3,FALSE)+VLOOKUP($AC145,'07'!$AC$8:$BP$226,3,FALSE)</f>
        <v>3034000</v>
      </c>
      <c r="AF145" s="176"/>
      <c r="AG145" s="176"/>
      <c r="AH145" s="177"/>
      <c r="AI145" s="178">
        <f>VLOOKUP($AC145,'04'!$AC$8:$BH$256,7,FALSE)+VLOOKUP($AC145,'5'!$AC$8:$BP$226,7,FALSE)+VLOOKUP($AC145,'06'!$AC$8:$BH$250,7,FALSE)+VLOOKUP($AC145,'07'!$AC$8:$BH$250,7,FALSE)</f>
        <v>1077302</v>
      </c>
      <c r="AJ145" s="179"/>
      <c r="AK145" s="179"/>
      <c r="AL145" s="180"/>
      <c r="AM145" s="178">
        <f>VLOOKUP($AC145,'04'!$AC$8:$BH$256,11,FALSE)+VLOOKUP($AC145,'5'!$AC$8:$BP$226,11,FALSE)+VLOOKUP($AC145,'06'!$AC$8:$BH$250,11,FALSE)+VLOOKUP($AC145,'07'!$AC$8:$BH$250,11,FALSE)</f>
        <v>0</v>
      </c>
      <c r="AN145" s="179"/>
      <c r="AO145" s="179"/>
      <c r="AP145" s="180"/>
      <c r="AQ145" s="178">
        <f>VLOOKUP($AC145,'04'!$AC$8:$BH$256,15,FALSE)+VLOOKUP($AC145,'5'!$AC$8:$BP$226,15,FALSE)+VLOOKUP($AC145,'06'!$AC$8:$BH$250,15,FALSE)+VLOOKUP($AC145,'07'!$AC$8:$BH$250,15,FALSE)</f>
        <v>1077298</v>
      </c>
      <c r="AR145" s="179"/>
      <c r="AS145" s="179"/>
      <c r="AT145" s="180"/>
      <c r="AU145" s="178">
        <f>VLOOKUP($AC145,'04'!$AC$8:$BH$256,19,FALSE)+VLOOKUP($AC145,'5'!$AC$8:$BP$226,19,FALSE)+VLOOKUP($AC145,'06'!$AC$8:$BH$229,19,FALSE)+VLOOKUP($AC145,'07'!$AC$8:$BH$229,19,FALSE)</f>
        <v>0</v>
      </c>
      <c r="AV145" s="179"/>
      <c r="AW145" s="179"/>
      <c r="AX145" s="180"/>
      <c r="AY145" s="178">
        <f>VLOOKUP($AC145,'04'!$AC$8:$BH$256,23,FALSE)+VLOOKUP($AC145,'5'!$AC$8:$BP$226,23,FALSE)+VLOOKUP($AC145,'06'!$AC$8:$BH$250,23,FALSE)+VLOOKUP($AC145,'06'!$AC$8:$BH$250,23,FALSE)</f>
        <v>0</v>
      </c>
      <c r="AZ145" s="179"/>
      <c r="BA145" s="179"/>
      <c r="BB145" s="180"/>
      <c r="BC145" s="178">
        <f>VLOOKUP($AC145,'04'!$AC$8:$BH$256,27,FALSE)+VLOOKUP($AC145,'5'!$AC$8:$BP$226,27,FALSE)+VLOOKUP($AC145,'06'!$AC$8:$BH$250,27,FALSE)+VLOOKUP($AC145,'07'!$AC$8:$BH$250,27,FALSE)</f>
        <v>1077298</v>
      </c>
      <c r="BD145" s="179"/>
      <c r="BE145" s="179"/>
      <c r="BF145" s="180"/>
      <c r="BG145" s="259">
        <f t="shared" si="131"/>
        <v>0.99999628702072396</v>
      </c>
      <c r="BH145" s="260"/>
    </row>
    <row r="146" spans="1:60" ht="20.100000000000001" customHeight="1" x14ac:dyDescent="0.2">
      <c r="A146" s="277" t="s">
        <v>680</v>
      </c>
      <c r="B146" s="200"/>
      <c r="C146" s="201" t="s">
        <v>807</v>
      </c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3"/>
      <c r="AC146" s="271" t="s">
        <v>105</v>
      </c>
      <c r="AD146" s="272"/>
      <c r="AE146" s="206">
        <f t="shared" ref="AE146" si="132">SUM(AE141:AH145)</f>
        <v>23304300</v>
      </c>
      <c r="AF146" s="207"/>
      <c r="AG146" s="207"/>
      <c r="AH146" s="208"/>
      <c r="AI146" s="206">
        <f t="shared" ref="AI146" si="133">SUM(AI141:AL145)</f>
        <v>28755500</v>
      </c>
      <c r="AJ146" s="207"/>
      <c r="AK146" s="207"/>
      <c r="AL146" s="208"/>
      <c r="AM146" s="206">
        <f t="shared" ref="AM146" si="134">SUM(AM141:AP145)</f>
        <v>0</v>
      </c>
      <c r="AN146" s="207"/>
      <c r="AO146" s="207"/>
      <c r="AP146" s="208"/>
      <c r="AQ146" s="206">
        <f t="shared" ref="AQ146" si="135">SUM(AQ141:AT145)</f>
        <v>28755496</v>
      </c>
      <c r="AR146" s="207"/>
      <c r="AS146" s="207"/>
      <c r="AT146" s="208"/>
      <c r="AU146" s="206">
        <f t="shared" ref="AU146" si="136">SUM(AU141:AX145)</f>
        <v>8799623</v>
      </c>
      <c r="AV146" s="207"/>
      <c r="AW146" s="207"/>
      <c r="AX146" s="208"/>
      <c r="AY146" s="206">
        <f t="shared" ref="AY146" si="137">SUM(AY141:BB145)</f>
        <v>0</v>
      </c>
      <c r="AZ146" s="207"/>
      <c r="BA146" s="207"/>
      <c r="BB146" s="208"/>
      <c r="BC146" s="206">
        <f t="shared" ref="BC146" si="138">SUM(BC141:BF145)</f>
        <v>18977641</v>
      </c>
      <c r="BD146" s="207"/>
      <c r="BE146" s="207"/>
      <c r="BF146" s="208"/>
      <c r="BG146" s="219">
        <f t="shared" si="131"/>
        <v>0.6599656065796109</v>
      </c>
      <c r="BH146" s="220"/>
    </row>
    <row r="147" spans="1:60" ht="20.100000000000001" customHeight="1" x14ac:dyDescent="0.2">
      <c r="A147" s="277" t="s">
        <v>681</v>
      </c>
      <c r="B147" s="200"/>
      <c r="C147" s="201" t="s">
        <v>808</v>
      </c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3"/>
      <c r="AC147" s="271" t="s">
        <v>57</v>
      </c>
      <c r="AD147" s="272"/>
      <c r="AE147" s="206">
        <f t="shared" ref="AE147" si="139">AE126+AE129+AE137+AE140+AE146</f>
        <v>106579496</v>
      </c>
      <c r="AF147" s="207"/>
      <c r="AG147" s="207"/>
      <c r="AH147" s="208"/>
      <c r="AI147" s="206">
        <f t="shared" ref="AI147" si="140">AI126+AI129+AI137+AI140+AI146</f>
        <v>116520034</v>
      </c>
      <c r="AJ147" s="207"/>
      <c r="AK147" s="207"/>
      <c r="AL147" s="208"/>
      <c r="AM147" s="178">
        <f>VLOOKUP($AC147,'04'!$AC$8:$BH$256,11,FALSE)+VLOOKUP($AC147,'5'!$AC$8:$BP$226,11,FALSE)+VLOOKUP($AC147,'06'!$AC$8:$BH$250,11,FALSE)+VLOOKUP($AC147,'07'!$AC$8:$BH$250,11,FALSE)</f>
        <v>0</v>
      </c>
      <c r="AN147" s="179"/>
      <c r="AO147" s="179"/>
      <c r="AP147" s="180"/>
      <c r="AQ147" s="206">
        <f t="shared" ref="AQ147" si="141">AQ126+AQ129+AQ137+AQ140+AQ146</f>
        <v>116442165</v>
      </c>
      <c r="AR147" s="207"/>
      <c r="AS147" s="207"/>
      <c r="AT147" s="208"/>
      <c r="AU147" s="206">
        <f t="shared" ref="AU147" si="142">AU126+AU129+AU137+AU140+AU146</f>
        <v>41390808</v>
      </c>
      <c r="AV147" s="207"/>
      <c r="AW147" s="207"/>
      <c r="AX147" s="208"/>
      <c r="AY147" s="206">
        <f t="shared" ref="AY147" si="143">AY126+AY129+AY137+AY140+AY146</f>
        <v>0</v>
      </c>
      <c r="AZ147" s="207"/>
      <c r="BA147" s="207"/>
      <c r="BB147" s="208"/>
      <c r="BC147" s="206">
        <f t="shared" ref="BC147" si="144">BC126+BC129+BC137+BC140+BC146</f>
        <v>105509660</v>
      </c>
      <c r="BD147" s="207"/>
      <c r="BE147" s="207"/>
      <c r="BF147" s="208"/>
      <c r="BG147" s="219">
        <f t="shared" si="131"/>
        <v>0.90550660155145513</v>
      </c>
      <c r="BH147" s="220"/>
    </row>
    <row r="148" spans="1:60" ht="20.100000000000001" customHeight="1" x14ac:dyDescent="0.2">
      <c r="A148" s="276" t="s">
        <v>682</v>
      </c>
      <c r="B148" s="169"/>
      <c r="C148" s="193" t="s">
        <v>108</v>
      </c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5"/>
      <c r="AC148" s="264" t="s">
        <v>116</v>
      </c>
      <c r="AD148" s="265"/>
      <c r="AE148" s="175">
        <f>VLOOKUP($AC148,'04'!$AC$8:$BH$256,3,FALSE)+VLOOKUP($AC148,'5'!$AC$8:$BP$226,3,FALSE)+VLOOKUP($AC148,'06'!$AC$8:$BH$229,3,FALSE)+VLOOKUP($AC148,'07'!$AC$8:$BP$226,3,FALSE)</f>
        <v>0</v>
      </c>
      <c r="AF148" s="176"/>
      <c r="AG148" s="176"/>
      <c r="AH148" s="177"/>
      <c r="AI148" s="178">
        <f>VLOOKUP($AC148,'04'!$AC$8:$BH$256,7,FALSE)+VLOOKUP($AC148,'5'!$AC$8:$BP$226,7,FALSE)+VLOOKUP($AC148,'06'!$AC$8:$BH$250,7,FALSE)+VLOOKUP($AC148,'07'!$AC$8:$BH$250,7,FALSE)</f>
        <v>0</v>
      </c>
      <c r="AJ148" s="179"/>
      <c r="AK148" s="179"/>
      <c r="AL148" s="180"/>
      <c r="AM148" s="178">
        <f>VLOOKUP($AC148,'04'!$AC$8:$BH$256,11,FALSE)+VLOOKUP($AC148,'5'!$AC$8:$BP$226,11,FALSE)+VLOOKUP($AC148,'06'!$AC$8:$BH$250,11,FALSE)+VLOOKUP($AC148,'07'!$AC$8:$BH$250,11,FALSE)</f>
        <v>0</v>
      </c>
      <c r="AN148" s="179"/>
      <c r="AO148" s="179"/>
      <c r="AP148" s="180"/>
      <c r="AQ148" s="178">
        <f>VLOOKUP($AC148,'04'!$AC$8:$BH$256,15,FALSE)+VLOOKUP($AC148,'5'!$AC$8:$BP$226,15,FALSE)+VLOOKUP($AC148,'06'!$AC$8:$BH$250,15,FALSE)+VLOOKUP($AC148,'07'!$AC$8:$BH$250,15,FALSE)</f>
        <v>0</v>
      </c>
      <c r="AR148" s="179"/>
      <c r="AS148" s="179"/>
      <c r="AT148" s="180"/>
      <c r="AU148" s="178">
        <f>VLOOKUP($AC148,'04'!$AC$8:$BH$256,19,FALSE)+VLOOKUP($AC148,'5'!$AC$8:$BP$226,19,FALSE)+VLOOKUP($AC148,'06'!$AC$8:$BH$229,19,FALSE)+VLOOKUP($AC148,'07'!$AC$8:$BH$229,19,FALSE)</f>
        <v>0</v>
      </c>
      <c r="AV148" s="179"/>
      <c r="AW148" s="179"/>
      <c r="AX148" s="180"/>
      <c r="AY148" s="178">
        <f>VLOOKUP($AC148,'04'!$AC$8:$BH$256,23,FALSE)+VLOOKUP($AC148,'5'!$AC$8:$BP$226,23,FALSE)+VLOOKUP($AC148,'06'!$AC$8:$BH$250,23,FALSE)+VLOOKUP($AC148,'06'!$AC$8:$BH$250,23,FALSE)</f>
        <v>0</v>
      </c>
      <c r="AZ148" s="179"/>
      <c r="BA148" s="179"/>
      <c r="BB148" s="180"/>
      <c r="BC148" s="178">
        <f>VLOOKUP($AC148,'04'!$AC$8:$BH$256,27,FALSE)+VLOOKUP($AC148,'5'!$AC$8:$BP$226,27,FALSE)+VLOOKUP($AC148,'06'!$AC$8:$BH$250,27,FALSE)+VLOOKUP($AC148,'07'!$AC$8:$BH$250,27,FALSE)</f>
        <v>0</v>
      </c>
      <c r="BD148" s="179"/>
      <c r="BE148" s="179"/>
      <c r="BF148" s="180"/>
      <c r="BG148" s="259" t="str">
        <f t="shared" si="131"/>
        <v>n.é.</v>
      </c>
      <c r="BH148" s="260"/>
    </row>
    <row r="149" spans="1:60" ht="20.100000000000001" customHeight="1" x14ac:dyDescent="0.2">
      <c r="A149" s="276" t="s">
        <v>683</v>
      </c>
      <c r="B149" s="169"/>
      <c r="C149" s="193" t="s">
        <v>109</v>
      </c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5"/>
      <c r="AC149" s="264" t="s">
        <v>117</v>
      </c>
      <c r="AD149" s="265"/>
      <c r="AE149" s="175">
        <f>VLOOKUP($AC149,'04'!$AC$8:$BH$256,3,FALSE)+VLOOKUP($AC149,'5'!$AC$8:$BP$226,3,FALSE)+VLOOKUP($AC149,'06'!$AC$8:$BH$229,3,FALSE)+VLOOKUP($AC149,'07'!$AC$8:$BP$226,3,FALSE)</f>
        <v>0</v>
      </c>
      <c r="AF149" s="176"/>
      <c r="AG149" s="176"/>
      <c r="AH149" s="177"/>
      <c r="AI149" s="178">
        <f>VLOOKUP($AC149,'04'!$AC$8:$BH$256,7,FALSE)+VLOOKUP($AC149,'5'!$AC$8:$BP$226,7,FALSE)+VLOOKUP($AC149,'06'!$AC$8:$BH$250,7,FALSE)+VLOOKUP($AC149,'07'!$AC$8:$BH$250,7,FALSE)</f>
        <v>1366905</v>
      </c>
      <c r="AJ149" s="179"/>
      <c r="AK149" s="179"/>
      <c r="AL149" s="180"/>
      <c r="AM149" s="178">
        <f>VLOOKUP($AC149,'04'!$AC$8:$BH$256,11,FALSE)+VLOOKUP($AC149,'5'!$AC$8:$BP$226,11,FALSE)+VLOOKUP($AC149,'06'!$AC$8:$BH$250,11,FALSE)+VLOOKUP($AC149,'07'!$AC$8:$BH$250,11,FALSE)</f>
        <v>0</v>
      </c>
      <c r="AN149" s="179"/>
      <c r="AO149" s="179"/>
      <c r="AP149" s="180"/>
      <c r="AQ149" s="178">
        <f>VLOOKUP($AC149,'04'!$AC$8:$BH$256,15,FALSE)+VLOOKUP($AC149,'5'!$AC$8:$BP$226,15,FALSE)+VLOOKUP($AC149,'06'!$AC$8:$BH$250,15,FALSE)+VLOOKUP($AC149,'07'!$AC$8:$BH$250,15,FALSE)</f>
        <v>1366905</v>
      </c>
      <c r="AR149" s="179"/>
      <c r="AS149" s="179"/>
      <c r="AT149" s="180"/>
      <c r="AU149" s="178">
        <f>VLOOKUP($AC149,'04'!$AC$8:$BH$256,19,FALSE)+VLOOKUP($AC149,'5'!$AC$8:$BP$226,19,FALSE)+VLOOKUP($AC149,'06'!$AC$8:$BH$229,19,FALSE)+VLOOKUP($AC149,'07'!$AC$8:$BH$229,19,FALSE)</f>
        <v>0</v>
      </c>
      <c r="AV149" s="179"/>
      <c r="AW149" s="179"/>
      <c r="AX149" s="180"/>
      <c r="AY149" s="178">
        <f>VLOOKUP($AC149,'04'!$AC$8:$BH$256,23,FALSE)+VLOOKUP($AC149,'5'!$AC$8:$BP$226,23,FALSE)+VLOOKUP($AC149,'06'!$AC$8:$BH$250,23,FALSE)+VLOOKUP($AC149,'06'!$AC$8:$BH$250,23,FALSE)</f>
        <v>0</v>
      </c>
      <c r="AZ149" s="179"/>
      <c r="BA149" s="179"/>
      <c r="BB149" s="180"/>
      <c r="BC149" s="178">
        <f>VLOOKUP($AC149,'04'!$AC$8:$BH$256,27,FALSE)+VLOOKUP($AC149,'5'!$AC$8:$BP$226,27,FALSE)+VLOOKUP($AC149,'06'!$AC$8:$BH$250,27,FALSE)+VLOOKUP($AC149,'07'!$AC$8:$BH$250,27,FALSE)</f>
        <v>1366905</v>
      </c>
      <c r="BD149" s="179"/>
      <c r="BE149" s="179"/>
      <c r="BF149" s="180"/>
      <c r="BG149" s="259">
        <f t="shared" si="131"/>
        <v>1</v>
      </c>
      <c r="BH149" s="260"/>
    </row>
    <row r="150" spans="1:60" ht="20.100000000000001" customHeight="1" x14ac:dyDescent="0.2">
      <c r="A150" s="276" t="s">
        <v>684</v>
      </c>
      <c r="B150" s="169"/>
      <c r="C150" s="273" t="s">
        <v>110</v>
      </c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5"/>
      <c r="AC150" s="264" t="s">
        <v>118</v>
      </c>
      <c r="AD150" s="265"/>
      <c r="AE150" s="175">
        <f>VLOOKUP($AC150,'04'!$AC$8:$BH$256,3,FALSE)+VLOOKUP($AC150,'5'!$AC$8:$BP$226,3,FALSE)+VLOOKUP($AC150,'06'!$AC$8:$BH$229,3,FALSE)+VLOOKUP($AC150,'07'!$AC$8:$BP$226,3,FALSE)</f>
        <v>0</v>
      </c>
      <c r="AF150" s="176"/>
      <c r="AG150" s="176"/>
      <c r="AH150" s="177"/>
      <c r="AI150" s="178">
        <f>VLOOKUP($AC150,'04'!$AC$8:$BH$256,7,FALSE)+VLOOKUP($AC150,'5'!$AC$8:$BP$226,7,FALSE)+VLOOKUP($AC150,'06'!$AC$8:$BH$250,7,FALSE)+VLOOKUP($AC150,'07'!$AC$8:$BH$250,7,FALSE)</f>
        <v>0</v>
      </c>
      <c r="AJ150" s="179"/>
      <c r="AK150" s="179"/>
      <c r="AL150" s="180"/>
      <c r="AM150" s="178">
        <f>VLOOKUP($AC150,'04'!$AC$8:$BH$256,11,FALSE)+VLOOKUP($AC150,'5'!$AC$8:$BP$226,11,FALSE)+VLOOKUP($AC150,'06'!$AC$8:$BH$250,11,FALSE)+VLOOKUP($AC150,'07'!$AC$8:$BH$250,11,FALSE)</f>
        <v>0</v>
      </c>
      <c r="AN150" s="179"/>
      <c r="AO150" s="179"/>
      <c r="AP150" s="180"/>
      <c r="AQ150" s="178">
        <f>VLOOKUP($AC150,'04'!$AC$8:$BH$256,15,FALSE)+VLOOKUP($AC150,'5'!$AC$8:$BP$226,15,FALSE)+VLOOKUP($AC150,'06'!$AC$8:$BH$250,15,FALSE)+VLOOKUP($AC150,'07'!$AC$8:$BH$250,15,FALSE)</f>
        <v>0</v>
      </c>
      <c r="AR150" s="179"/>
      <c r="AS150" s="179"/>
      <c r="AT150" s="180"/>
      <c r="AU150" s="178">
        <f>VLOOKUP($AC150,'04'!$AC$8:$BH$256,19,FALSE)+VLOOKUP($AC150,'5'!$AC$8:$BP$226,19,FALSE)+VLOOKUP($AC150,'06'!$AC$8:$BH$229,19,FALSE)+VLOOKUP($AC150,'07'!$AC$8:$BH$229,19,FALSE)</f>
        <v>0</v>
      </c>
      <c r="AV150" s="179"/>
      <c r="AW150" s="179"/>
      <c r="AX150" s="180"/>
      <c r="AY150" s="178">
        <f>VLOOKUP($AC150,'04'!$AC$8:$BH$256,23,FALSE)+VLOOKUP($AC150,'5'!$AC$8:$BP$226,23,FALSE)+VLOOKUP($AC150,'06'!$AC$8:$BH$250,23,FALSE)+VLOOKUP($AC150,'06'!$AC$8:$BH$250,23,FALSE)</f>
        <v>0</v>
      </c>
      <c r="AZ150" s="179"/>
      <c r="BA150" s="179"/>
      <c r="BB150" s="180"/>
      <c r="BC150" s="178">
        <f>VLOOKUP($AC150,'04'!$AC$8:$BH$256,27,FALSE)+VLOOKUP($AC150,'5'!$AC$8:$BP$226,27,FALSE)+VLOOKUP($AC150,'06'!$AC$8:$BH$250,27,FALSE)+VLOOKUP($AC150,'07'!$AC$8:$BH$250,27,FALSE)</f>
        <v>0</v>
      </c>
      <c r="BD150" s="179"/>
      <c r="BE150" s="179"/>
      <c r="BF150" s="180"/>
      <c r="BG150" s="259" t="str">
        <f t="shared" si="131"/>
        <v>n.é.</v>
      </c>
      <c r="BH150" s="260"/>
    </row>
    <row r="151" spans="1:60" ht="20.100000000000001" customHeight="1" x14ac:dyDescent="0.2">
      <c r="A151" s="276" t="s">
        <v>685</v>
      </c>
      <c r="B151" s="169"/>
      <c r="C151" s="273" t="s">
        <v>111</v>
      </c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5"/>
      <c r="AC151" s="264" t="s">
        <v>119</v>
      </c>
      <c r="AD151" s="265"/>
      <c r="AE151" s="175">
        <f>VLOOKUP($AC151,'04'!$AC$8:$BH$256,3,FALSE)+VLOOKUP($AC151,'5'!$AC$8:$BP$226,3,FALSE)+VLOOKUP($AC151,'06'!$AC$8:$BH$229,3,FALSE)+VLOOKUP($AC151,'07'!$AC$8:$BP$226,3,FALSE)</f>
        <v>0</v>
      </c>
      <c r="AF151" s="176"/>
      <c r="AG151" s="176"/>
      <c r="AH151" s="177"/>
      <c r="AI151" s="178">
        <f>VLOOKUP($AC151,'04'!$AC$8:$BH$256,7,FALSE)+VLOOKUP($AC151,'5'!$AC$8:$BP$226,7,FALSE)+VLOOKUP($AC151,'06'!$AC$8:$BH$250,7,FALSE)+VLOOKUP($AC151,'07'!$AC$8:$BH$250,7,FALSE)</f>
        <v>0</v>
      </c>
      <c r="AJ151" s="179"/>
      <c r="AK151" s="179"/>
      <c r="AL151" s="180"/>
      <c r="AM151" s="178">
        <f>VLOOKUP($AC151,'04'!$AC$8:$BH$256,11,FALSE)+VLOOKUP($AC151,'5'!$AC$8:$BP$226,11,FALSE)+VLOOKUP($AC151,'06'!$AC$8:$BH$250,11,FALSE)+VLOOKUP($AC151,'07'!$AC$8:$BH$250,11,FALSE)</f>
        <v>0</v>
      </c>
      <c r="AN151" s="179"/>
      <c r="AO151" s="179"/>
      <c r="AP151" s="180"/>
      <c r="AQ151" s="178">
        <f>VLOOKUP($AC151,'04'!$AC$8:$BH$256,15,FALSE)+VLOOKUP($AC151,'5'!$AC$8:$BP$226,15,FALSE)+VLOOKUP($AC151,'06'!$AC$8:$BH$250,15,FALSE)+VLOOKUP($AC151,'07'!$AC$8:$BH$250,15,FALSE)</f>
        <v>0</v>
      </c>
      <c r="AR151" s="179"/>
      <c r="AS151" s="179"/>
      <c r="AT151" s="180"/>
      <c r="AU151" s="178">
        <f>VLOOKUP($AC151,'04'!$AC$8:$BH$256,19,FALSE)+VLOOKUP($AC151,'5'!$AC$8:$BP$226,19,FALSE)+VLOOKUP($AC151,'06'!$AC$8:$BH$229,19,FALSE)+VLOOKUP($AC151,'07'!$AC$8:$BH$229,19,FALSE)</f>
        <v>0</v>
      </c>
      <c r="AV151" s="179"/>
      <c r="AW151" s="179"/>
      <c r="AX151" s="180"/>
      <c r="AY151" s="178">
        <f>VLOOKUP($AC151,'04'!$AC$8:$BH$256,23,FALSE)+VLOOKUP($AC151,'5'!$AC$8:$BP$226,23,FALSE)+VLOOKUP($AC151,'06'!$AC$8:$BH$250,23,FALSE)+VLOOKUP($AC151,'06'!$AC$8:$BH$250,23,FALSE)</f>
        <v>0</v>
      </c>
      <c r="AZ151" s="179"/>
      <c r="BA151" s="179"/>
      <c r="BB151" s="180"/>
      <c r="BC151" s="178">
        <f>VLOOKUP($AC151,'04'!$AC$8:$BH$256,27,FALSE)+VLOOKUP($AC151,'5'!$AC$8:$BP$226,27,FALSE)+VLOOKUP($AC151,'06'!$AC$8:$BH$250,27,FALSE)+VLOOKUP($AC151,'07'!$AC$8:$BH$250,27,FALSE)</f>
        <v>0</v>
      </c>
      <c r="BD151" s="179"/>
      <c r="BE151" s="179"/>
      <c r="BF151" s="180"/>
      <c r="BG151" s="259" t="str">
        <f t="shared" si="131"/>
        <v>n.é.</v>
      </c>
      <c r="BH151" s="260"/>
    </row>
    <row r="152" spans="1:60" ht="20.100000000000001" customHeight="1" x14ac:dyDescent="0.2">
      <c r="A152" s="276" t="s">
        <v>686</v>
      </c>
      <c r="B152" s="169"/>
      <c r="C152" s="273" t="s">
        <v>112</v>
      </c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5"/>
      <c r="AC152" s="264" t="s">
        <v>120</v>
      </c>
      <c r="AD152" s="265"/>
      <c r="AE152" s="175">
        <f>VLOOKUP($AC152,'04'!$AC$8:$BH$256,3,FALSE)+VLOOKUP($AC152,'5'!$AC$8:$BP$226,3,FALSE)+VLOOKUP($AC152,'06'!$AC$8:$BH$229,3,FALSE)+VLOOKUP($AC152,'07'!$AC$8:$BP$226,3,FALSE)</f>
        <v>0</v>
      </c>
      <c r="AF152" s="176"/>
      <c r="AG152" s="176"/>
      <c r="AH152" s="177"/>
      <c r="AI152" s="178">
        <f>VLOOKUP($AC152,'04'!$AC$8:$BH$256,7,FALSE)+VLOOKUP($AC152,'5'!$AC$8:$BP$226,7,FALSE)+VLOOKUP($AC152,'06'!$AC$8:$BH$250,7,FALSE)+VLOOKUP($AC152,'07'!$AC$8:$BH$250,7,FALSE)</f>
        <v>0</v>
      </c>
      <c r="AJ152" s="179"/>
      <c r="AK152" s="179"/>
      <c r="AL152" s="180"/>
      <c r="AM152" s="178">
        <f>VLOOKUP($AC152,'04'!$AC$8:$BH$256,11,FALSE)+VLOOKUP($AC152,'5'!$AC$8:$BP$226,11,FALSE)+VLOOKUP($AC152,'06'!$AC$8:$BH$250,11,FALSE)+VLOOKUP($AC152,'07'!$AC$8:$BH$250,11,FALSE)</f>
        <v>0</v>
      </c>
      <c r="AN152" s="179"/>
      <c r="AO152" s="179"/>
      <c r="AP152" s="180"/>
      <c r="AQ152" s="178">
        <f>VLOOKUP($AC152,'04'!$AC$8:$BH$256,15,FALSE)+VLOOKUP($AC152,'5'!$AC$8:$BP$226,15,FALSE)+VLOOKUP($AC152,'06'!$AC$8:$BH$250,15,FALSE)+VLOOKUP($AC152,'07'!$AC$8:$BH$250,15,FALSE)</f>
        <v>0</v>
      </c>
      <c r="AR152" s="179"/>
      <c r="AS152" s="179"/>
      <c r="AT152" s="180"/>
      <c r="AU152" s="178">
        <f>VLOOKUP($AC152,'04'!$AC$8:$BH$256,19,FALSE)+VLOOKUP($AC152,'5'!$AC$8:$BP$226,19,FALSE)+VLOOKUP($AC152,'06'!$AC$8:$BH$229,19,FALSE)+VLOOKUP($AC152,'07'!$AC$8:$BH$229,19,FALSE)</f>
        <v>0</v>
      </c>
      <c r="AV152" s="179"/>
      <c r="AW152" s="179"/>
      <c r="AX152" s="180"/>
      <c r="AY152" s="178">
        <f>VLOOKUP($AC152,'04'!$AC$8:$BH$256,23,FALSE)+VLOOKUP($AC152,'5'!$AC$8:$BP$226,23,FALSE)+VLOOKUP($AC152,'06'!$AC$8:$BH$250,23,FALSE)+VLOOKUP($AC152,'06'!$AC$8:$BH$250,23,FALSE)</f>
        <v>0</v>
      </c>
      <c r="AZ152" s="179"/>
      <c r="BA152" s="179"/>
      <c r="BB152" s="180"/>
      <c r="BC152" s="178">
        <f>VLOOKUP($AC152,'04'!$AC$8:$BH$256,27,FALSE)+VLOOKUP($AC152,'5'!$AC$8:$BP$226,27,FALSE)+VLOOKUP($AC152,'06'!$AC$8:$BH$250,27,FALSE)+VLOOKUP($AC152,'07'!$AC$8:$BH$250,27,FALSE)</f>
        <v>0</v>
      </c>
      <c r="BD152" s="179"/>
      <c r="BE152" s="179"/>
      <c r="BF152" s="180"/>
      <c r="BG152" s="259" t="str">
        <f t="shared" si="131"/>
        <v>n.é.</v>
      </c>
      <c r="BH152" s="260"/>
    </row>
    <row r="153" spans="1:60" ht="20.100000000000001" customHeight="1" x14ac:dyDescent="0.2">
      <c r="A153" s="276" t="s">
        <v>687</v>
      </c>
      <c r="B153" s="169"/>
      <c r="C153" s="193" t="s">
        <v>113</v>
      </c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5"/>
      <c r="AC153" s="264" t="s">
        <v>121</v>
      </c>
      <c r="AD153" s="265"/>
      <c r="AE153" s="175">
        <f>VLOOKUP($AC153,'04'!$AC$8:$BH$256,3,FALSE)+VLOOKUP($AC153,'5'!$AC$8:$BP$226,3,FALSE)+VLOOKUP($AC153,'06'!$AC$8:$BH$229,3,FALSE)+VLOOKUP($AC153,'07'!$AC$8:$BP$226,3,FALSE)</f>
        <v>0</v>
      </c>
      <c r="AF153" s="176"/>
      <c r="AG153" s="176"/>
      <c r="AH153" s="177"/>
      <c r="AI153" s="178">
        <f>VLOOKUP($AC153,'04'!$AC$8:$BH$256,7,FALSE)+VLOOKUP($AC153,'5'!$AC$8:$BP$226,7,FALSE)+VLOOKUP($AC153,'06'!$AC$8:$BH$250,7,FALSE)+VLOOKUP($AC153,'07'!$AC$8:$BH$250,7,FALSE)</f>
        <v>0</v>
      </c>
      <c r="AJ153" s="179"/>
      <c r="AK153" s="179"/>
      <c r="AL153" s="180"/>
      <c r="AM153" s="178">
        <f>VLOOKUP($AC153,'04'!$AC$8:$BH$256,11,FALSE)+VLOOKUP($AC153,'5'!$AC$8:$BP$226,11,FALSE)+VLOOKUP($AC153,'06'!$AC$8:$BH$250,11,FALSE)+VLOOKUP($AC153,'07'!$AC$8:$BH$250,11,FALSE)</f>
        <v>0</v>
      </c>
      <c r="AN153" s="179"/>
      <c r="AO153" s="179"/>
      <c r="AP153" s="180"/>
      <c r="AQ153" s="178">
        <f>VLOOKUP($AC153,'04'!$AC$8:$BH$256,15,FALSE)+VLOOKUP($AC153,'5'!$AC$8:$BP$226,15,FALSE)+VLOOKUP($AC153,'06'!$AC$8:$BH$250,15,FALSE)+VLOOKUP($AC153,'07'!$AC$8:$BH$250,15,FALSE)</f>
        <v>0</v>
      </c>
      <c r="AR153" s="179"/>
      <c r="AS153" s="179"/>
      <c r="AT153" s="180"/>
      <c r="AU153" s="178">
        <f>VLOOKUP($AC153,'04'!$AC$8:$BH$256,19,FALSE)+VLOOKUP($AC153,'5'!$AC$8:$BP$226,19,FALSE)+VLOOKUP($AC153,'06'!$AC$8:$BH$229,19,FALSE)+VLOOKUP($AC153,'07'!$AC$8:$BH$229,19,FALSE)</f>
        <v>0</v>
      </c>
      <c r="AV153" s="179"/>
      <c r="AW153" s="179"/>
      <c r="AX153" s="180"/>
      <c r="AY153" s="178">
        <f>VLOOKUP($AC153,'04'!$AC$8:$BH$256,23,FALSE)+VLOOKUP($AC153,'5'!$AC$8:$BP$226,23,FALSE)+VLOOKUP($AC153,'06'!$AC$8:$BH$250,23,FALSE)+VLOOKUP($AC153,'06'!$AC$8:$BH$250,23,FALSE)</f>
        <v>0</v>
      </c>
      <c r="AZ153" s="179"/>
      <c r="BA153" s="179"/>
      <c r="BB153" s="180"/>
      <c r="BC153" s="178">
        <f>VLOOKUP($AC153,'04'!$AC$8:$BH$256,27,FALSE)+VLOOKUP($AC153,'5'!$AC$8:$BP$226,27,FALSE)+VLOOKUP($AC153,'06'!$AC$8:$BH$250,27,FALSE)+VLOOKUP($AC153,'07'!$AC$8:$BH$250,27,FALSE)</f>
        <v>0</v>
      </c>
      <c r="BD153" s="179"/>
      <c r="BE153" s="179"/>
      <c r="BF153" s="180"/>
      <c r="BG153" s="259" t="str">
        <f t="shared" si="131"/>
        <v>n.é.</v>
      </c>
      <c r="BH153" s="260"/>
    </row>
    <row r="154" spans="1:60" ht="20.100000000000001" customHeight="1" x14ac:dyDescent="0.2">
      <c r="A154" s="276" t="s">
        <v>688</v>
      </c>
      <c r="B154" s="169"/>
      <c r="C154" s="193" t="s">
        <v>114</v>
      </c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5"/>
      <c r="AC154" s="264" t="s">
        <v>122</v>
      </c>
      <c r="AD154" s="265"/>
      <c r="AE154" s="175">
        <f>VLOOKUP($AC154,'04'!$AC$8:$BH$256,3,FALSE)+VLOOKUP($AC154,'5'!$AC$8:$BP$226,3,FALSE)+VLOOKUP($AC154,'06'!$AC$8:$BH$229,3,FALSE)+VLOOKUP($AC154,'07'!$AC$8:$BP$226,3,FALSE)</f>
        <v>0</v>
      </c>
      <c r="AF154" s="176"/>
      <c r="AG154" s="176"/>
      <c r="AH154" s="177"/>
      <c r="AI154" s="178">
        <f>VLOOKUP($AC154,'04'!$AC$8:$BH$256,7,FALSE)+VLOOKUP($AC154,'5'!$AC$8:$BP$226,7,FALSE)+VLOOKUP($AC154,'06'!$AC$8:$BH$250,7,FALSE)+VLOOKUP($AC154,'07'!$AC$8:$BH$250,7,FALSE)</f>
        <v>0</v>
      </c>
      <c r="AJ154" s="179"/>
      <c r="AK154" s="179"/>
      <c r="AL154" s="180"/>
      <c r="AM154" s="178">
        <f>VLOOKUP($AC154,'04'!$AC$8:$BH$256,11,FALSE)+VLOOKUP($AC154,'5'!$AC$8:$BP$226,11,FALSE)+VLOOKUP($AC154,'06'!$AC$8:$BH$250,11,FALSE)+VLOOKUP($AC154,'07'!$AC$8:$BH$250,11,FALSE)</f>
        <v>0</v>
      </c>
      <c r="AN154" s="179"/>
      <c r="AO154" s="179"/>
      <c r="AP154" s="180"/>
      <c r="AQ154" s="178">
        <f>VLOOKUP($AC154,'04'!$AC$8:$BH$256,15,FALSE)+VLOOKUP($AC154,'5'!$AC$8:$BP$226,15,FALSE)+VLOOKUP($AC154,'06'!$AC$8:$BH$250,15,FALSE)+VLOOKUP($AC154,'07'!$AC$8:$BH$250,15,FALSE)</f>
        <v>0</v>
      </c>
      <c r="AR154" s="179"/>
      <c r="AS154" s="179"/>
      <c r="AT154" s="180"/>
      <c r="AU154" s="178">
        <f>VLOOKUP($AC154,'04'!$AC$8:$BH$256,19,FALSE)+VLOOKUP($AC154,'5'!$AC$8:$BP$226,19,FALSE)+VLOOKUP($AC154,'06'!$AC$8:$BH$229,19,FALSE)+VLOOKUP($AC154,'07'!$AC$8:$BH$229,19,FALSE)</f>
        <v>0</v>
      </c>
      <c r="AV154" s="179"/>
      <c r="AW154" s="179"/>
      <c r="AX154" s="180"/>
      <c r="AY154" s="178">
        <f>VLOOKUP($AC154,'04'!$AC$8:$BH$256,23,FALSE)+VLOOKUP($AC154,'5'!$AC$8:$BP$226,23,FALSE)+VLOOKUP($AC154,'06'!$AC$8:$BH$250,23,FALSE)+VLOOKUP($AC154,'06'!$AC$8:$BH$250,23,FALSE)</f>
        <v>0</v>
      </c>
      <c r="AZ154" s="179"/>
      <c r="BA154" s="179"/>
      <c r="BB154" s="180"/>
      <c r="BC154" s="178">
        <f>VLOOKUP($AC154,'04'!$AC$8:$BH$256,27,FALSE)+VLOOKUP($AC154,'5'!$AC$8:$BP$226,27,FALSE)+VLOOKUP($AC154,'06'!$AC$8:$BH$250,27,FALSE)+VLOOKUP($AC154,'07'!$AC$8:$BH$250,27,FALSE)</f>
        <v>0</v>
      </c>
      <c r="BD154" s="179"/>
      <c r="BE154" s="179"/>
      <c r="BF154" s="180"/>
      <c r="BG154" s="259" t="str">
        <f t="shared" si="131"/>
        <v>n.é.</v>
      </c>
      <c r="BH154" s="260"/>
    </row>
    <row r="155" spans="1:60" ht="20.100000000000001" customHeight="1" x14ac:dyDescent="0.2">
      <c r="A155" s="276" t="s">
        <v>689</v>
      </c>
      <c r="B155" s="169"/>
      <c r="C155" s="193" t="s">
        <v>115</v>
      </c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5"/>
      <c r="AC155" s="264" t="s">
        <v>123</v>
      </c>
      <c r="AD155" s="265"/>
      <c r="AE155" s="175">
        <f>VLOOKUP($AC155,'04'!$AC$8:$BH$256,3,FALSE)+VLOOKUP($AC155,'5'!$AC$8:$BP$226,3,FALSE)+VLOOKUP($AC155,'06'!$AC$8:$BH$229,3,FALSE)+VLOOKUP($AC155,'07'!$AC$8:$BP$226,3,FALSE)</f>
        <v>8500000</v>
      </c>
      <c r="AF155" s="176"/>
      <c r="AG155" s="176"/>
      <c r="AH155" s="177"/>
      <c r="AI155" s="178">
        <f>VLOOKUP($AC155,'04'!$AC$8:$BH$256,7,FALSE)+VLOOKUP($AC155,'5'!$AC$8:$BP$226,7,FALSE)+VLOOKUP($AC155,'06'!$AC$8:$BH$250,7,FALSE)+VLOOKUP($AC155,'07'!$AC$8:$BH$250,7,FALSE)</f>
        <v>5334911</v>
      </c>
      <c r="AJ155" s="179"/>
      <c r="AK155" s="179"/>
      <c r="AL155" s="180"/>
      <c r="AM155" s="178">
        <f>VLOOKUP($AC155,'04'!$AC$8:$BH$256,11,FALSE)+VLOOKUP($AC155,'5'!$AC$8:$BP$226,11,FALSE)+VLOOKUP($AC155,'06'!$AC$8:$BH$250,11,FALSE)+VLOOKUP($AC155,'07'!$AC$8:$BH$250,11,FALSE)</f>
        <v>0</v>
      </c>
      <c r="AN155" s="179"/>
      <c r="AO155" s="179"/>
      <c r="AP155" s="180"/>
      <c r="AQ155" s="178">
        <f>VLOOKUP($AC155,'04'!$AC$8:$BH$256,15,FALSE)+VLOOKUP($AC155,'5'!$AC$8:$BP$226,15,FALSE)+VLOOKUP($AC155,'06'!$AC$8:$BH$250,15,FALSE)+VLOOKUP($AC155,'07'!$AC$8:$BH$250,15,FALSE)</f>
        <v>5334911</v>
      </c>
      <c r="AR155" s="179"/>
      <c r="AS155" s="179"/>
      <c r="AT155" s="180"/>
      <c r="AU155" s="178">
        <f>VLOOKUP($AC155,'04'!$AC$8:$BH$256,19,FALSE)+VLOOKUP($AC155,'5'!$AC$8:$BP$226,19,FALSE)+VLOOKUP($AC155,'06'!$AC$8:$BH$229,19,FALSE)+VLOOKUP($AC155,'07'!$AC$8:$BH$229,19,FALSE)</f>
        <v>0</v>
      </c>
      <c r="AV155" s="179"/>
      <c r="AW155" s="179"/>
      <c r="AX155" s="180"/>
      <c r="AY155" s="178">
        <f>VLOOKUP($AC155,'04'!$AC$8:$BH$256,23,FALSE)+VLOOKUP($AC155,'5'!$AC$8:$BP$226,23,FALSE)+VLOOKUP($AC155,'06'!$AC$8:$BH$250,23,FALSE)+VLOOKUP($AC155,'06'!$AC$8:$BH$250,23,FALSE)</f>
        <v>0</v>
      </c>
      <c r="AZ155" s="179"/>
      <c r="BA155" s="179"/>
      <c r="BB155" s="180"/>
      <c r="BC155" s="178">
        <f>VLOOKUP($AC155,'04'!$AC$8:$BH$256,27,FALSE)+VLOOKUP($AC155,'5'!$AC$8:$BP$226,27,FALSE)+VLOOKUP($AC155,'06'!$AC$8:$BH$250,27,FALSE)+VLOOKUP($AC155,'07'!$AC$8:$BH$250,27,FALSE)</f>
        <v>5334911</v>
      </c>
      <c r="BD155" s="179"/>
      <c r="BE155" s="179"/>
      <c r="BF155" s="180"/>
      <c r="BG155" s="259">
        <f t="shared" si="131"/>
        <v>1</v>
      </c>
      <c r="BH155" s="260"/>
    </row>
    <row r="156" spans="1:60" ht="20.100000000000001" customHeight="1" x14ac:dyDescent="0.2">
      <c r="A156" s="277" t="s">
        <v>690</v>
      </c>
      <c r="B156" s="200"/>
      <c r="C156" s="201" t="s">
        <v>809</v>
      </c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3"/>
      <c r="AC156" s="271" t="s">
        <v>58</v>
      </c>
      <c r="AD156" s="272"/>
      <c r="AE156" s="206">
        <f t="shared" ref="AE156" si="145">SUM(AE148:AH155)</f>
        <v>8500000</v>
      </c>
      <c r="AF156" s="207"/>
      <c r="AG156" s="207"/>
      <c r="AH156" s="208"/>
      <c r="AI156" s="206">
        <f t="shared" ref="AI156" si="146">SUM(AI148:AL155)</f>
        <v>6701816</v>
      </c>
      <c r="AJ156" s="207"/>
      <c r="AK156" s="207"/>
      <c r="AL156" s="208"/>
      <c r="AM156" s="206">
        <f t="shared" ref="AM156" si="147">SUM(AM148:AP155)</f>
        <v>0</v>
      </c>
      <c r="AN156" s="207"/>
      <c r="AO156" s="207"/>
      <c r="AP156" s="208"/>
      <c r="AQ156" s="206">
        <f t="shared" ref="AQ156" si="148">SUM(AQ148:AT155)</f>
        <v>6701816</v>
      </c>
      <c r="AR156" s="207"/>
      <c r="AS156" s="207"/>
      <c r="AT156" s="208"/>
      <c r="AU156" s="206">
        <f t="shared" ref="AU156" si="149">SUM(AU148:AX155)</f>
        <v>0</v>
      </c>
      <c r="AV156" s="207"/>
      <c r="AW156" s="207"/>
      <c r="AX156" s="208"/>
      <c r="AY156" s="206">
        <f t="shared" ref="AY156" si="150">SUM(AY148:BB155)</f>
        <v>0</v>
      </c>
      <c r="AZ156" s="207"/>
      <c r="BA156" s="207"/>
      <c r="BB156" s="208"/>
      <c r="BC156" s="206">
        <f t="shared" ref="BC156" si="151">SUM(BC148:BF155)</f>
        <v>6701816</v>
      </c>
      <c r="BD156" s="207"/>
      <c r="BE156" s="207"/>
      <c r="BF156" s="208"/>
      <c r="BG156" s="219">
        <f t="shared" si="131"/>
        <v>1</v>
      </c>
      <c r="BH156" s="220"/>
    </row>
    <row r="157" spans="1:60" ht="20.100000000000001" customHeight="1" x14ac:dyDescent="0.2">
      <c r="A157" s="276" t="s">
        <v>718</v>
      </c>
      <c r="B157" s="169"/>
      <c r="C157" s="170" t="s">
        <v>142</v>
      </c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2"/>
      <c r="AC157" s="264" t="s">
        <v>131</v>
      </c>
      <c r="AD157" s="265"/>
      <c r="AE157" s="175">
        <f>VLOOKUP($AC157,'04'!$AC$8:$BH$256,3,FALSE)+VLOOKUP($AC157,'5'!$AC$8:$BP$226,3,FALSE)+VLOOKUP($AC157,'06'!$AC$8:$BH$229,3,FALSE)+VLOOKUP($AC157,'07'!$AC$8:$BP$226,3,FALSE)</f>
        <v>0</v>
      </c>
      <c r="AF157" s="176"/>
      <c r="AG157" s="176"/>
      <c r="AH157" s="177"/>
      <c r="AI157" s="178">
        <f>VLOOKUP($AC157,'04'!$AC$8:$BH$256,7,FALSE)+VLOOKUP($AC157,'5'!$AC$8:$BP$226,7,FALSE)+VLOOKUP($AC157,'06'!$AC$8:$BH$250,7,FALSE)+VLOOKUP($AC157,'07'!$AC$8:$BH$250,7,FALSE)</f>
        <v>0</v>
      </c>
      <c r="AJ157" s="179"/>
      <c r="AK157" s="179"/>
      <c r="AL157" s="180"/>
      <c r="AM157" s="178">
        <f>VLOOKUP($AC157,'04'!$AC$8:$BH$256,11,FALSE)+VLOOKUP($AC157,'5'!$AC$8:$BP$226,11,FALSE)+VLOOKUP($AC157,'06'!$AC$8:$BH$250,11,FALSE)+VLOOKUP($AC157,'07'!$AC$8:$BH$250,11,FALSE)</f>
        <v>0</v>
      </c>
      <c r="AN157" s="179"/>
      <c r="AO157" s="179"/>
      <c r="AP157" s="180"/>
      <c r="AQ157" s="178">
        <f>VLOOKUP($AC157,'04'!$AC$8:$BH$256,15,FALSE)+VLOOKUP($AC157,'5'!$AC$8:$BP$226,15,FALSE)+VLOOKUP($AC157,'06'!$AC$8:$BH$250,15,FALSE)+VLOOKUP($AC157,'07'!$AC$8:$BH$250,15,FALSE)</f>
        <v>0</v>
      </c>
      <c r="AR157" s="179"/>
      <c r="AS157" s="179"/>
      <c r="AT157" s="180"/>
      <c r="AU157" s="178">
        <f>VLOOKUP($AC157,'04'!$AC$8:$BH$256,19,FALSE)+VLOOKUP($AC157,'5'!$AC$8:$BP$226,19,FALSE)+VLOOKUP($AC157,'06'!$AC$8:$BH$229,19,FALSE)+VLOOKUP($AC157,'07'!$AC$8:$BH$229,19,FALSE)</f>
        <v>0</v>
      </c>
      <c r="AV157" s="179"/>
      <c r="AW157" s="179"/>
      <c r="AX157" s="180"/>
      <c r="AY157" s="178">
        <f>VLOOKUP($AC157,'04'!$AC$8:$BH$256,23,FALSE)+VLOOKUP($AC157,'5'!$AC$8:$BP$226,23,FALSE)+VLOOKUP($AC157,'06'!$AC$8:$BH$250,23,FALSE)+VLOOKUP($AC157,'06'!$AC$8:$BH$250,23,FALSE)</f>
        <v>0</v>
      </c>
      <c r="AZ157" s="179"/>
      <c r="BA157" s="179"/>
      <c r="BB157" s="180"/>
      <c r="BC157" s="178">
        <f>VLOOKUP($AC157,'04'!$AC$8:$BH$256,27,FALSE)+VLOOKUP($AC157,'5'!$AC$8:$BP$226,27,FALSE)+VLOOKUP($AC157,'06'!$AC$8:$BH$250,27,FALSE)+VLOOKUP($AC157,'07'!$AC$8:$BH$250,27,FALSE)</f>
        <v>0</v>
      </c>
      <c r="BD157" s="179"/>
      <c r="BE157" s="179"/>
      <c r="BF157" s="180"/>
      <c r="BG157" s="259" t="str">
        <f t="shared" si="131"/>
        <v>n.é.</v>
      </c>
      <c r="BH157" s="260"/>
    </row>
    <row r="158" spans="1:60" ht="20.100000000000001" customHeight="1" x14ac:dyDescent="0.2">
      <c r="A158" s="276" t="s">
        <v>719</v>
      </c>
      <c r="B158" s="278"/>
      <c r="C158" s="170" t="s">
        <v>692</v>
      </c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2"/>
      <c r="AC158" s="264" t="s">
        <v>691</v>
      </c>
      <c r="AD158" s="265"/>
      <c r="AE158" s="175">
        <f>VLOOKUP($AC158,'04'!$AC$8:$BH$256,3,FALSE)+VLOOKUP($AC158,'5'!$AC$8:$BP$226,3,FALSE)+VLOOKUP($AC158,'06'!$AC$8:$BH$229,3,FALSE)+VLOOKUP($AC158,'07'!$AC$8:$BP$226,3,FALSE)</f>
        <v>0</v>
      </c>
      <c r="AF158" s="176"/>
      <c r="AG158" s="176"/>
      <c r="AH158" s="177"/>
      <c r="AI158" s="178">
        <f>VLOOKUP($AC158,'04'!$AC$8:$BH$256,7,FALSE)+VLOOKUP($AC158,'5'!$AC$8:$BP$226,7,FALSE)+VLOOKUP($AC158,'06'!$AC$8:$BH$250,7,FALSE)+VLOOKUP($AC158,'07'!$AC$8:$BH$250,7,FALSE)</f>
        <v>127018</v>
      </c>
      <c r="AJ158" s="179"/>
      <c r="AK158" s="179"/>
      <c r="AL158" s="180"/>
      <c r="AM158" s="178">
        <f>VLOOKUP($AC158,'04'!$AC$8:$BH$256,11,FALSE)+VLOOKUP($AC158,'5'!$AC$8:$BP$226,11,FALSE)+VLOOKUP($AC158,'06'!$AC$8:$BH$250,11,FALSE)+VLOOKUP($AC158,'07'!$AC$8:$BH$250,11,FALSE)</f>
        <v>0</v>
      </c>
      <c r="AN158" s="179"/>
      <c r="AO158" s="179"/>
      <c r="AP158" s="180"/>
      <c r="AQ158" s="178">
        <f>VLOOKUP($AC158,'04'!$AC$8:$BH$256,15,FALSE)+VLOOKUP($AC158,'5'!$AC$8:$BP$226,15,FALSE)+VLOOKUP($AC158,'06'!$AC$8:$BH$250,15,FALSE)+VLOOKUP($AC158,'07'!$AC$8:$BH$250,15,FALSE)</f>
        <v>127018</v>
      </c>
      <c r="AR158" s="179"/>
      <c r="AS158" s="179"/>
      <c r="AT158" s="180"/>
      <c r="AU158" s="178">
        <f>VLOOKUP($AC158,'04'!$AC$8:$BH$256,19,FALSE)+VLOOKUP($AC158,'5'!$AC$8:$BP$226,19,FALSE)+VLOOKUP($AC158,'06'!$AC$8:$BH$229,19,FALSE)+VLOOKUP($AC158,'07'!$AC$8:$BH$229,19,FALSE)</f>
        <v>0</v>
      </c>
      <c r="AV158" s="179"/>
      <c r="AW158" s="179"/>
      <c r="AX158" s="180"/>
      <c r="AY158" s="178">
        <f>VLOOKUP($AC158,'04'!$AC$8:$BH$256,23,FALSE)+VLOOKUP($AC158,'5'!$AC$8:$BP$226,23,FALSE)+VLOOKUP($AC158,'06'!$AC$8:$BH$250,23,FALSE)+VLOOKUP($AC158,'06'!$AC$8:$BH$250,23,FALSE)</f>
        <v>0</v>
      </c>
      <c r="AZ158" s="179"/>
      <c r="BA158" s="179"/>
      <c r="BB158" s="180"/>
      <c r="BC158" s="178">
        <f>VLOOKUP($AC158,'04'!$AC$8:$BH$256,27,FALSE)+VLOOKUP($AC158,'5'!$AC$8:$BP$226,27,FALSE)+VLOOKUP($AC158,'06'!$AC$8:$BH$250,27,FALSE)+VLOOKUP($AC158,'07'!$AC$8:$BH$250,27,FALSE)</f>
        <v>127018</v>
      </c>
      <c r="BD158" s="179"/>
      <c r="BE158" s="179"/>
      <c r="BF158" s="180"/>
      <c r="BG158" s="259">
        <f t="shared" si="131"/>
        <v>1</v>
      </c>
      <c r="BH158" s="260"/>
    </row>
    <row r="159" spans="1:60" ht="20.100000000000001" customHeight="1" x14ac:dyDescent="0.2">
      <c r="A159" s="276" t="s">
        <v>720</v>
      </c>
      <c r="B159" s="278"/>
      <c r="C159" s="170" t="s">
        <v>693</v>
      </c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2"/>
      <c r="AC159" s="264" t="s">
        <v>694</v>
      </c>
      <c r="AD159" s="265"/>
      <c r="AE159" s="175">
        <f>VLOOKUP($AC159,'04'!$AC$8:$BH$256,3,FALSE)+VLOOKUP($AC159,'5'!$AC$8:$BP$226,3,FALSE)+VLOOKUP($AC159,'06'!$AC$8:$BH$229,3,FALSE)+VLOOKUP($AC159,'07'!$AC$8:$BP$226,3,FALSE)</f>
        <v>0</v>
      </c>
      <c r="AF159" s="176"/>
      <c r="AG159" s="176"/>
      <c r="AH159" s="177"/>
      <c r="AI159" s="178">
        <f>VLOOKUP($AC159,'04'!$AC$8:$BH$256,7,FALSE)+VLOOKUP($AC159,'5'!$AC$8:$BP$226,7,FALSE)+VLOOKUP($AC159,'06'!$AC$8:$BH$250,7,FALSE)+VLOOKUP($AC159,'07'!$AC$8:$BH$250,7,FALSE)</f>
        <v>0</v>
      </c>
      <c r="AJ159" s="179"/>
      <c r="AK159" s="179"/>
      <c r="AL159" s="180"/>
      <c r="AM159" s="178">
        <f>VLOOKUP($AC159,'04'!$AC$8:$BH$256,11,FALSE)+VLOOKUP($AC159,'5'!$AC$8:$BP$226,11,FALSE)+VLOOKUP($AC159,'06'!$AC$8:$BH$250,11,FALSE)+VLOOKUP($AC159,'07'!$AC$8:$BH$250,11,FALSE)</f>
        <v>0</v>
      </c>
      <c r="AN159" s="179"/>
      <c r="AO159" s="179"/>
      <c r="AP159" s="180"/>
      <c r="AQ159" s="178">
        <f>VLOOKUP($AC159,'04'!$AC$8:$BH$256,15,FALSE)+VLOOKUP($AC159,'5'!$AC$8:$BP$226,15,FALSE)+VLOOKUP($AC159,'06'!$AC$8:$BH$250,15,FALSE)+VLOOKUP($AC159,'07'!$AC$8:$BH$250,15,FALSE)</f>
        <v>0</v>
      </c>
      <c r="AR159" s="179"/>
      <c r="AS159" s="179"/>
      <c r="AT159" s="180"/>
      <c r="AU159" s="178">
        <f>VLOOKUP($AC159,'04'!$AC$8:$BH$256,19,FALSE)+VLOOKUP($AC159,'5'!$AC$8:$BP$226,19,FALSE)+VLOOKUP($AC159,'06'!$AC$8:$BH$229,19,FALSE)+VLOOKUP($AC159,'07'!$AC$8:$BH$229,19,FALSE)</f>
        <v>0</v>
      </c>
      <c r="AV159" s="179"/>
      <c r="AW159" s="179"/>
      <c r="AX159" s="180"/>
      <c r="AY159" s="178">
        <f>VLOOKUP($AC159,'04'!$AC$8:$BH$256,23,FALSE)+VLOOKUP($AC159,'5'!$AC$8:$BP$226,23,FALSE)+VLOOKUP($AC159,'06'!$AC$8:$BH$250,23,FALSE)+VLOOKUP($AC159,'06'!$AC$8:$BH$250,23,FALSE)</f>
        <v>0</v>
      </c>
      <c r="AZ159" s="179"/>
      <c r="BA159" s="179"/>
      <c r="BB159" s="180"/>
      <c r="BC159" s="178">
        <f>VLOOKUP($AC159,'04'!$AC$8:$BH$256,27,FALSE)+VLOOKUP($AC159,'5'!$AC$8:$BP$226,27,FALSE)+VLOOKUP($AC159,'06'!$AC$8:$BH$250,27,FALSE)+VLOOKUP($AC159,'07'!$AC$8:$BH$250,27,FALSE)</f>
        <v>0</v>
      </c>
      <c r="BD159" s="179"/>
      <c r="BE159" s="179"/>
      <c r="BF159" s="180"/>
      <c r="BG159" s="259" t="str">
        <f t="shared" si="131"/>
        <v>n.é.</v>
      </c>
      <c r="BH159" s="260"/>
    </row>
    <row r="160" spans="1:60" ht="20.100000000000001" customHeight="1" x14ac:dyDescent="0.2">
      <c r="A160" s="276" t="s">
        <v>721</v>
      </c>
      <c r="B160" s="278"/>
      <c r="C160" s="170" t="s">
        <v>695</v>
      </c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2"/>
      <c r="AC160" s="264" t="s">
        <v>696</v>
      </c>
      <c r="AD160" s="265"/>
      <c r="AE160" s="175">
        <f>VLOOKUP($AC160,'04'!$AC$8:$BH$256,3,FALSE)+VLOOKUP($AC160,'5'!$AC$8:$BP$226,3,FALSE)+VLOOKUP($AC160,'06'!$AC$8:$BH$229,3,FALSE)+VLOOKUP($AC160,'07'!$AC$8:$BP$226,3,FALSE)</f>
        <v>0</v>
      </c>
      <c r="AF160" s="176"/>
      <c r="AG160" s="176"/>
      <c r="AH160" s="177"/>
      <c r="AI160" s="178">
        <f>VLOOKUP($AC160,'04'!$AC$8:$BH$256,7,FALSE)+VLOOKUP($AC160,'5'!$AC$8:$BP$226,7,FALSE)+VLOOKUP($AC160,'06'!$AC$8:$BH$250,7,FALSE)+VLOOKUP($AC160,'07'!$AC$8:$BH$250,7,FALSE)</f>
        <v>127018</v>
      </c>
      <c r="AJ160" s="179"/>
      <c r="AK160" s="179"/>
      <c r="AL160" s="180"/>
      <c r="AM160" s="178">
        <f>VLOOKUP($AC160,'04'!$AC$8:$BH$256,11,FALSE)+VLOOKUP($AC160,'5'!$AC$8:$BP$226,11,FALSE)+VLOOKUP($AC160,'06'!$AC$8:$BH$250,11,FALSE)+VLOOKUP($AC160,'07'!$AC$8:$BH$250,11,FALSE)</f>
        <v>0</v>
      </c>
      <c r="AN160" s="179"/>
      <c r="AO160" s="179"/>
      <c r="AP160" s="180"/>
      <c r="AQ160" s="178">
        <f>VLOOKUP($AC160,'04'!$AC$8:$BH$256,15,FALSE)+VLOOKUP($AC160,'5'!$AC$8:$BP$226,15,FALSE)+VLOOKUP($AC160,'06'!$AC$8:$BH$250,15,FALSE)+VLOOKUP($AC160,'07'!$AC$8:$BH$250,15,FALSE)</f>
        <v>127018</v>
      </c>
      <c r="AR160" s="179"/>
      <c r="AS160" s="179"/>
      <c r="AT160" s="180"/>
      <c r="AU160" s="178">
        <f>VLOOKUP($AC160,'04'!$AC$8:$BH$256,19,FALSE)+VLOOKUP($AC160,'5'!$AC$8:$BP$226,19,FALSE)+VLOOKUP($AC160,'06'!$AC$8:$BH$229,19,FALSE)+VLOOKUP($AC160,'07'!$AC$8:$BH$229,19,FALSE)</f>
        <v>0</v>
      </c>
      <c r="AV160" s="179"/>
      <c r="AW160" s="179"/>
      <c r="AX160" s="180"/>
      <c r="AY160" s="178">
        <f>VLOOKUP($AC160,'04'!$AC$8:$BH$256,23,FALSE)+VLOOKUP($AC160,'5'!$AC$8:$BP$226,23,FALSE)+VLOOKUP($AC160,'06'!$AC$8:$BH$250,23,FALSE)+VLOOKUP($AC160,'06'!$AC$8:$BH$250,23,FALSE)</f>
        <v>0</v>
      </c>
      <c r="AZ160" s="179"/>
      <c r="BA160" s="179"/>
      <c r="BB160" s="180"/>
      <c r="BC160" s="178">
        <f>VLOOKUP($AC160,'04'!$AC$8:$BH$256,27,FALSE)+VLOOKUP($AC160,'5'!$AC$8:$BP$226,27,FALSE)+VLOOKUP($AC160,'06'!$AC$8:$BH$250,27,FALSE)+VLOOKUP($AC160,'07'!$AC$8:$BH$250,27,FALSE)</f>
        <v>127018</v>
      </c>
      <c r="BD160" s="179"/>
      <c r="BE160" s="179"/>
      <c r="BF160" s="180"/>
      <c r="BG160" s="259">
        <f t="shared" si="131"/>
        <v>1</v>
      </c>
      <c r="BH160" s="260"/>
    </row>
    <row r="161" spans="1:60" ht="20.100000000000001" customHeight="1" x14ac:dyDescent="0.2">
      <c r="A161" s="276" t="s">
        <v>722</v>
      </c>
      <c r="B161" s="278"/>
      <c r="C161" s="170" t="s">
        <v>425</v>
      </c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2"/>
      <c r="AC161" s="264" t="s">
        <v>132</v>
      </c>
      <c r="AD161" s="265"/>
      <c r="AE161" s="175">
        <f>VLOOKUP($AC161,'04'!$AC$8:$BH$256,3,FALSE)+VLOOKUP($AC161,'5'!$AC$8:$BP$226,3,FALSE)+VLOOKUP($AC161,'06'!$AC$8:$BH$229,3,FALSE)+VLOOKUP($AC161,'07'!$AC$8:$BP$226,3,FALSE)</f>
        <v>0</v>
      </c>
      <c r="AF161" s="176"/>
      <c r="AG161" s="176"/>
      <c r="AH161" s="177"/>
      <c r="AI161" s="178">
        <f>VLOOKUP($AC161,'04'!$AC$8:$BH$256,7,FALSE)+VLOOKUP($AC161,'5'!$AC$8:$BP$226,7,FALSE)+VLOOKUP($AC161,'06'!$AC$8:$BH$250,7,FALSE)+VLOOKUP($AC161,'07'!$AC$8:$BH$250,7,FALSE)</f>
        <v>0</v>
      </c>
      <c r="AJ161" s="179"/>
      <c r="AK161" s="179"/>
      <c r="AL161" s="180"/>
      <c r="AM161" s="178">
        <f>VLOOKUP($AC161,'04'!$AC$8:$BH$256,11,FALSE)+VLOOKUP($AC161,'5'!$AC$8:$BP$226,11,FALSE)+VLOOKUP($AC161,'06'!$AC$8:$BH$250,11,FALSE)+VLOOKUP($AC161,'07'!$AC$8:$BH$250,11,FALSE)</f>
        <v>0</v>
      </c>
      <c r="AN161" s="179"/>
      <c r="AO161" s="179"/>
      <c r="AP161" s="180"/>
      <c r="AQ161" s="178">
        <f>VLOOKUP($AC161,'04'!$AC$8:$BH$256,15,FALSE)+VLOOKUP($AC161,'5'!$AC$8:$BP$226,15,FALSE)+VLOOKUP($AC161,'06'!$AC$8:$BH$250,15,FALSE)+VLOOKUP($AC161,'07'!$AC$8:$BH$250,15,FALSE)</f>
        <v>0</v>
      </c>
      <c r="AR161" s="179"/>
      <c r="AS161" s="179"/>
      <c r="AT161" s="180"/>
      <c r="AU161" s="178">
        <f>VLOOKUP($AC161,'04'!$AC$8:$BH$256,19,FALSE)+VLOOKUP($AC161,'5'!$AC$8:$BP$226,19,FALSE)+VLOOKUP($AC161,'06'!$AC$8:$BH$229,19,FALSE)+VLOOKUP($AC161,'07'!$AC$8:$BH$229,19,FALSE)</f>
        <v>0</v>
      </c>
      <c r="AV161" s="179"/>
      <c r="AW161" s="179"/>
      <c r="AX161" s="180"/>
      <c r="AY161" s="178">
        <f>VLOOKUP($AC161,'04'!$AC$8:$BH$256,23,FALSE)+VLOOKUP($AC161,'5'!$AC$8:$BP$226,23,FALSE)+VLOOKUP($AC161,'06'!$AC$8:$BH$250,23,FALSE)+VLOOKUP($AC161,'06'!$AC$8:$BH$250,23,FALSE)</f>
        <v>0</v>
      </c>
      <c r="AZ161" s="179"/>
      <c r="BA161" s="179"/>
      <c r="BB161" s="180"/>
      <c r="BC161" s="178">
        <f>VLOOKUP($AC161,'04'!$AC$8:$BH$256,27,FALSE)+VLOOKUP($AC161,'5'!$AC$8:$BP$226,27,FALSE)+VLOOKUP($AC161,'06'!$AC$8:$BH$250,27,FALSE)+VLOOKUP($AC161,'07'!$AC$8:$BH$250,27,FALSE)</f>
        <v>0</v>
      </c>
      <c r="BD161" s="179"/>
      <c r="BE161" s="179"/>
      <c r="BF161" s="180"/>
      <c r="BG161" s="259" t="str">
        <f t="shared" si="131"/>
        <v>n.é.</v>
      </c>
      <c r="BH161" s="260"/>
    </row>
    <row r="162" spans="1:60" ht="20.100000000000001" customHeight="1" x14ac:dyDescent="0.2">
      <c r="A162" s="276" t="s">
        <v>723</v>
      </c>
      <c r="B162" s="278"/>
      <c r="C162" s="170" t="s">
        <v>424</v>
      </c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2"/>
      <c r="AC162" s="264" t="s">
        <v>133</v>
      </c>
      <c r="AD162" s="265"/>
      <c r="AE162" s="175">
        <f>VLOOKUP($AC162,'04'!$AC$8:$BH$256,3,FALSE)+VLOOKUP($AC162,'5'!$AC$8:$BP$226,3,FALSE)+VLOOKUP($AC162,'06'!$AC$8:$BH$229,3,FALSE)+VLOOKUP($AC162,'07'!$AC$8:$BP$226,3,FALSE)</f>
        <v>0</v>
      </c>
      <c r="AF162" s="176"/>
      <c r="AG162" s="176"/>
      <c r="AH162" s="177"/>
      <c r="AI162" s="178">
        <f>VLOOKUP($AC162,'04'!$AC$8:$BH$256,7,FALSE)+VLOOKUP($AC162,'5'!$AC$8:$BP$226,7,FALSE)+VLOOKUP($AC162,'06'!$AC$8:$BH$250,7,FALSE)+VLOOKUP($AC162,'07'!$AC$8:$BH$250,7,FALSE)</f>
        <v>0</v>
      </c>
      <c r="AJ162" s="179"/>
      <c r="AK162" s="179"/>
      <c r="AL162" s="180"/>
      <c r="AM162" s="178">
        <f>VLOOKUP($AC162,'04'!$AC$8:$BH$256,11,FALSE)+VLOOKUP($AC162,'5'!$AC$8:$BP$226,11,FALSE)+VLOOKUP($AC162,'06'!$AC$8:$BH$250,11,FALSE)+VLOOKUP($AC162,'07'!$AC$8:$BH$250,11,FALSE)</f>
        <v>0</v>
      </c>
      <c r="AN162" s="179"/>
      <c r="AO162" s="179"/>
      <c r="AP162" s="180"/>
      <c r="AQ162" s="178">
        <f>VLOOKUP($AC162,'04'!$AC$8:$BH$256,15,FALSE)+VLOOKUP($AC162,'5'!$AC$8:$BP$226,15,FALSE)+VLOOKUP($AC162,'06'!$AC$8:$BH$250,15,FALSE)+VLOOKUP($AC162,'07'!$AC$8:$BH$250,15,FALSE)</f>
        <v>0</v>
      </c>
      <c r="AR162" s="179"/>
      <c r="AS162" s="179"/>
      <c r="AT162" s="180"/>
      <c r="AU162" s="178">
        <f>VLOOKUP($AC162,'04'!$AC$8:$BH$256,19,FALSE)+VLOOKUP($AC162,'5'!$AC$8:$BP$226,19,FALSE)+VLOOKUP($AC162,'06'!$AC$8:$BH$229,19,FALSE)+VLOOKUP($AC162,'07'!$AC$8:$BH$229,19,FALSE)</f>
        <v>0</v>
      </c>
      <c r="AV162" s="179"/>
      <c r="AW162" s="179"/>
      <c r="AX162" s="180"/>
      <c r="AY162" s="178">
        <f>VLOOKUP($AC162,'04'!$AC$8:$BH$256,23,FALSE)+VLOOKUP($AC162,'5'!$AC$8:$BP$226,23,FALSE)+VLOOKUP($AC162,'06'!$AC$8:$BH$250,23,FALSE)+VLOOKUP($AC162,'06'!$AC$8:$BH$250,23,FALSE)</f>
        <v>0</v>
      </c>
      <c r="AZ162" s="179"/>
      <c r="BA162" s="179"/>
      <c r="BB162" s="180"/>
      <c r="BC162" s="178">
        <f>VLOOKUP($AC162,'04'!$AC$8:$BH$256,27,FALSE)+VLOOKUP($AC162,'5'!$AC$8:$BP$226,27,FALSE)+VLOOKUP($AC162,'06'!$AC$8:$BH$250,27,FALSE)+VLOOKUP($AC162,'07'!$AC$8:$BH$250,27,FALSE)</f>
        <v>0</v>
      </c>
      <c r="BD162" s="179"/>
      <c r="BE162" s="179"/>
      <c r="BF162" s="180"/>
      <c r="BG162" s="259" t="str">
        <f t="shared" si="131"/>
        <v>n.é.</v>
      </c>
      <c r="BH162" s="260"/>
    </row>
    <row r="163" spans="1:60" ht="20.100000000000001" customHeight="1" x14ac:dyDescent="0.2">
      <c r="A163" s="276" t="s">
        <v>724</v>
      </c>
      <c r="B163" s="278"/>
      <c r="C163" s="170" t="s">
        <v>423</v>
      </c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2"/>
      <c r="AC163" s="264" t="s">
        <v>134</v>
      </c>
      <c r="AD163" s="265"/>
      <c r="AE163" s="175">
        <f>VLOOKUP($AC163,'04'!$AC$8:$BH$256,3,FALSE)+VLOOKUP($AC163,'5'!$AC$8:$BP$226,3,FALSE)+VLOOKUP($AC163,'06'!$AC$8:$BH$229,3,FALSE)+VLOOKUP($AC163,'07'!$AC$8:$BP$226,3,FALSE)</f>
        <v>0</v>
      </c>
      <c r="AF163" s="176"/>
      <c r="AG163" s="176"/>
      <c r="AH163" s="177"/>
      <c r="AI163" s="178">
        <f>VLOOKUP($AC163,'04'!$AC$8:$BH$256,7,FALSE)+VLOOKUP($AC163,'5'!$AC$8:$BP$226,7,FALSE)+VLOOKUP($AC163,'06'!$AC$8:$BH$250,7,FALSE)+VLOOKUP($AC163,'07'!$AC$8:$BH$250,7,FALSE)</f>
        <v>0</v>
      </c>
      <c r="AJ163" s="179"/>
      <c r="AK163" s="179"/>
      <c r="AL163" s="180"/>
      <c r="AM163" s="178">
        <f>VLOOKUP($AC163,'04'!$AC$8:$BH$256,11,FALSE)+VLOOKUP($AC163,'5'!$AC$8:$BP$226,11,FALSE)+VLOOKUP($AC163,'06'!$AC$8:$BH$250,11,FALSE)+VLOOKUP($AC163,'07'!$AC$8:$BH$250,11,FALSE)</f>
        <v>0</v>
      </c>
      <c r="AN163" s="179"/>
      <c r="AO163" s="179"/>
      <c r="AP163" s="180"/>
      <c r="AQ163" s="178">
        <f>VLOOKUP($AC163,'04'!$AC$8:$BH$256,15,FALSE)+VLOOKUP($AC163,'5'!$AC$8:$BP$226,15,FALSE)+VLOOKUP($AC163,'06'!$AC$8:$BH$250,15,FALSE)+VLOOKUP($AC163,'07'!$AC$8:$BH$250,15,FALSE)</f>
        <v>0</v>
      </c>
      <c r="AR163" s="179"/>
      <c r="AS163" s="179"/>
      <c r="AT163" s="180"/>
      <c r="AU163" s="178">
        <f>VLOOKUP($AC163,'04'!$AC$8:$BH$256,19,FALSE)+VLOOKUP($AC163,'5'!$AC$8:$BP$226,19,FALSE)+VLOOKUP($AC163,'06'!$AC$8:$BH$229,19,FALSE)+VLOOKUP($AC163,'07'!$AC$8:$BH$229,19,FALSE)</f>
        <v>0</v>
      </c>
      <c r="AV163" s="179"/>
      <c r="AW163" s="179"/>
      <c r="AX163" s="180"/>
      <c r="AY163" s="178">
        <f>VLOOKUP($AC163,'04'!$AC$8:$BH$256,23,FALSE)+VLOOKUP($AC163,'5'!$AC$8:$BP$226,23,FALSE)+VLOOKUP($AC163,'06'!$AC$8:$BH$250,23,FALSE)+VLOOKUP($AC163,'06'!$AC$8:$BH$250,23,FALSE)</f>
        <v>0</v>
      </c>
      <c r="AZ163" s="179"/>
      <c r="BA163" s="179"/>
      <c r="BB163" s="180"/>
      <c r="BC163" s="178">
        <f>VLOOKUP($AC163,'04'!$AC$8:$BH$256,27,FALSE)+VLOOKUP($AC163,'5'!$AC$8:$BP$226,27,FALSE)+VLOOKUP($AC163,'06'!$AC$8:$BH$250,27,FALSE)+VLOOKUP($AC163,'07'!$AC$8:$BH$250,27,FALSE)</f>
        <v>0</v>
      </c>
      <c r="BD163" s="179"/>
      <c r="BE163" s="179"/>
      <c r="BF163" s="180"/>
      <c r="BG163" s="259" t="str">
        <f t="shared" si="131"/>
        <v>n.é.</v>
      </c>
      <c r="BH163" s="260"/>
    </row>
    <row r="164" spans="1:60" ht="20.100000000000001" customHeight="1" x14ac:dyDescent="0.2">
      <c r="A164" s="276" t="s">
        <v>725</v>
      </c>
      <c r="B164" s="278"/>
      <c r="C164" s="170" t="s">
        <v>143</v>
      </c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2"/>
      <c r="AC164" s="264" t="s">
        <v>135</v>
      </c>
      <c r="AD164" s="265"/>
      <c r="AE164" s="175">
        <f>VLOOKUP($AC164,'04'!$AC$8:$BH$256,3,FALSE)+VLOOKUP($AC164,'5'!$AC$8:$BP$226,3,FALSE)+VLOOKUP($AC164,'06'!$AC$8:$BH$229,3,FALSE)+VLOOKUP($AC164,'07'!$AC$8:$BP$226,3,FALSE)</f>
        <v>3000000</v>
      </c>
      <c r="AF164" s="176"/>
      <c r="AG164" s="176"/>
      <c r="AH164" s="177"/>
      <c r="AI164" s="178">
        <f>VLOOKUP($AC164,'04'!$AC$8:$BH$256,7,FALSE)+VLOOKUP($AC164,'5'!$AC$8:$BP$226,7,FALSE)+VLOOKUP($AC164,'06'!$AC$8:$BH$250,7,FALSE)+VLOOKUP($AC164,'07'!$AC$8:$BH$250,7,FALSE)</f>
        <v>3193582</v>
      </c>
      <c r="AJ164" s="179"/>
      <c r="AK164" s="179"/>
      <c r="AL164" s="180"/>
      <c r="AM164" s="178">
        <f>VLOOKUP($AC164,'04'!$AC$8:$BH$256,11,FALSE)+VLOOKUP($AC164,'5'!$AC$8:$BP$226,11,FALSE)+VLOOKUP($AC164,'06'!$AC$8:$BH$250,11,FALSE)+VLOOKUP($AC164,'07'!$AC$8:$BH$250,11,FALSE)</f>
        <v>0</v>
      </c>
      <c r="AN164" s="179"/>
      <c r="AO164" s="179"/>
      <c r="AP164" s="180"/>
      <c r="AQ164" s="178">
        <f>VLOOKUP($AC164,'04'!$AC$8:$BH$256,15,FALSE)+VLOOKUP($AC164,'5'!$AC$8:$BP$226,15,FALSE)+VLOOKUP($AC164,'06'!$AC$8:$BH$250,15,FALSE)+VLOOKUP($AC164,'07'!$AC$8:$BH$250,15,FALSE)</f>
        <v>3193582</v>
      </c>
      <c r="AR164" s="179"/>
      <c r="AS164" s="179"/>
      <c r="AT164" s="180"/>
      <c r="AU164" s="178">
        <f>VLOOKUP($AC164,'04'!$AC$8:$BH$256,19,FALSE)+VLOOKUP($AC164,'5'!$AC$8:$BP$226,19,FALSE)+VLOOKUP($AC164,'06'!$AC$8:$BH$229,19,FALSE)+VLOOKUP($AC164,'07'!$AC$8:$BH$229,19,FALSE)</f>
        <v>0</v>
      </c>
      <c r="AV164" s="179"/>
      <c r="AW164" s="179"/>
      <c r="AX164" s="180"/>
      <c r="AY164" s="178">
        <f>VLOOKUP($AC164,'04'!$AC$8:$BH$256,23,FALSE)+VLOOKUP($AC164,'5'!$AC$8:$BP$226,23,FALSE)+VLOOKUP($AC164,'06'!$AC$8:$BH$250,23,FALSE)+VLOOKUP($AC164,'06'!$AC$8:$BH$250,23,FALSE)</f>
        <v>0</v>
      </c>
      <c r="AZ164" s="179"/>
      <c r="BA164" s="179"/>
      <c r="BB164" s="180"/>
      <c r="BC164" s="178">
        <f>VLOOKUP($AC164,'04'!$AC$8:$BH$256,27,FALSE)+VLOOKUP($AC164,'5'!$AC$8:$BP$226,27,FALSE)+VLOOKUP($AC164,'06'!$AC$8:$BH$250,27,FALSE)+VLOOKUP($AC164,'07'!$AC$8:$BH$250,27,FALSE)</f>
        <v>455000</v>
      </c>
      <c r="BD164" s="179"/>
      <c r="BE164" s="179"/>
      <c r="BF164" s="180"/>
      <c r="BG164" s="259">
        <f t="shared" si="131"/>
        <v>0.14247324790783517</v>
      </c>
      <c r="BH164" s="260"/>
    </row>
    <row r="165" spans="1:60" ht="20.100000000000001" customHeight="1" x14ac:dyDescent="0.2">
      <c r="A165" s="276" t="s">
        <v>726</v>
      </c>
      <c r="B165" s="278"/>
      <c r="C165" s="170" t="s">
        <v>422</v>
      </c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2"/>
      <c r="AC165" s="264" t="s">
        <v>136</v>
      </c>
      <c r="AD165" s="265"/>
      <c r="AE165" s="175">
        <f>VLOOKUP($AC165,'04'!$AC$8:$BH$256,3,FALSE)+VLOOKUP($AC165,'5'!$AC$8:$BP$226,3,FALSE)+VLOOKUP($AC165,'06'!$AC$8:$BH$229,3,FALSE)+VLOOKUP($AC165,'07'!$AC$8:$BP$226,3,FALSE)</f>
        <v>0</v>
      </c>
      <c r="AF165" s="176"/>
      <c r="AG165" s="176"/>
      <c r="AH165" s="177"/>
      <c r="AI165" s="178">
        <f>VLOOKUP($AC165,'04'!$AC$8:$BH$256,7,FALSE)+VLOOKUP($AC165,'5'!$AC$8:$BP$226,7,FALSE)+VLOOKUP($AC165,'06'!$AC$8:$BH$250,7,FALSE)+VLOOKUP($AC165,'07'!$AC$8:$BH$250,7,FALSE)</f>
        <v>0</v>
      </c>
      <c r="AJ165" s="179"/>
      <c r="AK165" s="179"/>
      <c r="AL165" s="180"/>
      <c r="AM165" s="178">
        <f>VLOOKUP($AC165,'04'!$AC$8:$BH$256,11,FALSE)+VLOOKUP($AC165,'5'!$AC$8:$BP$226,11,FALSE)+VLOOKUP($AC165,'06'!$AC$8:$BH$250,11,FALSE)+VLOOKUP($AC165,'07'!$AC$8:$BH$250,11,FALSE)</f>
        <v>0</v>
      </c>
      <c r="AN165" s="179"/>
      <c r="AO165" s="179"/>
      <c r="AP165" s="180"/>
      <c r="AQ165" s="178">
        <f>VLOOKUP($AC165,'04'!$AC$8:$BH$256,15,FALSE)+VLOOKUP($AC165,'5'!$AC$8:$BP$226,15,FALSE)+VLOOKUP($AC165,'06'!$AC$8:$BH$250,15,FALSE)+VLOOKUP($AC165,'07'!$AC$8:$BH$250,15,FALSE)</f>
        <v>0</v>
      </c>
      <c r="AR165" s="179"/>
      <c r="AS165" s="179"/>
      <c r="AT165" s="180"/>
      <c r="AU165" s="178">
        <f>VLOOKUP($AC165,'04'!$AC$8:$BH$256,19,FALSE)+VLOOKUP($AC165,'5'!$AC$8:$BP$226,19,FALSE)+VLOOKUP($AC165,'06'!$AC$8:$BH$229,19,FALSE)+VLOOKUP($AC165,'07'!$AC$8:$BH$229,19,FALSE)</f>
        <v>0</v>
      </c>
      <c r="AV165" s="179"/>
      <c r="AW165" s="179"/>
      <c r="AX165" s="180"/>
      <c r="AY165" s="178">
        <f>VLOOKUP($AC165,'04'!$AC$8:$BH$256,23,FALSE)+VLOOKUP($AC165,'5'!$AC$8:$BP$226,23,FALSE)+VLOOKUP($AC165,'06'!$AC$8:$BH$250,23,FALSE)+VLOOKUP($AC165,'06'!$AC$8:$BH$250,23,FALSE)</f>
        <v>0</v>
      </c>
      <c r="AZ165" s="179"/>
      <c r="BA165" s="179"/>
      <c r="BB165" s="180"/>
      <c r="BC165" s="178">
        <f>VLOOKUP($AC165,'04'!$AC$8:$BH$256,27,FALSE)+VLOOKUP($AC165,'5'!$AC$8:$BP$226,27,FALSE)+VLOOKUP($AC165,'06'!$AC$8:$BH$250,27,FALSE)+VLOOKUP($AC165,'07'!$AC$8:$BH$250,27,FALSE)</f>
        <v>0</v>
      </c>
      <c r="BD165" s="179"/>
      <c r="BE165" s="179"/>
      <c r="BF165" s="180"/>
      <c r="BG165" s="259" t="str">
        <f t="shared" si="131"/>
        <v>n.é.</v>
      </c>
      <c r="BH165" s="260"/>
    </row>
    <row r="166" spans="1:60" ht="20.100000000000001" customHeight="1" x14ac:dyDescent="0.2">
      <c r="A166" s="276" t="s">
        <v>727</v>
      </c>
      <c r="B166" s="278"/>
      <c r="C166" s="170" t="s">
        <v>421</v>
      </c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2"/>
      <c r="AC166" s="264" t="s">
        <v>137</v>
      </c>
      <c r="AD166" s="265"/>
      <c r="AE166" s="175">
        <f>VLOOKUP($AC166,'04'!$AC$8:$BH$256,3,FALSE)+VLOOKUP($AC166,'5'!$AC$8:$BP$226,3,FALSE)+VLOOKUP($AC166,'06'!$AC$8:$BH$229,3,FALSE)+VLOOKUP($AC166,'07'!$AC$8:$BP$226,3,FALSE)</f>
        <v>1000000</v>
      </c>
      <c r="AF166" s="176"/>
      <c r="AG166" s="176"/>
      <c r="AH166" s="177"/>
      <c r="AI166" s="178">
        <f>VLOOKUP($AC166,'04'!$AC$8:$BH$256,7,FALSE)+VLOOKUP($AC166,'5'!$AC$8:$BP$226,7,FALSE)+VLOOKUP($AC166,'06'!$AC$8:$BH$250,7,FALSE)+VLOOKUP($AC166,'07'!$AC$8:$BH$250,7,FALSE)</f>
        <v>1873512</v>
      </c>
      <c r="AJ166" s="179"/>
      <c r="AK166" s="179"/>
      <c r="AL166" s="180"/>
      <c r="AM166" s="178">
        <f>VLOOKUP($AC166,'04'!$AC$8:$BH$256,11,FALSE)+VLOOKUP($AC166,'5'!$AC$8:$BP$226,11,FALSE)+VLOOKUP($AC166,'06'!$AC$8:$BH$250,11,FALSE)+VLOOKUP($AC166,'07'!$AC$8:$BH$250,11,FALSE)</f>
        <v>0</v>
      </c>
      <c r="AN166" s="179"/>
      <c r="AO166" s="179"/>
      <c r="AP166" s="180"/>
      <c r="AQ166" s="178">
        <f>VLOOKUP($AC166,'04'!$AC$8:$BH$256,15,FALSE)+VLOOKUP($AC166,'5'!$AC$8:$BP$226,15,FALSE)+VLOOKUP($AC166,'06'!$AC$8:$BH$250,15,FALSE)+VLOOKUP($AC166,'07'!$AC$8:$BH$250,15,FALSE)</f>
        <v>1873512</v>
      </c>
      <c r="AR166" s="179"/>
      <c r="AS166" s="179"/>
      <c r="AT166" s="180"/>
      <c r="AU166" s="178">
        <f>VLOOKUP($AC166,'04'!$AC$8:$BH$256,19,FALSE)+VLOOKUP($AC166,'5'!$AC$8:$BP$226,19,FALSE)+VLOOKUP($AC166,'06'!$AC$8:$BH$229,19,FALSE)+VLOOKUP($AC166,'07'!$AC$8:$BH$229,19,FALSE)</f>
        <v>0</v>
      </c>
      <c r="AV166" s="179"/>
      <c r="AW166" s="179"/>
      <c r="AX166" s="180"/>
      <c r="AY166" s="178">
        <f>VLOOKUP($AC166,'04'!$AC$8:$BH$256,23,FALSE)+VLOOKUP($AC166,'5'!$AC$8:$BP$226,23,FALSE)+VLOOKUP($AC166,'06'!$AC$8:$BH$250,23,FALSE)+VLOOKUP($AC166,'06'!$AC$8:$BH$250,23,FALSE)</f>
        <v>0</v>
      </c>
      <c r="AZ166" s="179"/>
      <c r="BA166" s="179"/>
      <c r="BB166" s="180"/>
      <c r="BC166" s="178">
        <f>VLOOKUP($AC166,'04'!$AC$8:$BH$256,27,FALSE)+VLOOKUP($AC166,'5'!$AC$8:$BP$226,27,FALSE)+VLOOKUP($AC166,'06'!$AC$8:$BH$250,27,FALSE)+VLOOKUP($AC166,'07'!$AC$8:$BH$250,27,FALSE)</f>
        <v>1873512</v>
      </c>
      <c r="BD166" s="179"/>
      <c r="BE166" s="179"/>
      <c r="BF166" s="180"/>
      <c r="BG166" s="259">
        <f t="shared" si="131"/>
        <v>1</v>
      </c>
      <c r="BH166" s="260"/>
    </row>
    <row r="167" spans="1:60" ht="20.100000000000001" customHeight="1" x14ac:dyDescent="0.2">
      <c r="A167" s="276" t="s">
        <v>728</v>
      </c>
      <c r="B167" s="278"/>
      <c r="C167" s="170" t="s">
        <v>144</v>
      </c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2"/>
      <c r="AC167" s="264" t="s">
        <v>138</v>
      </c>
      <c r="AD167" s="265"/>
      <c r="AE167" s="175">
        <f>VLOOKUP($AC167,'04'!$AC$8:$BH$256,3,FALSE)+VLOOKUP($AC167,'5'!$AC$8:$BP$226,3,FALSE)+VLOOKUP($AC167,'06'!$AC$8:$BH$229,3,FALSE)+VLOOKUP($AC167,'07'!$AC$8:$BP$226,3,FALSE)</f>
        <v>0</v>
      </c>
      <c r="AF167" s="176"/>
      <c r="AG167" s="176"/>
      <c r="AH167" s="177"/>
      <c r="AI167" s="178">
        <f>VLOOKUP($AC167,'04'!$AC$8:$BH$256,7,FALSE)+VLOOKUP($AC167,'5'!$AC$8:$BP$226,7,FALSE)+VLOOKUP($AC167,'06'!$AC$8:$BH$250,7,FALSE)+VLOOKUP($AC167,'07'!$AC$8:$BH$250,7,FALSE)</f>
        <v>0</v>
      </c>
      <c r="AJ167" s="179"/>
      <c r="AK167" s="179"/>
      <c r="AL167" s="180"/>
      <c r="AM167" s="178">
        <f>VLOOKUP($AC167,'04'!$AC$8:$BH$256,11,FALSE)+VLOOKUP($AC167,'5'!$AC$8:$BP$226,11,FALSE)+VLOOKUP($AC167,'06'!$AC$8:$BH$250,11,FALSE)+VLOOKUP($AC167,'07'!$AC$8:$BH$250,11,FALSE)</f>
        <v>0</v>
      </c>
      <c r="AN167" s="179"/>
      <c r="AO167" s="179"/>
      <c r="AP167" s="180"/>
      <c r="AQ167" s="178">
        <f>VLOOKUP($AC167,'04'!$AC$8:$BH$256,15,FALSE)+VLOOKUP($AC167,'5'!$AC$8:$BP$226,15,FALSE)+VLOOKUP($AC167,'06'!$AC$8:$BH$250,15,FALSE)+VLOOKUP($AC167,'07'!$AC$8:$BH$250,15,FALSE)</f>
        <v>0</v>
      </c>
      <c r="AR167" s="179"/>
      <c r="AS167" s="179"/>
      <c r="AT167" s="180"/>
      <c r="AU167" s="178">
        <f>VLOOKUP($AC167,'04'!$AC$8:$BH$256,19,FALSE)+VLOOKUP($AC167,'5'!$AC$8:$BP$226,19,FALSE)+VLOOKUP($AC167,'06'!$AC$8:$BH$229,19,FALSE)+VLOOKUP($AC167,'07'!$AC$8:$BH$229,19,FALSE)</f>
        <v>0</v>
      </c>
      <c r="AV167" s="179"/>
      <c r="AW167" s="179"/>
      <c r="AX167" s="180"/>
      <c r="AY167" s="178">
        <f>VLOOKUP($AC167,'04'!$AC$8:$BH$256,23,FALSE)+VLOOKUP($AC167,'5'!$AC$8:$BP$226,23,FALSE)+VLOOKUP($AC167,'06'!$AC$8:$BH$250,23,FALSE)+VLOOKUP($AC167,'06'!$AC$8:$BH$250,23,FALSE)</f>
        <v>0</v>
      </c>
      <c r="AZ167" s="179"/>
      <c r="BA167" s="179"/>
      <c r="BB167" s="180"/>
      <c r="BC167" s="178">
        <f>VLOOKUP($AC167,'04'!$AC$8:$BH$256,27,FALSE)+VLOOKUP($AC167,'5'!$AC$8:$BP$226,27,FALSE)+VLOOKUP($AC167,'06'!$AC$8:$BH$250,27,FALSE)+VLOOKUP($AC167,'07'!$AC$8:$BH$250,27,FALSE)</f>
        <v>0</v>
      </c>
      <c r="BD167" s="179"/>
      <c r="BE167" s="179"/>
      <c r="BF167" s="180"/>
      <c r="BG167" s="259" t="str">
        <f t="shared" si="131"/>
        <v>n.é.</v>
      </c>
      <c r="BH167" s="260"/>
    </row>
    <row r="168" spans="1:60" ht="20.100000000000001" customHeight="1" x14ac:dyDescent="0.2">
      <c r="A168" s="276" t="s">
        <v>729</v>
      </c>
      <c r="B168" s="278"/>
      <c r="C168" s="261" t="s">
        <v>145</v>
      </c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3"/>
      <c r="AC168" s="264" t="s">
        <v>139</v>
      </c>
      <c r="AD168" s="265"/>
      <c r="AE168" s="175">
        <f>VLOOKUP($AC168,'04'!$AC$8:$BH$256,3,FALSE)+VLOOKUP($AC168,'5'!$AC$8:$BP$226,3,FALSE)+VLOOKUP($AC168,'06'!$AC$8:$BH$229,3,FALSE)+VLOOKUP($AC168,'07'!$AC$8:$BP$226,3,FALSE)</f>
        <v>0</v>
      </c>
      <c r="AF168" s="176"/>
      <c r="AG168" s="176"/>
      <c r="AH168" s="177"/>
      <c r="AI168" s="178">
        <f>VLOOKUP($AC168,'04'!$AC$8:$BH$256,7,FALSE)+VLOOKUP($AC168,'5'!$AC$8:$BP$226,7,FALSE)+VLOOKUP($AC168,'06'!$AC$8:$BH$250,7,FALSE)+VLOOKUP($AC168,'07'!$AC$8:$BH$250,7,FALSE)</f>
        <v>0</v>
      </c>
      <c r="AJ168" s="179"/>
      <c r="AK168" s="179"/>
      <c r="AL168" s="180"/>
      <c r="AM168" s="178">
        <f>VLOOKUP($AC168,'04'!$AC$8:$BH$256,11,FALSE)+VLOOKUP($AC168,'5'!$AC$8:$BP$226,11,FALSE)+VLOOKUP($AC168,'06'!$AC$8:$BH$250,11,FALSE)+VLOOKUP($AC168,'07'!$AC$8:$BH$250,11,FALSE)</f>
        <v>0</v>
      </c>
      <c r="AN168" s="179"/>
      <c r="AO168" s="179"/>
      <c r="AP168" s="180"/>
      <c r="AQ168" s="178">
        <f>VLOOKUP($AC168,'04'!$AC$8:$BH$256,15,FALSE)+VLOOKUP($AC168,'5'!$AC$8:$BP$226,15,FALSE)+VLOOKUP($AC168,'06'!$AC$8:$BH$250,15,FALSE)+VLOOKUP($AC168,'07'!$AC$8:$BH$250,15,FALSE)</f>
        <v>0</v>
      </c>
      <c r="AR168" s="179"/>
      <c r="AS168" s="179"/>
      <c r="AT168" s="180"/>
      <c r="AU168" s="178">
        <f>VLOOKUP($AC168,'04'!$AC$8:$BH$256,19,FALSE)+VLOOKUP($AC168,'5'!$AC$8:$BP$226,19,FALSE)+VLOOKUP($AC168,'06'!$AC$8:$BH$229,19,FALSE)+VLOOKUP($AC168,'07'!$AC$8:$BH$229,19,FALSE)</f>
        <v>0</v>
      </c>
      <c r="AV168" s="179"/>
      <c r="AW168" s="179"/>
      <c r="AX168" s="180"/>
      <c r="AY168" s="178">
        <f>VLOOKUP($AC168,'04'!$AC$8:$BH$256,23,FALSE)+VLOOKUP($AC168,'5'!$AC$8:$BP$226,23,FALSE)+VLOOKUP($AC168,'06'!$AC$8:$BH$250,23,FALSE)+VLOOKUP($AC168,'06'!$AC$8:$BH$250,23,FALSE)</f>
        <v>0</v>
      </c>
      <c r="AZ168" s="179"/>
      <c r="BA168" s="179"/>
      <c r="BB168" s="180"/>
      <c r="BC168" s="178">
        <f>VLOOKUP($AC168,'04'!$AC$8:$BH$256,27,FALSE)+VLOOKUP($AC168,'5'!$AC$8:$BP$226,27,FALSE)+VLOOKUP($AC168,'06'!$AC$8:$BH$250,27,FALSE)+VLOOKUP($AC168,'07'!$AC$8:$BH$250,27,FALSE)</f>
        <v>0</v>
      </c>
      <c r="BD168" s="179"/>
      <c r="BE168" s="179"/>
      <c r="BF168" s="180"/>
      <c r="BG168" s="259" t="str">
        <f t="shared" si="131"/>
        <v>n.é.</v>
      </c>
      <c r="BH168" s="260"/>
    </row>
    <row r="169" spans="1:60" ht="20.100000000000001" customHeight="1" x14ac:dyDescent="0.2">
      <c r="A169" s="276" t="s">
        <v>730</v>
      </c>
      <c r="B169" s="278"/>
      <c r="C169" s="170" t="s">
        <v>697</v>
      </c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2"/>
      <c r="AC169" s="264" t="s">
        <v>140</v>
      </c>
      <c r="AD169" s="279"/>
      <c r="AE169" s="175">
        <f>VLOOKUP($AC169,'04'!$AC$8:$BH$256,3,FALSE)+VLOOKUP($AC169,'5'!$AC$8:$BP$226,3,FALSE)+VLOOKUP($AC169,'06'!$AC$8:$BH$229,3,FALSE)+VLOOKUP($AC169,'07'!$AC$8:$BP$226,3,FALSE)</f>
        <v>0</v>
      </c>
      <c r="AF169" s="176"/>
      <c r="AG169" s="176"/>
      <c r="AH169" s="177"/>
      <c r="AI169" s="178">
        <f>VLOOKUP($AC169,'04'!$AC$8:$BH$256,7,FALSE)+VLOOKUP($AC169,'5'!$AC$8:$BP$226,7,FALSE)+VLOOKUP($AC169,'06'!$AC$8:$BH$250,7,FALSE)+VLOOKUP($AC169,'07'!$AC$8:$BH$250,7,FALSE)</f>
        <v>0</v>
      </c>
      <c r="AJ169" s="179"/>
      <c r="AK169" s="179"/>
      <c r="AL169" s="180"/>
      <c r="AM169" s="178">
        <f>VLOOKUP($AC169,'04'!$AC$8:$BH$256,11,FALSE)+VLOOKUP($AC169,'5'!$AC$8:$BP$226,11,FALSE)+VLOOKUP($AC169,'06'!$AC$8:$BH$250,11,FALSE)+VLOOKUP($AC169,'07'!$AC$8:$BH$250,11,FALSE)</f>
        <v>0</v>
      </c>
      <c r="AN169" s="179"/>
      <c r="AO169" s="179"/>
      <c r="AP169" s="180"/>
      <c r="AQ169" s="178">
        <f>VLOOKUP($AC169,'04'!$AC$8:$BH$256,15,FALSE)+VLOOKUP($AC169,'5'!$AC$8:$BP$226,15,FALSE)+VLOOKUP($AC169,'06'!$AC$8:$BH$250,15,FALSE)+VLOOKUP($AC169,'07'!$AC$8:$BH$250,15,FALSE)</f>
        <v>0</v>
      </c>
      <c r="AR169" s="179"/>
      <c r="AS169" s="179"/>
      <c r="AT169" s="180"/>
      <c r="AU169" s="178">
        <f>VLOOKUP($AC169,'04'!$AC$8:$BH$256,19,FALSE)+VLOOKUP($AC169,'5'!$AC$8:$BP$226,19,FALSE)+VLOOKUP($AC169,'06'!$AC$8:$BH$229,19,FALSE)+VLOOKUP($AC169,'07'!$AC$8:$BH$229,19,FALSE)</f>
        <v>0</v>
      </c>
      <c r="AV169" s="179"/>
      <c r="AW169" s="179"/>
      <c r="AX169" s="180"/>
      <c r="AY169" s="178">
        <f>VLOOKUP($AC169,'04'!$AC$8:$BH$256,23,FALSE)+VLOOKUP($AC169,'5'!$AC$8:$BP$226,23,FALSE)+VLOOKUP($AC169,'06'!$AC$8:$BH$250,23,FALSE)+VLOOKUP($AC169,'06'!$AC$8:$BH$250,23,FALSE)</f>
        <v>0</v>
      </c>
      <c r="AZ169" s="179"/>
      <c r="BA169" s="179"/>
      <c r="BB169" s="180"/>
      <c r="BC169" s="178">
        <f>VLOOKUP($AC169,'04'!$AC$8:$BH$256,27,FALSE)+VLOOKUP($AC169,'5'!$AC$8:$BP$226,27,FALSE)+VLOOKUP($AC169,'06'!$AC$8:$BH$250,27,FALSE)+VLOOKUP($AC169,'07'!$AC$8:$BH$250,27,FALSE)</f>
        <v>0</v>
      </c>
      <c r="BD169" s="179"/>
      <c r="BE169" s="179"/>
      <c r="BF169" s="180"/>
      <c r="BG169" s="259" t="str">
        <f t="shared" si="131"/>
        <v>n.é.</v>
      </c>
      <c r="BH169" s="260"/>
    </row>
    <row r="170" spans="1:60" ht="20.100000000000001" customHeight="1" x14ac:dyDescent="0.2">
      <c r="A170" s="276" t="s">
        <v>731</v>
      </c>
      <c r="B170" s="278"/>
      <c r="C170" s="170" t="s">
        <v>146</v>
      </c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2"/>
      <c r="AC170" s="264" t="s">
        <v>141</v>
      </c>
      <c r="AD170" s="279"/>
      <c r="AE170" s="175">
        <f>VLOOKUP($AC170,'04'!$AC$8:$BH$256,3,FALSE)+VLOOKUP($AC170,'5'!$AC$8:$BP$226,3,FALSE)+VLOOKUP($AC170,'06'!$AC$8:$BH$229,3,FALSE)+VLOOKUP($AC170,'07'!$AC$8:$BP$226,3,FALSE)</f>
        <v>4905000</v>
      </c>
      <c r="AF170" s="176"/>
      <c r="AG170" s="176"/>
      <c r="AH170" s="177"/>
      <c r="AI170" s="178">
        <f>VLOOKUP($AC170,'04'!$AC$8:$BH$256,7,FALSE)+VLOOKUP($AC170,'5'!$AC$8:$BP$226,7,FALSE)+VLOOKUP($AC170,'06'!$AC$8:$BH$250,7,FALSE)+VLOOKUP($AC170,'07'!$AC$8:$BH$250,7,FALSE)</f>
        <v>5371125</v>
      </c>
      <c r="AJ170" s="179"/>
      <c r="AK170" s="179"/>
      <c r="AL170" s="180"/>
      <c r="AM170" s="178">
        <f>VLOOKUP($AC170,'04'!$AC$8:$BH$256,11,FALSE)+VLOOKUP($AC170,'5'!$AC$8:$BP$226,11,FALSE)+VLOOKUP($AC170,'06'!$AC$8:$BH$250,11,FALSE)+VLOOKUP($AC170,'07'!$AC$8:$BH$250,11,FALSE)</f>
        <v>0</v>
      </c>
      <c r="AN170" s="179"/>
      <c r="AO170" s="179"/>
      <c r="AP170" s="180"/>
      <c r="AQ170" s="178">
        <f>VLOOKUP($AC170,'04'!$AC$8:$BH$256,15,FALSE)+VLOOKUP($AC170,'5'!$AC$8:$BP$226,15,FALSE)+VLOOKUP($AC170,'06'!$AC$8:$BH$250,15,FALSE)+VLOOKUP($AC170,'07'!$AC$8:$BH$250,15,FALSE)</f>
        <v>5371125</v>
      </c>
      <c r="AR170" s="179"/>
      <c r="AS170" s="179"/>
      <c r="AT170" s="180"/>
      <c r="AU170" s="178">
        <f>VLOOKUP($AC170,'04'!$AC$8:$BH$256,19,FALSE)+VLOOKUP($AC170,'5'!$AC$8:$BP$226,19,FALSE)+VLOOKUP($AC170,'06'!$AC$8:$BH$229,19,FALSE)+VLOOKUP($AC170,'07'!$AC$8:$BH$229,19,FALSE)</f>
        <v>0</v>
      </c>
      <c r="AV170" s="179"/>
      <c r="AW170" s="179"/>
      <c r="AX170" s="180"/>
      <c r="AY170" s="178">
        <f>VLOOKUP($AC170,'04'!$AC$8:$BH$256,23,FALSE)+VLOOKUP($AC170,'5'!$AC$8:$BP$226,23,FALSE)+VLOOKUP($AC170,'06'!$AC$8:$BH$250,23,FALSE)+VLOOKUP($AC170,'06'!$AC$8:$BH$250,23,FALSE)</f>
        <v>0</v>
      </c>
      <c r="AZ170" s="179"/>
      <c r="BA170" s="179"/>
      <c r="BB170" s="180"/>
      <c r="BC170" s="178">
        <f>VLOOKUP($AC170,'04'!$AC$8:$BH$256,27,FALSE)+VLOOKUP($AC170,'5'!$AC$8:$BP$226,27,FALSE)+VLOOKUP($AC170,'06'!$AC$8:$BH$250,27,FALSE)+VLOOKUP($AC170,'07'!$AC$8:$BH$250,27,FALSE)</f>
        <v>5371125</v>
      </c>
      <c r="BD170" s="179"/>
      <c r="BE170" s="179"/>
      <c r="BF170" s="180"/>
      <c r="BG170" s="259">
        <f t="shared" si="131"/>
        <v>1</v>
      </c>
      <c r="BH170" s="260"/>
    </row>
    <row r="171" spans="1:60" ht="20.100000000000001" customHeight="1" x14ac:dyDescent="0.2">
      <c r="A171" s="276" t="s">
        <v>732</v>
      </c>
      <c r="B171" s="278"/>
      <c r="C171" s="261" t="s">
        <v>147</v>
      </c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3"/>
      <c r="AC171" s="264" t="s">
        <v>698</v>
      </c>
      <c r="AD171" s="265"/>
      <c r="AE171" s="175">
        <f>VLOOKUP($AC171,'04'!$AC$8:$BH$256,3,FALSE)+VLOOKUP($AC171,'5'!$AC$8:$BP$226,3,FALSE)+VLOOKUP($AC171,'06'!$AC$8:$BH$229,3,FALSE)+VLOOKUP($AC171,'07'!$AC$8:$BP$226,3,FALSE)</f>
        <v>14513236</v>
      </c>
      <c r="AF171" s="176"/>
      <c r="AG171" s="176"/>
      <c r="AH171" s="177"/>
      <c r="AI171" s="178">
        <f>VLOOKUP($AC171,'04'!$AC$8:$BH$256,7,FALSE)+VLOOKUP($AC171,'5'!$AC$8:$BP$226,7,FALSE)+VLOOKUP($AC171,'06'!$AC$8:$BH$250,7,FALSE)+VLOOKUP($AC171,'07'!$AC$8:$BH$250,7,FALSE)</f>
        <v>91276768</v>
      </c>
      <c r="AJ171" s="179"/>
      <c r="AK171" s="179"/>
      <c r="AL171" s="180"/>
      <c r="AM171" s="280" t="s">
        <v>616</v>
      </c>
      <c r="AN171" s="281"/>
      <c r="AO171" s="281"/>
      <c r="AP171" s="282"/>
      <c r="AQ171" s="280" t="s">
        <v>616</v>
      </c>
      <c r="AR171" s="281"/>
      <c r="AS171" s="281"/>
      <c r="AT171" s="282"/>
      <c r="AU171" s="280" t="s">
        <v>616</v>
      </c>
      <c r="AV171" s="281"/>
      <c r="AW171" s="281"/>
      <c r="AX171" s="282"/>
      <c r="AY171" s="280" t="s">
        <v>616</v>
      </c>
      <c r="AZ171" s="281"/>
      <c r="BA171" s="281"/>
      <c r="BB171" s="282"/>
      <c r="BC171" s="283" t="s">
        <v>616</v>
      </c>
      <c r="BD171" s="284"/>
      <c r="BE171" s="284"/>
      <c r="BF171" s="285"/>
      <c r="BG171" s="286" t="s">
        <v>618</v>
      </c>
      <c r="BH171" s="287"/>
    </row>
    <row r="172" spans="1:60" ht="20.100000000000001" customHeight="1" x14ac:dyDescent="0.2">
      <c r="A172" s="277" t="s">
        <v>733</v>
      </c>
      <c r="B172" s="291"/>
      <c r="C172" s="201" t="s">
        <v>810</v>
      </c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3"/>
      <c r="AC172" s="271" t="s">
        <v>59</v>
      </c>
      <c r="AD172" s="272"/>
      <c r="AE172" s="206">
        <f t="shared" ref="AE172" si="152">SUM(AE157:AH171)</f>
        <v>23418236</v>
      </c>
      <c r="AF172" s="207"/>
      <c r="AG172" s="207"/>
      <c r="AH172" s="208"/>
      <c r="AI172" s="206">
        <f>SUM(AI157:AL171)-AI158</f>
        <v>101842005</v>
      </c>
      <c r="AJ172" s="207"/>
      <c r="AK172" s="207"/>
      <c r="AL172" s="208"/>
      <c r="AM172" s="206">
        <f t="shared" ref="AM172" si="153">SUM(AM157:AP171)</f>
        <v>0</v>
      </c>
      <c r="AN172" s="207"/>
      <c r="AO172" s="207"/>
      <c r="AP172" s="208"/>
      <c r="AQ172" s="206">
        <f>SUM(AQ157:AT171)-AQ158</f>
        <v>10565237</v>
      </c>
      <c r="AR172" s="207"/>
      <c r="AS172" s="207"/>
      <c r="AT172" s="208"/>
      <c r="AU172" s="206">
        <f>SUM(AU157:AX171)-AU160</f>
        <v>0</v>
      </c>
      <c r="AV172" s="207"/>
      <c r="AW172" s="207"/>
      <c r="AX172" s="208"/>
      <c r="AY172" s="206">
        <f>SUM(AY157:BB171)-AY160</f>
        <v>0</v>
      </c>
      <c r="AZ172" s="207"/>
      <c r="BA172" s="207"/>
      <c r="BB172" s="208"/>
      <c r="BC172" s="206">
        <f>SUM(BC157:BF171)-BC160</f>
        <v>7826655</v>
      </c>
      <c r="BD172" s="207"/>
      <c r="BE172" s="207"/>
      <c r="BF172" s="208"/>
      <c r="BG172" s="219">
        <f t="shared" si="131"/>
        <v>7.685095162845626E-2</v>
      </c>
      <c r="BH172" s="220"/>
    </row>
    <row r="173" spans="1:60" ht="20.100000000000001" customHeight="1" x14ac:dyDescent="0.2">
      <c r="A173" s="276" t="s">
        <v>734</v>
      </c>
      <c r="B173" s="278"/>
      <c r="C173" s="288" t="s">
        <v>148</v>
      </c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90"/>
      <c r="AC173" s="264" t="s">
        <v>124</v>
      </c>
      <c r="AD173" s="265"/>
      <c r="AE173" s="175">
        <f>VLOOKUP($AC173,'04'!$AC$8:$BH$256,3,FALSE)+VLOOKUP($AC173,'5'!$AC$8:$BP$226,3,FALSE)+VLOOKUP($AC173,'06'!$AC$8:$BH$229,3,FALSE)+VLOOKUP($AC173,'07'!$AC$8:$BP$226,3,FALSE)</f>
        <v>0</v>
      </c>
      <c r="AF173" s="176"/>
      <c r="AG173" s="176"/>
      <c r="AH173" s="177"/>
      <c r="AI173" s="178">
        <f>VLOOKUP($AC173,'04'!$AC$8:$BH$256,7,FALSE)+VLOOKUP($AC173,'5'!$AC$8:$BP$226,7,FALSE)+VLOOKUP($AC173,'06'!$AC$8:$BH$250,7,FALSE)+VLOOKUP($AC173,'07'!$AC$8:$BH$250,7,FALSE)</f>
        <v>850000</v>
      </c>
      <c r="AJ173" s="179"/>
      <c r="AK173" s="179"/>
      <c r="AL173" s="180"/>
      <c r="AM173" s="178">
        <f>VLOOKUP($AC173,'04'!$AC$8:$BH$256,11,FALSE)+VLOOKUP($AC173,'5'!$AC$8:$BP$226,11,FALSE)+VLOOKUP($AC173,'06'!$AC$8:$BH$250,11,FALSE)+VLOOKUP($AC173,'07'!$AC$8:$BH$250,11,FALSE)</f>
        <v>0</v>
      </c>
      <c r="AN173" s="179"/>
      <c r="AO173" s="179"/>
      <c r="AP173" s="180"/>
      <c r="AQ173" s="178">
        <f>VLOOKUP($AC173,'04'!$AC$8:$BH$256,15,FALSE)+VLOOKUP($AC173,'5'!$AC$8:$BP$226,15,FALSE)+VLOOKUP($AC173,'06'!$AC$8:$BH$250,15,FALSE)+VLOOKUP($AC173,'07'!$AC$8:$BH$250,15,FALSE)</f>
        <v>850000</v>
      </c>
      <c r="AR173" s="179"/>
      <c r="AS173" s="179"/>
      <c r="AT173" s="180"/>
      <c r="AU173" s="178">
        <f>VLOOKUP($AC173,'04'!$AC$8:$BH$256,19,FALSE)+VLOOKUP($AC173,'5'!$AC$8:$BP$226,19,FALSE)+VLOOKUP($AC173,'06'!$AC$8:$BH$229,19,FALSE)+VLOOKUP($AC173,'07'!$AC$8:$BH$229,19,FALSE)</f>
        <v>0</v>
      </c>
      <c r="AV173" s="179"/>
      <c r="AW173" s="179"/>
      <c r="AX173" s="180"/>
      <c r="AY173" s="178">
        <f>VLOOKUP($AC173,'04'!$AC$8:$BH$256,23,FALSE)+VLOOKUP($AC173,'5'!$AC$8:$BP$226,23,FALSE)+VLOOKUP($AC173,'06'!$AC$8:$BH$250,23,FALSE)+VLOOKUP($AC173,'06'!$AC$8:$BH$250,23,FALSE)</f>
        <v>0</v>
      </c>
      <c r="AZ173" s="179"/>
      <c r="BA173" s="179"/>
      <c r="BB173" s="180"/>
      <c r="BC173" s="178">
        <f>VLOOKUP($AC173,'04'!$AC$8:$BH$256,27,FALSE)+VLOOKUP($AC173,'5'!$AC$8:$BP$226,27,FALSE)+VLOOKUP($AC173,'06'!$AC$8:$BH$250,27,FALSE)+VLOOKUP($AC173,'07'!$AC$8:$BH$250,27,FALSE)</f>
        <v>850000</v>
      </c>
      <c r="BD173" s="179"/>
      <c r="BE173" s="179"/>
      <c r="BF173" s="180"/>
      <c r="BG173" s="259">
        <f t="shared" si="131"/>
        <v>1</v>
      </c>
      <c r="BH173" s="260"/>
    </row>
    <row r="174" spans="1:60" ht="20.100000000000001" customHeight="1" x14ac:dyDescent="0.2">
      <c r="A174" s="276" t="s">
        <v>735</v>
      </c>
      <c r="B174" s="278"/>
      <c r="C174" s="288" t="s">
        <v>149</v>
      </c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90"/>
      <c r="AC174" s="264" t="s">
        <v>125</v>
      </c>
      <c r="AD174" s="265"/>
      <c r="AE174" s="175">
        <f>VLOOKUP($AC174,'04'!$AC$8:$BH$256,3,FALSE)+VLOOKUP($AC174,'5'!$AC$8:$BP$226,3,FALSE)+VLOOKUP($AC174,'06'!$AC$8:$BH$229,3,FALSE)+VLOOKUP($AC174,'07'!$AC$8:$BP$226,3,FALSE)</f>
        <v>25600000</v>
      </c>
      <c r="AF174" s="176"/>
      <c r="AG174" s="176"/>
      <c r="AH174" s="177"/>
      <c r="AI174" s="178">
        <f>VLOOKUP($AC174,'04'!$AC$8:$BH$256,7,FALSE)+VLOOKUP($AC174,'5'!$AC$8:$BP$226,7,FALSE)+VLOOKUP($AC174,'06'!$AC$8:$BH$250,7,FALSE)+VLOOKUP($AC174,'07'!$AC$8:$BH$250,7,FALSE)</f>
        <v>9669343</v>
      </c>
      <c r="AJ174" s="179"/>
      <c r="AK174" s="179"/>
      <c r="AL174" s="180"/>
      <c r="AM174" s="178">
        <f>VLOOKUP($AC174,'04'!$AC$8:$BH$256,11,FALSE)+VLOOKUP($AC174,'5'!$AC$8:$BP$226,11,FALSE)+VLOOKUP($AC174,'06'!$AC$8:$BH$250,11,FALSE)+VLOOKUP($AC174,'07'!$AC$8:$BH$250,11,FALSE)</f>
        <v>0</v>
      </c>
      <c r="AN174" s="179"/>
      <c r="AO174" s="179"/>
      <c r="AP174" s="180"/>
      <c r="AQ174" s="178">
        <f>VLOOKUP($AC174,'04'!$AC$8:$BH$256,15,FALSE)+VLOOKUP($AC174,'5'!$AC$8:$BP$226,15,FALSE)+VLOOKUP($AC174,'06'!$AC$8:$BH$250,15,FALSE)+VLOOKUP($AC174,'07'!$AC$8:$BH$250,15,FALSE)</f>
        <v>9669343</v>
      </c>
      <c r="AR174" s="179"/>
      <c r="AS174" s="179"/>
      <c r="AT174" s="180"/>
      <c r="AU174" s="178">
        <f>VLOOKUP($AC174,'04'!$AC$8:$BH$256,19,FALSE)+VLOOKUP($AC174,'5'!$AC$8:$BP$226,19,FALSE)+VLOOKUP($AC174,'06'!$AC$8:$BH$229,19,FALSE)+VLOOKUP($AC174,'07'!$AC$8:$BH$229,19,FALSE)</f>
        <v>0</v>
      </c>
      <c r="AV174" s="179"/>
      <c r="AW174" s="179"/>
      <c r="AX174" s="180"/>
      <c r="AY174" s="178">
        <f>VLOOKUP($AC174,'04'!$AC$8:$BH$256,23,FALSE)+VLOOKUP($AC174,'5'!$AC$8:$BP$226,23,FALSE)+VLOOKUP($AC174,'06'!$AC$8:$BH$250,23,FALSE)+VLOOKUP($AC174,'06'!$AC$8:$BH$250,23,FALSE)</f>
        <v>0</v>
      </c>
      <c r="AZ174" s="179"/>
      <c r="BA174" s="179"/>
      <c r="BB174" s="180"/>
      <c r="BC174" s="178">
        <f>VLOOKUP($AC174,'04'!$AC$8:$BH$256,27,FALSE)+VLOOKUP($AC174,'5'!$AC$8:$BP$226,27,FALSE)+VLOOKUP($AC174,'06'!$AC$8:$BH$250,27,FALSE)+VLOOKUP($AC174,'07'!$AC$8:$BH$250,27,FALSE)</f>
        <v>9669343</v>
      </c>
      <c r="BD174" s="179"/>
      <c r="BE174" s="179"/>
      <c r="BF174" s="180"/>
      <c r="BG174" s="259">
        <f t="shared" si="131"/>
        <v>1</v>
      </c>
      <c r="BH174" s="260"/>
    </row>
    <row r="175" spans="1:60" ht="20.100000000000001" customHeight="1" x14ac:dyDescent="0.2">
      <c r="A175" s="276" t="s">
        <v>736</v>
      </c>
      <c r="B175" s="278"/>
      <c r="C175" s="288" t="s">
        <v>150</v>
      </c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90"/>
      <c r="AC175" s="264" t="s">
        <v>126</v>
      </c>
      <c r="AD175" s="265"/>
      <c r="AE175" s="175">
        <f>VLOOKUP($AC175,'04'!$AC$8:$BH$256,3,FALSE)+VLOOKUP($AC175,'5'!$AC$8:$BP$226,3,FALSE)+VLOOKUP($AC175,'06'!$AC$8:$BH$229,3,FALSE)+VLOOKUP($AC175,'07'!$AC$8:$BP$226,3,FALSE)</f>
        <v>0</v>
      </c>
      <c r="AF175" s="176"/>
      <c r="AG175" s="176"/>
      <c r="AH175" s="177"/>
      <c r="AI175" s="178">
        <f>VLOOKUP($AC175,'04'!$AC$8:$BH$256,7,FALSE)+VLOOKUP($AC175,'5'!$AC$8:$BP$226,7,FALSE)+VLOOKUP($AC175,'06'!$AC$8:$BH$250,7,FALSE)+VLOOKUP($AC175,'07'!$AC$8:$BH$250,7,FALSE)</f>
        <v>2060094</v>
      </c>
      <c r="AJ175" s="179"/>
      <c r="AK175" s="179"/>
      <c r="AL175" s="180"/>
      <c r="AM175" s="178">
        <f>VLOOKUP($AC175,'04'!$AC$8:$BH$256,11,FALSE)+VLOOKUP($AC175,'5'!$AC$8:$BP$226,11,FALSE)+VLOOKUP($AC175,'06'!$AC$8:$BH$250,11,FALSE)+VLOOKUP($AC175,'07'!$AC$8:$BH$250,11,FALSE)</f>
        <v>0</v>
      </c>
      <c r="AN175" s="179"/>
      <c r="AO175" s="179"/>
      <c r="AP175" s="180"/>
      <c r="AQ175" s="178">
        <f>VLOOKUP($AC175,'04'!$AC$8:$BH$256,15,FALSE)+VLOOKUP($AC175,'5'!$AC$8:$BP$226,15,FALSE)+VLOOKUP($AC175,'06'!$AC$8:$BH$250,15,FALSE)+VLOOKUP($AC175,'07'!$AC$8:$BH$250,15,FALSE)</f>
        <v>2060094</v>
      </c>
      <c r="AR175" s="179"/>
      <c r="AS175" s="179"/>
      <c r="AT175" s="180"/>
      <c r="AU175" s="178">
        <f>VLOOKUP($AC175,'04'!$AC$8:$BH$256,19,FALSE)+VLOOKUP($AC175,'5'!$AC$8:$BP$226,19,FALSE)+VLOOKUP($AC175,'06'!$AC$8:$BH$229,19,FALSE)+VLOOKUP($AC175,'07'!$AC$8:$BH$229,19,FALSE)</f>
        <v>0</v>
      </c>
      <c r="AV175" s="179"/>
      <c r="AW175" s="179"/>
      <c r="AX175" s="180"/>
      <c r="AY175" s="178">
        <f>VLOOKUP($AC175,'04'!$AC$8:$BH$256,23,FALSE)+VLOOKUP($AC175,'5'!$AC$8:$BP$226,23,FALSE)+VLOOKUP($AC175,'06'!$AC$8:$BH$250,23,FALSE)+VLOOKUP($AC175,'06'!$AC$8:$BH$250,23,FALSE)</f>
        <v>0</v>
      </c>
      <c r="AZ175" s="179"/>
      <c r="BA175" s="179"/>
      <c r="BB175" s="180"/>
      <c r="BC175" s="178">
        <f>VLOOKUP($AC175,'04'!$AC$8:$BH$256,27,FALSE)+VLOOKUP($AC175,'5'!$AC$8:$BP$226,27,FALSE)+VLOOKUP($AC175,'06'!$AC$8:$BH$250,27,FALSE)+VLOOKUP($AC175,'07'!$AC$8:$BH$250,27,FALSE)</f>
        <v>2060094</v>
      </c>
      <c r="BD175" s="179"/>
      <c r="BE175" s="179"/>
      <c r="BF175" s="180"/>
      <c r="BG175" s="259">
        <f t="shared" si="131"/>
        <v>1</v>
      </c>
      <c r="BH175" s="260"/>
    </row>
    <row r="176" spans="1:60" ht="20.100000000000001" customHeight="1" x14ac:dyDescent="0.2">
      <c r="A176" s="276" t="s">
        <v>737</v>
      </c>
      <c r="B176" s="278"/>
      <c r="C176" s="288" t="s">
        <v>151</v>
      </c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90"/>
      <c r="AC176" s="264" t="s">
        <v>127</v>
      </c>
      <c r="AD176" s="265"/>
      <c r="AE176" s="175">
        <f>VLOOKUP($AC176,'04'!$AC$8:$BH$256,3,FALSE)+VLOOKUP($AC176,'5'!$AC$8:$BP$226,3,FALSE)+VLOOKUP($AC176,'06'!$AC$8:$BH$229,3,FALSE)+VLOOKUP($AC176,'07'!$AC$8:$BP$226,3,FALSE)</f>
        <v>850653</v>
      </c>
      <c r="AF176" s="176"/>
      <c r="AG176" s="176"/>
      <c r="AH176" s="177"/>
      <c r="AI176" s="178">
        <f>VLOOKUP($AC176,'04'!$AC$8:$BH$256,7,FALSE)+VLOOKUP($AC176,'5'!$AC$8:$BP$226,7,FALSE)+VLOOKUP($AC176,'06'!$AC$8:$BH$250,7,FALSE)+VLOOKUP($AC176,'07'!$AC$8:$BH$250,7,FALSE)</f>
        <v>11260444</v>
      </c>
      <c r="AJ176" s="179"/>
      <c r="AK176" s="179"/>
      <c r="AL176" s="180"/>
      <c r="AM176" s="178">
        <f>VLOOKUP($AC176,'04'!$AC$8:$BH$256,11,FALSE)+VLOOKUP($AC176,'5'!$AC$8:$BP$226,11,FALSE)+VLOOKUP($AC176,'06'!$AC$8:$BH$250,11,FALSE)+VLOOKUP($AC176,'07'!$AC$8:$BH$250,11,FALSE)</f>
        <v>0</v>
      </c>
      <c r="AN176" s="179"/>
      <c r="AO176" s="179"/>
      <c r="AP176" s="180"/>
      <c r="AQ176" s="178">
        <f>VLOOKUP($AC176,'04'!$AC$8:$BH$256,15,FALSE)+VLOOKUP($AC176,'5'!$AC$8:$BP$226,15,FALSE)+VLOOKUP($AC176,'06'!$AC$8:$BH$250,15,FALSE)+VLOOKUP($AC176,'07'!$AC$8:$BH$250,15,FALSE)</f>
        <v>11260444</v>
      </c>
      <c r="AR176" s="179"/>
      <c r="AS176" s="179"/>
      <c r="AT176" s="180"/>
      <c r="AU176" s="178">
        <f>VLOOKUP($AC176,'04'!$AC$8:$BH$256,19,FALSE)+VLOOKUP($AC176,'5'!$AC$8:$BP$226,19,FALSE)+VLOOKUP($AC176,'06'!$AC$8:$BH$229,19,FALSE)+VLOOKUP($AC176,'07'!$AC$8:$BH$229,19,FALSE)</f>
        <v>0</v>
      </c>
      <c r="AV176" s="179"/>
      <c r="AW176" s="179"/>
      <c r="AX176" s="180"/>
      <c r="AY176" s="178">
        <f>VLOOKUP($AC176,'04'!$AC$8:$BH$256,23,FALSE)+VLOOKUP($AC176,'5'!$AC$8:$BP$226,23,FALSE)+VLOOKUP($AC176,'06'!$AC$8:$BH$250,23,FALSE)+VLOOKUP($AC176,'06'!$AC$8:$BH$250,23,FALSE)</f>
        <v>0</v>
      </c>
      <c r="AZ176" s="179"/>
      <c r="BA176" s="179"/>
      <c r="BB176" s="180"/>
      <c r="BC176" s="178">
        <f>VLOOKUP($AC176,'04'!$AC$8:$BH$256,27,FALSE)+VLOOKUP($AC176,'5'!$AC$8:$BP$226,27,FALSE)+VLOOKUP($AC176,'06'!$AC$8:$BH$250,27,FALSE)+VLOOKUP($AC176,'07'!$AC$8:$BH$250,27,FALSE)</f>
        <v>11260444</v>
      </c>
      <c r="BD176" s="179"/>
      <c r="BE176" s="179"/>
      <c r="BF176" s="180"/>
      <c r="BG176" s="259">
        <f t="shared" si="131"/>
        <v>1</v>
      </c>
      <c r="BH176" s="260"/>
    </row>
    <row r="177" spans="1:60" ht="20.100000000000001" customHeight="1" x14ac:dyDescent="0.2">
      <c r="A177" s="276" t="s">
        <v>738</v>
      </c>
      <c r="B177" s="278"/>
      <c r="C177" s="229" t="s">
        <v>152</v>
      </c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1"/>
      <c r="AC177" s="264" t="s">
        <v>128</v>
      </c>
      <c r="AD177" s="265"/>
      <c r="AE177" s="175">
        <f>VLOOKUP($AC177,'04'!$AC$8:$BH$256,3,FALSE)+VLOOKUP($AC177,'5'!$AC$8:$BP$226,3,FALSE)+VLOOKUP($AC177,'06'!$AC$8:$BH$229,3,FALSE)+VLOOKUP($AC177,'07'!$AC$8:$BP$226,3,FALSE)</f>
        <v>0</v>
      </c>
      <c r="AF177" s="176"/>
      <c r="AG177" s="176"/>
      <c r="AH177" s="177"/>
      <c r="AI177" s="178">
        <f>VLOOKUP($AC177,'04'!$AC$8:$BH$256,7,FALSE)+VLOOKUP($AC177,'5'!$AC$8:$BP$226,7,FALSE)+VLOOKUP($AC177,'06'!$AC$8:$BH$250,7,FALSE)+VLOOKUP($AC177,'07'!$AC$8:$BH$250,7,FALSE)</f>
        <v>0</v>
      </c>
      <c r="AJ177" s="179"/>
      <c r="AK177" s="179"/>
      <c r="AL177" s="180"/>
      <c r="AM177" s="178">
        <f>VLOOKUP($AC177,'04'!$AC$8:$BH$256,11,FALSE)+VLOOKUP($AC177,'5'!$AC$8:$BP$226,11,FALSE)+VLOOKUP($AC177,'06'!$AC$8:$BH$250,11,FALSE)+VLOOKUP($AC177,'07'!$AC$8:$BH$250,11,FALSE)</f>
        <v>0</v>
      </c>
      <c r="AN177" s="179"/>
      <c r="AO177" s="179"/>
      <c r="AP177" s="180"/>
      <c r="AQ177" s="178">
        <f>VLOOKUP($AC177,'04'!$AC$8:$BH$256,15,FALSE)+VLOOKUP($AC177,'5'!$AC$8:$BP$226,15,FALSE)+VLOOKUP($AC177,'06'!$AC$8:$BH$250,15,FALSE)+VLOOKUP($AC177,'07'!$AC$8:$BH$250,15,FALSE)</f>
        <v>0</v>
      </c>
      <c r="AR177" s="179"/>
      <c r="AS177" s="179"/>
      <c r="AT177" s="180"/>
      <c r="AU177" s="178">
        <f>VLOOKUP($AC177,'04'!$AC$8:$BH$256,19,FALSE)+VLOOKUP($AC177,'5'!$AC$8:$BP$226,19,FALSE)+VLOOKUP($AC177,'06'!$AC$8:$BH$229,19,FALSE)+VLOOKUP($AC177,'07'!$AC$8:$BH$229,19,FALSE)</f>
        <v>0</v>
      </c>
      <c r="AV177" s="179"/>
      <c r="AW177" s="179"/>
      <c r="AX177" s="180"/>
      <c r="AY177" s="178">
        <f>VLOOKUP($AC177,'04'!$AC$8:$BH$256,23,FALSE)+VLOOKUP($AC177,'5'!$AC$8:$BP$226,23,FALSE)+VLOOKUP($AC177,'06'!$AC$8:$BH$250,23,FALSE)+VLOOKUP($AC177,'06'!$AC$8:$BH$250,23,FALSE)</f>
        <v>0</v>
      </c>
      <c r="AZ177" s="179"/>
      <c r="BA177" s="179"/>
      <c r="BB177" s="180"/>
      <c r="BC177" s="178">
        <f>VLOOKUP($AC177,'04'!$AC$8:$BH$256,27,FALSE)+VLOOKUP($AC177,'5'!$AC$8:$BP$226,27,FALSE)+VLOOKUP($AC177,'06'!$AC$8:$BH$250,27,FALSE)+VLOOKUP($AC177,'07'!$AC$8:$BH$250,27,FALSE)</f>
        <v>0</v>
      </c>
      <c r="BD177" s="179"/>
      <c r="BE177" s="179"/>
      <c r="BF177" s="180"/>
      <c r="BG177" s="259" t="str">
        <f t="shared" si="131"/>
        <v>n.é.</v>
      </c>
      <c r="BH177" s="260"/>
    </row>
    <row r="178" spans="1:60" ht="20.100000000000001" customHeight="1" x14ac:dyDescent="0.2">
      <c r="A178" s="276" t="s">
        <v>739</v>
      </c>
      <c r="B178" s="278"/>
      <c r="C178" s="229" t="s">
        <v>153</v>
      </c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1"/>
      <c r="AC178" s="264" t="s">
        <v>129</v>
      </c>
      <c r="AD178" s="265"/>
      <c r="AE178" s="175">
        <f>VLOOKUP($AC178,'04'!$AC$8:$BH$256,3,FALSE)+VLOOKUP($AC178,'5'!$AC$8:$BP$226,3,FALSE)+VLOOKUP($AC178,'06'!$AC$8:$BH$229,3,FALSE)+VLOOKUP($AC178,'07'!$AC$8:$BP$226,3,FALSE)</f>
        <v>0</v>
      </c>
      <c r="AF178" s="176"/>
      <c r="AG178" s="176"/>
      <c r="AH178" s="177"/>
      <c r="AI178" s="178">
        <f>VLOOKUP($AC178,'04'!$AC$8:$BH$256,7,FALSE)+VLOOKUP($AC178,'5'!$AC$8:$BP$226,7,FALSE)+VLOOKUP($AC178,'06'!$AC$8:$BH$250,7,FALSE)+VLOOKUP($AC178,'07'!$AC$8:$BH$250,7,FALSE)</f>
        <v>0</v>
      </c>
      <c r="AJ178" s="179"/>
      <c r="AK178" s="179"/>
      <c r="AL178" s="180"/>
      <c r="AM178" s="178">
        <f>VLOOKUP($AC178,'04'!$AC$8:$BH$256,11,FALSE)+VLOOKUP($AC178,'5'!$AC$8:$BP$226,11,FALSE)+VLOOKUP($AC178,'06'!$AC$8:$BH$250,11,FALSE)+VLOOKUP($AC178,'07'!$AC$8:$BH$250,11,FALSE)</f>
        <v>0</v>
      </c>
      <c r="AN178" s="179"/>
      <c r="AO178" s="179"/>
      <c r="AP178" s="180"/>
      <c r="AQ178" s="178">
        <f>VLOOKUP($AC178,'04'!$AC$8:$BH$256,15,FALSE)+VLOOKUP($AC178,'5'!$AC$8:$BP$226,15,FALSE)+VLOOKUP($AC178,'06'!$AC$8:$BH$250,15,FALSE)+VLOOKUP($AC178,'07'!$AC$8:$BH$250,15,FALSE)</f>
        <v>0</v>
      </c>
      <c r="AR178" s="179"/>
      <c r="AS178" s="179"/>
      <c r="AT178" s="180"/>
      <c r="AU178" s="178">
        <f>VLOOKUP($AC178,'04'!$AC$8:$BH$256,19,FALSE)+VLOOKUP($AC178,'5'!$AC$8:$BP$226,19,FALSE)+VLOOKUP($AC178,'06'!$AC$8:$BH$229,19,FALSE)+VLOOKUP($AC178,'07'!$AC$8:$BH$229,19,FALSE)</f>
        <v>0</v>
      </c>
      <c r="AV178" s="179"/>
      <c r="AW178" s="179"/>
      <c r="AX178" s="180"/>
      <c r="AY178" s="178">
        <f>VLOOKUP($AC178,'04'!$AC$8:$BH$256,23,FALSE)+VLOOKUP($AC178,'5'!$AC$8:$BP$226,23,FALSE)+VLOOKUP($AC178,'06'!$AC$8:$BH$250,23,FALSE)+VLOOKUP($AC178,'06'!$AC$8:$BH$250,23,FALSE)</f>
        <v>0</v>
      </c>
      <c r="AZ178" s="179"/>
      <c r="BA178" s="179"/>
      <c r="BB178" s="180"/>
      <c r="BC178" s="178">
        <f>VLOOKUP($AC178,'04'!$AC$8:$BH$256,27,FALSE)+VLOOKUP($AC178,'5'!$AC$8:$BP$226,27,FALSE)+VLOOKUP($AC178,'06'!$AC$8:$BH$250,27,FALSE)+VLOOKUP($AC178,'07'!$AC$8:$BH$250,27,FALSE)</f>
        <v>0</v>
      </c>
      <c r="BD178" s="179"/>
      <c r="BE178" s="179"/>
      <c r="BF178" s="180"/>
      <c r="BG178" s="259" t="str">
        <f t="shared" si="131"/>
        <v>n.é.</v>
      </c>
      <c r="BH178" s="260"/>
    </row>
    <row r="179" spans="1:60" ht="20.100000000000001" customHeight="1" x14ac:dyDescent="0.2">
      <c r="A179" s="276" t="s">
        <v>740</v>
      </c>
      <c r="B179" s="278"/>
      <c r="C179" s="229" t="s">
        <v>154</v>
      </c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1"/>
      <c r="AC179" s="264" t="s">
        <v>130</v>
      </c>
      <c r="AD179" s="265"/>
      <c r="AE179" s="175">
        <f>VLOOKUP($AC179,'04'!$AC$8:$BH$256,3,FALSE)+VLOOKUP($AC179,'5'!$AC$8:$BP$226,3,FALSE)+VLOOKUP($AC179,'06'!$AC$8:$BH$229,3,FALSE)+VLOOKUP($AC179,'07'!$AC$8:$BP$226,3,FALSE)</f>
        <v>7141676</v>
      </c>
      <c r="AF179" s="176"/>
      <c r="AG179" s="176"/>
      <c r="AH179" s="177"/>
      <c r="AI179" s="178">
        <f>VLOOKUP($AC179,'04'!$AC$8:$BH$256,7,FALSE)+VLOOKUP($AC179,'5'!$AC$8:$BP$226,7,FALSE)+VLOOKUP($AC179,'06'!$AC$8:$BH$250,7,FALSE)+VLOOKUP($AC179,'07'!$AC$8:$BH$250,7,FALSE)</f>
        <v>5632171</v>
      </c>
      <c r="AJ179" s="179"/>
      <c r="AK179" s="179"/>
      <c r="AL179" s="180"/>
      <c r="AM179" s="178">
        <f>VLOOKUP($AC179,'04'!$AC$8:$BH$256,11,FALSE)+VLOOKUP($AC179,'5'!$AC$8:$BP$226,11,FALSE)+VLOOKUP($AC179,'06'!$AC$8:$BH$250,11,FALSE)+VLOOKUP($AC179,'07'!$AC$8:$BH$250,11,FALSE)</f>
        <v>0</v>
      </c>
      <c r="AN179" s="179"/>
      <c r="AO179" s="179"/>
      <c r="AP179" s="180"/>
      <c r="AQ179" s="178">
        <f>VLOOKUP($AC179,'04'!$AC$8:$BH$256,15,FALSE)+VLOOKUP($AC179,'5'!$AC$8:$BP$226,15,FALSE)+VLOOKUP($AC179,'06'!$AC$8:$BH$250,15,FALSE)+VLOOKUP($AC179,'07'!$AC$8:$BH$250,15,FALSE)</f>
        <v>5632171</v>
      </c>
      <c r="AR179" s="179"/>
      <c r="AS179" s="179"/>
      <c r="AT179" s="180"/>
      <c r="AU179" s="178">
        <f>VLOOKUP($AC179,'04'!$AC$8:$BH$256,19,FALSE)+VLOOKUP($AC179,'5'!$AC$8:$BP$226,19,FALSE)+VLOOKUP($AC179,'06'!$AC$8:$BH$229,19,FALSE)+VLOOKUP($AC179,'07'!$AC$8:$BH$229,19,FALSE)</f>
        <v>0</v>
      </c>
      <c r="AV179" s="179"/>
      <c r="AW179" s="179"/>
      <c r="AX179" s="180"/>
      <c r="AY179" s="178">
        <f>VLOOKUP($AC179,'04'!$AC$8:$BH$256,23,FALSE)+VLOOKUP($AC179,'5'!$AC$8:$BP$226,23,FALSE)+VLOOKUP($AC179,'06'!$AC$8:$BH$250,23,FALSE)+VLOOKUP($AC179,'06'!$AC$8:$BH$250,23,FALSE)</f>
        <v>0</v>
      </c>
      <c r="AZ179" s="179"/>
      <c r="BA179" s="179"/>
      <c r="BB179" s="180"/>
      <c r="BC179" s="178">
        <f>VLOOKUP($AC179,'04'!$AC$8:$BH$256,27,FALSE)+VLOOKUP($AC179,'5'!$AC$8:$BP$226,27,FALSE)+VLOOKUP($AC179,'06'!$AC$8:$BH$250,27,FALSE)+VLOOKUP($AC179,'07'!$AC$8:$BH$250,27,FALSE)</f>
        <v>5632171</v>
      </c>
      <c r="BD179" s="179"/>
      <c r="BE179" s="179"/>
      <c r="BF179" s="180"/>
      <c r="BG179" s="259">
        <f t="shared" si="131"/>
        <v>1</v>
      </c>
      <c r="BH179" s="260"/>
    </row>
    <row r="180" spans="1:60" s="3" customFormat="1" ht="20.100000000000001" customHeight="1" x14ac:dyDescent="0.2">
      <c r="A180" s="277" t="s">
        <v>741</v>
      </c>
      <c r="B180" s="291"/>
      <c r="C180" s="243" t="s">
        <v>788</v>
      </c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5"/>
      <c r="AC180" s="271" t="s">
        <v>60</v>
      </c>
      <c r="AD180" s="272"/>
      <c r="AE180" s="206">
        <f t="shared" ref="AE180" si="154">SUM(AE173:AH179)</f>
        <v>33592329</v>
      </c>
      <c r="AF180" s="207"/>
      <c r="AG180" s="207"/>
      <c r="AH180" s="208"/>
      <c r="AI180" s="206">
        <f t="shared" ref="AI180" si="155">SUM(AI173:AL179)</f>
        <v>29472052</v>
      </c>
      <c r="AJ180" s="207"/>
      <c r="AK180" s="207"/>
      <c r="AL180" s="208"/>
      <c r="AM180" s="206">
        <f t="shared" ref="AM180" si="156">SUM(AM173:AP179)</f>
        <v>0</v>
      </c>
      <c r="AN180" s="207"/>
      <c r="AO180" s="207"/>
      <c r="AP180" s="208"/>
      <c r="AQ180" s="206">
        <f t="shared" ref="AQ180" si="157">SUM(AQ173:AT179)</f>
        <v>29472052</v>
      </c>
      <c r="AR180" s="207"/>
      <c r="AS180" s="207"/>
      <c r="AT180" s="208"/>
      <c r="AU180" s="206">
        <f t="shared" ref="AU180" si="158">SUM(AU173:AX179)</f>
        <v>0</v>
      </c>
      <c r="AV180" s="207"/>
      <c r="AW180" s="207"/>
      <c r="AX180" s="208"/>
      <c r="AY180" s="206">
        <f t="shared" ref="AY180" si="159">SUM(AY173:BB179)</f>
        <v>0</v>
      </c>
      <c r="AZ180" s="207"/>
      <c r="BA180" s="207"/>
      <c r="BB180" s="208"/>
      <c r="BC180" s="206">
        <f t="shared" ref="BC180" si="160">SUM(BC173:BF179)</f>
        <v>29472052</v>
      </c>
      <c r="BD180" s="207"/>
      <c r="BE180" s="207"/>
      <c r="BF180" s="208"/>
      <c r="BG180" s="219">
        <f t="shared" si="131"/>
        <v>1</v>
      </c>
      <c r="BH180" s="220"/>
    </row>
    <row r="181" spans="1:60" ht="20.100000000000001" customHeight="1" x14ac:dyDescent="0.2">
      <c r="A181" s="276" t="s">
        <v>742</v>
      </c>
      <c r="B181" s="278"/>
      <c r="C181" s="193" t="s">
        <v>167</v>
      </c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5"/>
      <c r="AC181" s="264" t="s">
        <v>155</v>
      </c>
      <c r="AD181" s="265"/>
      <c r="AE181" s="175">
        <f>VLOOKUP($AC181,'04'!$AC$8:$BH$256,3,FALSE)+VLOOKUP($AC181,'5'!$AC$8:$BP$226,3,FALSE)+VLOOKUP($AC181,'06'!$AC$8:$BH$229,3,FALSE)+VLOOKUP($AC181,'07'!$AC$8:$BP$226,3,FALSE)</f>
        <v>0</v>
      </c>
      <c r="AF181" s="176"/>
      <c r="AG181" s="176"/>
      <c r="AH181" s="177"/>
      <c r="AI181" s="178">
        <f>VLOOKUP($AC181,'04'!$AC$8:$BH$256,7,FALSE)+VLOOKUP($AC181,'5'!$AC$8:$BP$226,7,FALSE)+VLOOKUP($AC181,'06'!$AC$8:$BH$250,7,FALSE)+VLOOKUP($AC181,'07'!$AC$8:$BH$250,7,FALSE)</f>
        <v>42423435</v>
      </c>
      <c r="AJ181" s="179"/>
      <c r="AK181" s="179"/>
      <c r="AL181" s="180"/>
      <c r="AM181" s="178">
        <f>VLOOKUP($AC181,'04'!$AC$8:$BH$256,11,FALSE)+VLOOKUP($AC181,'5'!$AC$8:$BP$226,11,FALSE)+VLOOKUP($AC181,'06'!$AC$8:$BH$250,11,FALSE)+VLOOKUP($AC181,'07'!$AC$8:$BH$250,11,FALSE)</f>
        <v>0</v>
      </c>
      <c r="AN181" s="179"/>
      <c r="AO181" s="179"/>
      <c r="AP181" s="180"/>
      <c r="AQ181" s="178">
        <f>VLOOKUP($AC181,'04'!$AC$8:$BH$256,15,FALSE)+VLOOKUP($AC181,'5'!$AC$8:$BP$226,15,FALSE)+VLOOKUP($AC181,'06'!$AC$8:$BH$250,15,FALSE)+VLOOKUP($AC181,'07'!$AC$8:$BH$250,15,FALSE)</f>
        <v>42423435</v>
      </c>
      <c r="AR181" s="179"/>
      <c r="AS181" s="179"/>
      <c r="AT181" s="180"/>
      <c r="AU181" s="178">
        <f>VLOOKUP($AC181,'04'!$AC$8:$BH$256,19,FALSE)+VLOOKUP($AC181,'5'!$AC$8:$BP$226,19,FALSE)+VLOOKUP($AC181,'06'!$AC$8:$BH$229,19,FALSE)+VLOOKUP($AC181,'07'!$AC$8:$BH$229,19,FALSE)</f>
        <v>0</v>
      </c>
      <c r="AV181" s="179"/>
      <c r="AW181" s="179"/>
      <c r="AX181" s="180"/>
      <c r="AY181" s="178">
        <f>VLOOKUP($AC181,'04'!$AC$8:$BH$256,23,FALSE)+VLOOKUP($AC181,'5'!$AC$8:$BP$226,23,FALSE)+VLOOKUP($AC181,'06'!$AC$8:$BH$250,23,FALSE)+VLOOKUP($AC181,'06'!$AC$8:$BH$250,23,FALSE)</f>
        <v>0</v>
      </c>
      <c r="AZ181" s="179"/>
      <c r="BA181" s="179"/>
      <c r="BB181" s="180"/>
      <c r="BC181" s="178">
        <f>VLOOKUP($AC181,'04'!$AC$8:$BH$256,27,FALSE)+VLOOKUP($AC181,'5'!$AC$8:$BP$226,27,FALSE)+VLOOKUP($AC181,'06'!$AC$8:$BH$250,27,FALSE)+VLOOKUP($AC181,'07'!$AC$8:$BH$250,27,FALSE)</f>
        <v>41687681</v>
      </c>
      <c r="BD181" s="179"/>
      <c r="BE181" s="179"/>
      <c r="BF181" s="180"/>
      <c r="BG181" s="259">
        <f t="shared" si="131"/>
        <v>0.98265689706644455</v>
      </c>
      <c r="BH181" s="260"/>
    </row>
    <row r="182" spans="1:60" ht="20.100000000000001" customHeight="1" x14ac:dyDescent="0.2">
      <c r="A182" s="276" t="s">
        <v>743</v>
      </c>
      <c r="B182" s="278"/>
      <c r="C182" s="193" t="s">
        <v>168</v>
      </c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5"/>
      <c r="AC182" s="264" t="s">
        <v>156</v>
      </c>
      <c r="AD182" s="265"/>
      <c r="AE182" s="175">
        <f>VLOOKUP($AC182,'04'!$AC$8:$BH$256,3,FALSE)+VLOOKUP($AC182,'5'!$AC$8:$BP$226,3,FALSE)+VLOOKUP($AC182,'06'!$AC$8:$BH$229,3,FALSE)+VLOOKUP($AC182,'07'!$AC$8:$BP$226,3,FALSE)</f>
        <v>0</v>
      </c>
      <c r="AF182" s="176"/>
      <c r="AG182" s="176"/>
      <c r="AH182" s="177"/>
      <c r="AI182" s="178">
        <f>VLOOKUP($AC182,'04'!$AC$8:$BH$256,7,FALSE)+VLOOKUP($AC182,'5'!$AC$8:$BP$226,7,FALSE)+VLOOKUP($AC182,'06'!$AC$8:$BH$250,7,FALSE)+VLOOKUP($AC182,'07'!$AC$8:$BH$250,7,FALSE)</f>
        <v>0</v>
      </c>
      <c r="AJ182" s="179"/>
      <c r="AK182" s="179"/>
      <c r="AL182" s="180"/>
      <c r="AM182" s="178">
        <f>VLOOKUP($AC182,'04'!$AC$8:$BH$256,11,FALSE)+VLOOKUP($AC182,'5'!$AC$8:$BP$226,11,FALSE)+VLOOKUP($AC182,'06'!$AC$8:$BH$250,11,FALSE)+VLOOKUP($AC182,'07'!$AC$8:$BH$250,11,FALSE)</f>
        <v>0</v>
      </c>
      <c r="AN182" s="179"/>
      <c r="AO182" s="179"/>
      <c r="AP182" s="180"/>
      <c r="AQ182" s="178">
        <f>VLOOKUP($AC182,'04'!$AC$8:$BH$256,15,FALSE)+VLOOKUP($AC182,'5'!$AC$8:$BP$226,15,FALSE)+VLOOKUP($AC182,'06'!$AC$8:$BH$250,15,FALSE)+VLOOKUP($AC182,'07'!$AC$8:$BH$250,15,FALSE)</f>
        <v>0</v>
      </c>
      <c r="AR182" s="179"/>
      <c r="AS182" s="179"/>
      <c r="AT182" s="180"/>
      <c r="AU182" s="178">
        <f>VLOOKUP($AC182,'04'!$AC$8:$BH$256,19,FALSE)+VLOOKUP($AC182,'5'!$AC$8:$BP$226,19,FALSE)+VLOOKUP($AC182,'06'!$AC$8:$BH$229,19,FALSE)+VLOOKUP($AC182,'07'!$AC$8:$BH$229,19,FALSE)</f>
        <v>0</v>
      </c>
      <c r="AV182" s="179"/>
      <c r="AW182" s="179"/>
      <c r="AX182" s="180"/>
      <c r="AY182" s="178">
        <f>VLOOKUP($AC182,'04'!$AC$8:$BH$256,23,FALSE)+VLOOKUP($AC182,'5'!$AC$8:$BP$226,23,FALSE)+VLOOKUP($AC182,'06'!$AC$8:$BH$250,23,FALSE)+VLOOKUP($AC182,'06'!$AC$8:$BH$250,23,FALSE)</f>
        <v>0</v>
      </c>
      <c r="AZ182" s="179"/>
      <c r="BA182" s="179"/>
      <c r="BB182" s="180"/>
      <c r="BC182" s="178">
        <f>VLOOKUP($AC182,'04'!$AC$8:$BH$256,27,FALSE)+VLOOKUP($AC182,'5'!$AC$8:$BP$226,27,FALSE)+VLOOKUP($AC182,'06'!$AC$8:$BH$250,27,FALSE)+VLOOKUP($AC182,'07'!$AC$8:$BH$250,27,FALSE)</f>
        <v>0</v>
      </c>
      <c r="BD182" s="179"/>
      <c r="BE182" s="179"/>
      <c r="BF182" s="180"/>
      <c r="BG182" s="259" t="str">
        <f t="shared" si="131"/>
        <v>n.é.</v>
      </c>
      <c r="BH182" s="260"/>
    </row>
    <row r="183" spans="1:60" ht="20.100000000000001" customHeight="1" x14ac:dyDescent="0.2">
      <c r="A183" s="276" t="s">
        <v>744</v>
      </c>
      <c r="B183" s="278"/>
      <c r="C183" s="193" t="s">
        <v>169</v>
      </c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5"/>
      <c r="AC183" s="264" t="s">
        <v>157</v>
      </c>
      <c r="AD183" s="265"/>
      <c r="AE183" s="175">
        <f>VLOOKUP($AC183,'04'!$AC$8:$BH$256,3,FALSE)+VLOOKUP($AC183,'5'!$AC$8:$BP$226,3,FALSE)+VLOOKUP($AC183,'06'!$AC$8:$BH$229,3,FALSE)+VLOOKUP($AC183,'07'!$AC$8:$BP$226,3,FALSE)</f>
        <v>0</v>
      </c>
      <c r="AF183" s="176"/>
      <c r="AG183" s="176"/>
      <c r="AH183" s="177"/>
      <c r="AI183" s="178">
        <f>VLOOKUP($AC183,'04'!$AC$8:$BH$256,7,FALSE)+VLOOKUP($AC183,'5'!$AC$8:$BP$226,7,FALSE)+VLOOKUP($AC183,'06'!$AC$8:$BH$250,7,FALSE)+VLOOKUP($AC183,'07'!$AC$8:$BH$250,7,FALSE)</f>
        <v>0</v>
      </c>
      <c r="AJ183" s="179"/>
      <c r="AK183" s="179"/>
      <c r="AL183" s="180"/>
      <c r="AM183" s="178">
        <f>VLOOKUP($AC183,'04'!$AC$8:$BH$256,11,FALSE)+VLOOKUP($AC183,'5'!$AC$8:$BP$226,11,FALSE)+VLOOKUP($AC183,'06'!$AC$8:$BH$250,11,FALSE)+VLOOKUP($AC183,'07'!$AC$8:$BH$250,11,FALSE)</f>
        <v>0</v>
      </c>
      <c r="AN183" s="179"/>
      <c r="AO183" s="179"/>
      <c r="AP183" s="180"/>
      <c r="AQ183" s="178">
        <f>VLOOKUP($AC183,'04'!$AC$8:$BH$256,15,FALSE)+VLOOKUP($AC183,'5'!$AC$8:$BP$226,15,FALSE)+VLOOKUP($AC183,'06'!$AC$8:$BH$250,15,FALSE)+VLOOKUP($AC183,'07'!$AC$8:$BH$250,15,FALSE)</f>
        <v>0</v>
      </c>
      <c r="AR183" s="179"/>
      <c r="AS183" s="179"/>
      <c r="AT183" s="180"/>
      <c r="AU183" s="178">
        <f>VLOOKUP($AC183,'04'!$AC$8:$BH$256,19,FALSE)+VLOOKUP($AC183,'5'!$AC$8:$BP$226,19,FALSE)+VLOOKUP($AC183,'06'!$AC$8:$BH$229,19,FALSE)+VLOOKUP($AC183,'07'!$AC$8:$BH$229,19,FALSE)</f>
        <v>0</v>
      </c>
      <c r="AV183" s="179"/>
      <c r="AW183" s="179"/>
      <c r="AX183" s="180"/>
      <c r="AY183" s="178">
        <f>VLOOKUP($AC183,'04'!$AC$8:$BH$256,23,FALSE)+VLOOKUP($AC183,'5'!$AC$8:$BP$226,23,FALSE)+VLOOKUP($AC183,'06'!$AC$8:$BH$250,23,FALSE)+VLOOKUP($AC183,'06'!$AC$8:$BH$250,23,FALSE)</f>
        <v>0</v>
      </c>
      <c r="AZ183" s="179"/>
      <c r="BA183" s="179"/>
      <c r="BB183" s="180"/>
      <c r="BC183" s="178">
        <f>VLOOKUP($AC183,'04'!$AC$8:$BH$256,27,FALSE)+VLOOKUP($AC183,'5'!$AC$8:$BP$226,27,FALSE)+VLOOKUP($AC183,'06'!$AC$8:$BH$250,27,FALSE)+VLOOKUP($AC183,'07'!$AC$8:$BH$250,27,FALSE)</f>
        <v>0</v>
      </c>
      <c r="BD183" s="179"/>
      <c r="BE183" s="179"/>
      <c r="BF183" s="180"/>
      <c r="BG183" s="259" t="str">
        <f t="shared" si="131"/>
        <v>n.é.</v>
      </c>
      <c r="BH183" s="260"/>
    </row>
    <row r="184" spans="1:60" ht="20.100000000000001" customHeight="1" x14ac:dyDescent="0.2">
      <c r="A184" s="276" t="s">
        <v>745</v>
      </c>
      <c r="B184" s="278"/>
      <c r="C184" s="193" t="s">
        <v>170</v>
      </c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5"/>
      <c r="AC184" s="264" t="s">
        <v>158</v>
      </c>
      <c r="AD184" s="265"/>
      <c r="AE184" s="175">
        <f>VLOOKUP($AC184,'04'!$AC$8:$BH$256,3,FALSE)+VLOOKUP($AC184,'5'!$AC$8:$BP$226,3,FALSE)+VLOOKUP($AC184,'06'!$AC$8:$BH$229,3,FALSE)+VLOOKUP($AC184,'07'!$AC$8:$BP$226,3,FALSE)</f>
        <v>0</v>
      </c>
      <c r="AF184" s="176"/>
      <c r="AG184" s="176"/>
      <c r="AH184" s="177"/>
      <c r="AI184" s="178">
        <f>VLOOKUP($AC184,'04'!$AC$8:$BH$256,7,FALSE)+VLOOKUP($AC184,'5'!$AC$8:$BP$226,7,FALSE)+VLOOKUP($AC184,'06'!$AC$8:$BH$250,7,FALSE)+VLOOKUP($AC184,'07'!$AC$8:$BH$250,7,FALSE)</f>
        <v>1777123</v>
      </c>
      <c r="AJ184" s="179"/>
      <c r="AK184" s="179"/>
      <c r="AL184" s="180"/>
      <c r="AM184" s="178">
        <f>VLOOKUP($AC184,'04'!$AC$8:$BH$256,11,FALSE)+VLOOKUP($AC184,'5'!$AC$8:$BP$226,11,FALSE)+VLOOKUP($AC184,'06'!$AC$8:$BH$250,11,FALSE)+VLOOKUP($AC184,'07'!$AC$8:$BH$250,11,FALSE)</f>
        <v>0</v>
      </c>
      <c r="AN184" s="179"/>
      <c r="AO184" s="179"/>
      <c r="AP184" s="180"/>
      <c r="AQ184" s="178">
        <f>VLOOKUP($AC184,'04'!$AC$8:$BH$256,15,FALSE)+VLOOKUP($AC184,'5'!$AC$8:$BP$226,15,FALSE)+VLOOKUP($AC184,'06'!$AC$8:$BH$250,15,FALSE)+VLOOKUP($AC184,'07'!$AC$8:$BH$250,15,FALSE)</f>
        <v>1777123</v>
      </c>
      <c r="AR184" s="179"/>
      <c r="AS184" s="179"/>
      <c r="AT184" s="180"/>
      <c r="AU184" s="178">
        <f>VLOOKUP($AC184,'04'!$AC$8:$BH$256,19,FALSE)+VLOOKUP($AC184,'5'!$AC$8:$BP$226,19,FALSE)+VLOOKUP($AC184,'06'!$AC$8:$BH$229,19,FALSE)+VLOOKUP($AC184,'07'!$AC$8:$BH$229,19,FALSE)</f>
        <v>0</v>
      </c>
      <c r="AV184" s="179"/>
      <c r="AW184" s="179"/>
      <c r="AX184" s="180"/>
      <c r="AY184" s="178">
        <f>VLOOKUP($AC184,'04'!$AC$8:$BH$256,23,FALSE)+VLOOKUP($AC184,'5'!$AC$8:$BP$226,23,FALSE)+VLOOKUP($AC184,'06'!$AC$8:$BH$250,23,FALSE)+VLOOKUP($AC184,'06'!$AC$8:$BH$250,23,FALSE)</f>
        <v>0</v>
      </c>
      <c r="AZ184" s="179"/>
      <c r="BA184" s="179"/>
      <c r="BB184" s="180"/>
      <c r="BC184" s="178">
        <f>VLOOKUP($AC184,'04'!$AC$8:$BH$256,27,FALSE)+VLOOKUP($AC184,'5'!$AC$8:$BP$226,27,FALSE)+VLOOKUP($AC184,'06'!$AC$8:$BH$250,27,FALSE)+VLOOKUP($AC184,'07'!$AC$8:$BH$250,27,FALSE)</f>
        <v>1578470</v>
      </c>
      <c r="BD184" s="179"/>
      <c r="BE184" s="179"/>
      <c r="BF184" s="180"/>
      <c r="BG184" s="259">
        <f t="shared" si="131"/>
        <v>0.88821651624563969</v>
      </c>
      <c r="BH184" s="260"/>
    </row>
    <row r="185" spans="1:60" s="3" customFormat="1" ht="20.100000000000001" customHeight="1" x14ac:dyDescent="0.2">
      <c r="A185" s="277" t="s">
        <v>746</v>
      </c>
      <c r="B185" s="291"/>
      <c r="C185" s="201" t="s">
        <v>789</v>
      </c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3"/>
      <c r="AC185" s="271" t="s">
        <v>61</v>
      </c>
      <c r="AD185" s="272"/>
      <c r="AE185" s="206">
        <f t="shared" ref="AE185" si="161">SUM(AE181:AH184)</f>
        <v>0</v>
      </c>
      <c r="AF185" s="207"/>
      <c r="AG185" s="207"/>
      <c r="AH185" s="208"/>
      <c r="AI185" s="206">
        <f t="shared" ref="AI185" si="162">SUM(AI181:AL184)</f>
        <v>44200558</v>
      </c>
      <c r="AJ185" s="207"/>
      <c r="AK185" s="207"/>
      <c r="AL185" s="208"/>
      <c r="AM185" s="206">
        <f t="shared" ref="AM185" si="163">SUM(AM181:AP184)</f>
        <v>0</v>
      </c>
      <c r="AN185" s="207"/>
      <c r="AO185" s="207"/>
      <c r="AP185" s="208"/>
      <c r="AQ185" s="206">
        <f t="shared" ref="AQ185" si="164">SUM(AQ181:AT184)</f>
        <v>44200558</v>
      </c>
      <c r="AR185" s="207"/>
      <c r="AS185" s="207"/>
      <c r="AT185" s="208"/>
      <c r="AU185" s="206">
        <f t="shared" ref="AU185" si="165">SUM(AU181:AX184)</f>
        <v>0</v>
      </c>
      <c r="AV185" s="207"/>
      <c r="AW185" s="207"/>
      <c r="AX185" s="208"/>
      <c r="AY185" s="206">
        <f t="shared" ref="AY185" si="166">SUM(AY181:BB184)</f>
        <v>0</v>
      </c>
      <c r="AZ185" s="207"/>
      <c r="BA185" s="207"/>
      <c r="BB185" s="208"/>
      <c r="BC185" s="206">
        <f t="shared" ref="BC185" si="167">SUM(BC181:BF184)</f>
        <v>43266151</v>
      </c>
      <c r="BD185" s="207"/>
      <c r="BE185" s="207"/>
      <c r="BF185" s="208"/>
      <c r="BG185" s="219">
        <f t="shared" si="131"/>
        <v>0.97885983701834711</v>
      </c>
      <c r="BH185" s="220"/>
    </row>
    <row r="186" spans="1:60" ht="20.100000000000001" customHeight="1" x14ac:dyDescent="0.2">
      <c r="A186" s="276" t="s">
        <v>747</v>
      </c>
      <c r="B186" s="278"/>
      <c r="C186" s="193" t="s">
        <v>416</v>
      </c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5"/>
      <c r="AC186" s="264" t="s">
        <v>159</v>
      </c>
      <c r="AD186" s="265"/>
      <c r="AE186" s="175">
        <f>VLOOKUP($AC186,'04'!$AC$8:$BH$256,3,FALSE)+VLOOKUP($AC186,'5'!$AC$8:$BP$226,3,FALSE)+VLOOKUP($AC186,'06'!$AC$8:$BH$229,3,FALSE)+VLOOKUP($AC186,'07'!$AC$8:$BP$226,3,FALSE)</f>
        <v>0</v>
      </c>
      <c r="AF186" s="176"/>
      <c r="AG186" s="176"/>
      <c r="AH186" s="177"/>
      <c r="AI186" s="178">
        <f>VLOOKUP($AC186,'04'!$AC$8:$BH$256,7,FALSE)+VLOOKUP($AC186,'5'!$AC$8:$BP$226,7,FALSE)+VLOOKUP($AC186,'06'!$AC$8:$BH$250,7,FALSE)+VLOOKUP($AC186,'07'!$AC$8:$BH$250,7,FALSE)</f>
        <v>0</v>
      </c>
      <c r="AJ186" s="179"/>
      <c r="AK186" s="179"/>
      <c r="AL186" s="180"/>
      <c r="AM186" s="178">
        <f>VLOOKUP($AC186,'04'!$AC$8:$BH$256,11,FALSE)+VLOOKUP($AC186,'5'!$AC$8:$BP$226,11,FALSE)+VLOOKUP($AC186,'06'!$AC$8:$BH$250,11,FALSE)+VLOOKUP($AC186,'07'!$AC$8:$BH$250,11,FALSE)</f>
        <v>0</v>
      </c>
      <c r="AN186" s="179"/>
      <c r="AO186" s="179"/>
      <c r="AP186" s="180"/>
      <c r="AQ186" s="178">
        <f>VLOOKUP($AC186,'04'!$AC$8:$BH$256,15,FALSE)+VLOOKUP($AC186,'5'!$AC$8:$BP$226,15,FALSE)+VLOOKUP($AC186,'06'!$AC$8:$BH$250,15,FALSE)+VLOOKUP($AC186,'07'!$AC$8:$BH$250,15,FALSE)</f>
        <v>0</v>
      </c>
      <c r="AR186" s="179"/>
      <c r="AS186" s="179"/>
      <c r="AT186" s="180"/>
      <c r="AU186" s="178">
        <f>VLOOKUP($AC186,'04'!$AC$8:$BH$256,19,FALSE)+VLOOKUP($AC186,'5'!$AC$8:$BP$226,19,FALSE)+VLOOKUP($AC186,'06'!$AC$8:$BH$229,19,FALSE)+VLOOKUP($AC186,'07'!$AC$8:$BH$229,19,FALSE)</f>
        <v>0</v>
      </c>
      <c r="AV186" s="179"/>
      <c r="AW186" s="179"/>
      <c r="AX186" s="180"/>
      <c r="AY186" s="178">
        <f>VLOOKUP($AC186,'04'!$AC$8:$BH$256,23,FALSE)+VLOOKUP($AC186,'5'!$AC$8:$BP$226,23,FALSE)+VLOOKUP($AC186,'06'!$AC$8:$BH$250,23,FALSE)+VLOOKUP($AC186,'06'!$AC$8:$BH$250,23,FALSE)</f>
        <v>0</v>
      </c>
      <c r="AZ186" s="179"/>
      <c r="BA186" s="179"/>
      <c r="BB186" s="180"/>
      <c r="BC186" s="178">
        <f>VLOOKUP($AC186,'04'!$AC$8:$BH$256,27,FALSE)+VLOOKUP($AC186,'5'!$AC$8:$BP$226,27,FALSE)+VLOOKUP($AC186,'06'!$AC$8:$BH$250,27,FALSE)+VLOOKUP($AC186,'07'!$AC$8:$BH$250,27,FALSE)</f>
        <v>0</v>
      </c>
      <c r="BD186" s="179"/>
      <c r="BE186" s="179"/>
      <c r="BF186" s="180"/>
      <c r="BG186" s="259" t="str">
        <f t="shared" si="131"/>
        <v>n.é.</v>
      </c>
      <c r="BH186" s="260"/>
    </row>
    <row r="187" spans="1:60" ht="20.100000000000001" customHeight="1" x14ac:dyDescent="0.2">
      <c r="A187" s="276" t="s">
        <v>748</v>
      </c>
      <c r="B187" s="278"/>
      <c r="C187" s="193" t="s">
        <v>417</v>
      </c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5"/>
      <c r="AC187" s="264" t="s">
        <v>160</v>
      </c>
      <c r="AD187" s="265"/>
      <c r="AE187" s="175">
        <f>VLOOKUP($AC187,'04'!$AC$8:$BH$256,3,FALSE)+VLOOKUP($AC187,'5'!$AC$8:$BP$226,3,FALSE)+VLOOKUP($AC187,'06'!$AC$8:$BH$229,3,FALSE)+VLOOKUP($AC187,'07'!$AC$8:$BP$226,3,FALSE)</f>
        <v>0</v>
      </c>
      <c r="AF187" s="176"/>
      <c r="AG187" s="176"/>
      <c r="AH187" s="177"/>
      <c r="AI187" s="178">
        <f>VLOOKUP($AC187,'04'!$AC$8:$BH$256,7,FALSE)+VLOOKUP($AC187,'5'!$AC$8:$BP$226,7,FALSE)+VLOOKUP($AC187,'06'!$AC$8:$BH$250,7,FALSE)+VLOOKUP($AC187,'07'!$AC$8:$BH$250,7,FALSE)</f>
        <v>0</v>
      </c>
      <c r="AJ187" s="179"/>
      <c r="AK187" s="179"/>
      <c r="AL187" s="180"/>
      <c r="AM187" s="178">
        <f>VLOOKUP($AC187,'04'!$AC$8:$BH$256,11,FALSE)+VLOOKUP($AC187,'5'!$AC$8:$BP$226,11,FALSE)+VLOOKUP($AC187,'06'!$AC$8:$BH$250,11,FALSE)+VLOOKUP($AC187,'07'!$AC$8:$BH$250,11,FALSE)</f>
        <v>0</v>
      </c>
      <c r="AN187" s="179"/>
      <c r="AO187" s="179"/>
      <c r="AP187" s="180"/>
      <c r="AQ187" s="178">
        <f>VLOOKUP($AC187,'04'!$AC$8:$BH$256,15,FALSE)+VLOOKUP($AC187,'5'!$AC$8:$BP$226,15,FALSE)+VLOOKUP($AC187,'06'!$AC$8:$BH$250,15,FALSE)+VLOOKUP($AC187,'07'!$AC$8:$BH$250,15,FALSE)</f>
        <v>0</v>
      </c>
      <c r="AR187" s="179"/>
      <c r="AS187" s="179"/>
      <c r="AT187" s="180"/>
      <c r="AU187" s="178">
        <f>VLOOKUP($AC187,'04'!$AC$8:$BH$256,19,FALSE)+VLOOKUP($AC187,'5'!$AC$8:$BP$226,19,FALSE)+VLOOKUP($AC187,'06'!$AC$8:$BH$229,19,FALSE)+VLOOKUP($AC187,'07'!$AC$8:$BH$229,19,FALSE)</f>
        <v>0</v>
      </c>
      <c r="AV187" s="179"/>
      <c r="AW187" s="179"/>
      <c r="AX187" s="180"/>
      <c r="AY187" s="178">
        <f>VLOOKUP($AC187,'04'!$AC$8:$BH$256,23,FALSE)+VLOOKUP($AC187,'5'!$AC$8:$BP$226,23,FALSE)+VLOOKUP($AC187,'06'!$AC$8:$BH$250,23,FALSE)+VLOOKUP($AC187,'06'!$AC$8:$BH$250,23,FALSE)</f>
        <v>0</v>
      </c>
      <c r="AZ187" s="179"/>
      <c r="BA187" s="179"/>
      <c r="BB187" s="180"/>
      <c r="BC187" s="178">
        <f>VLOOKUP($AC187,'04'!$AC$8:$BH$256,27,FALSE)+VLOOKUP($AC187,'5'!$AC$8:$BP$226,27,FALSE)+VLOOKUP($AC187,'06'!$AC$8:$BH$250,27,FALSE)+VLOOKUP($AC187,'07'!$AC$8:$BH$250,27,FALSE)</f>
        <v>0</v>
      </c>
      <c r="BD187" s="179"/>
      <c r="BE187" s="179"/>
      <c r="BF187" s="180"/>
      <c r="BG187" s="259" t="str">
        <f t="shared" si="131"/>
        <v>n.é.</v>
      </c>
      <c r="BH187" s="260"/>
    </row>
    <row r="188" spans="1:60" ht="20.100000000000001" customHeight="1" x14ac:dyDescent="0.2">
      <c r="A188" s="276" t="s">
        <v>749</v>
      </c>
      <c r="B188" s="278"/>
      <c r="C188" s="193" t="s">
        <v>418</v>
      </c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5"/>
      <c r="AC188" s="264" t="s">
        <v>161</v>
      </c>
      <c r="AD188" s="265"/>
      <c r="AE188" s="175">
        <f>VLOOKUP($AC188,'04'!$AC$8:$BH$256,3,FALSE)+VLOOKUP($AC188,'5'!$AC$8:$BP$226,3,FALSE)+VLOOKUP($AC188,'06'!$AC$8:$BH$229,3,FALSE)+VLOOKUP($AC188,'07'!$AC$8:$BP$226,3,FALSE)</f>
        <v>0</v>
      </c>
      <c r="AF188" s="176"/>
      <c r="AG188" s="176"/>
      <c r="AH188" s="177"/>
      <c r="AI188" s="178">
        <f>VLOOKUP($AC188,'04'!$AC$8:$BH$256,7,FALSE)+VLOOKUP($AC188,'5'!$AC$8:$BP$226,7,FALSE)+VLOOKUP($AC188,'06'!$AC$8:$BH$250,7,FALSE)+VLOOKUP($AC188,'07'!$AC$8:$BH$250,7,FALSE)</f>
        <v>0</v>
      </c>
      <c r="AJ188" s="179"/>
      <c r="AK188" s="179"/>
      <c r="AL188" s="180"/>
      <c r="AM188" s="178">
        <f>VLOOKUP($AC188,'04'!$AC$8:$BH$256,11,FALSE)+VLOOKUP($AC188,'5'!$AC$8:$BP$226,11,FALSE)+VLOOKUP($AC188,'06'!$AC$8:$BH$250,11,FALSE)+VLOOKUP($AC188,'07'!$AC$8:$BH$250,11,FALSE)</f>
        <v>0</v>
      </c>
      <c r="AN188" s="179"/>
      <c r="AO188" s="179"/>
      <c r="AP188" s="180"/>
      <c r="AQ188" s="178">
        <f>VLOOKUP($AC188,'04'!$AC$8:$BH$256,15,FALSE)+VLOOKUP($AC188,'5'!$AC$8:$BP$226,15,FALSE)+VLOOKUP($AC188,'06'!$AC$8:$BH$250,15,FALSE)+VLOOKUP($AC188,'07'!$AC$8:$BH$250,15,FALSE)</f>
        <v>0</v>
      </c>
      <c r="AR188" s="179"/>
      <c r="AS188" s="179"/>
      <c r="AT188" s="180"/>
      <c r="AU188" s="178">
        <f>VLOOKUP($AC188,'04'!$AC$8:$BH$256,19,FALSE)+VLOOKUP($AC188,'5'!$AC$8:$BP$226,19,FALSE)+VLOOKUP($AC188,'06'!$AC$8:$BH$229,19,FALSE)+VLOOKUP($AC188,'07'!$AC$8:$BH$229,19,FALSE)</f>
        <v>0</v>
      </c>
      <c r="AV188" s="179"/>
      <c r="AW188" s="179"/>
      <c r="AX188" s="180"/>
      <c r="AY188" s="178">
        <f>VLOOKUP($AC188,'04'!$AC$8:$BH$256,23,FALSE)+VLOOKUP($AC188,'5'!$AC$8:$BP$226,23,FALSE)+VLOOKUP($AC188,'06'!$AC$8:$BH$250,23,FALSE)+VLOOKUP($AC188,'06'!$AC$8:$BH$250,23,FALSE)</f>
        <v>0</v>
      </c>
      <c r="AZ188" s="179"/>
      <c r="BA188" s="179"/>
      <c r="BB188" s="180"/>
      <c r="BC188" s="178">
        <f>VLOOKUP($AC188,'04'!$AC$8:$BH$256,27,FALSE)+VLOOKUP($AC188,'5'!$AC$8:$BP$226,27,FALSE)+VLOOKUP($AC188,'06'!$AC$8:$BH$250,27,FALSE)+VLOOKUP($AC188,'07'!$AC$8:$BH$250,27,FALSE)</f>
        <v>0</v>
      </c>
      <c r="BD188" s="179"/>
      <c r="BE188" s="179"/>
      <c r="BF188" s="180"/>
      <c r="BG188" s="259" t="str">
        <f t="shared" si="131"/>
        <v>n.é.</v>
      </c>
      <c r="BH188" s="260"/>
    </row>
    <row r="189" spans="1:60" ht="20.100000000000001" customHeight="1" x14ac:dyDescent="0.2">
      <c r="A189" s="276" t="s">
        <v>750</v>
      </c>
      <c r="B189" s="278"/>
      <c r="C189" s="193" t="s">
        <v>171</v>
      </c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5"/>
      <c r="AC189" s="264" t="s">
        <v>162</v>
      </c>
      <c r="AD189" s="265"/>
      <c r="AE189" s="175">
        <f>VLOOKUP($AC189,'04'!$AC$8:$BH$256,3,FALSE)+VLOOKUP($AC189,'5'!$AC$8:$BP$226,3,FALSE)+VLOOKUP($AC189,'06'!$AC$8:$BH$229,3,FALSE)+VLOOKUP($AC189,'07'!$AC$8:$BP$226,3,FALSE)</f>
        <v>0</v>
      </c>
      <c r="AF189" s="176"/>
      <c r="AG189" s="176"/>
      <c r="AH189" s="177"/>
      <c r="AI189" s="178">
        <f>VLOOKUP($AC189,'04'!$AC$8:$BH$256,7,FALSE)+VLOOKUP($AC189,'5'!$AC$8:$BP$226,7,FALSE)+VLOOKUP($AC189,'06'!$AC$8:$BH$250,7,FALSE)+VLOOKUP($AC189,'07'!$AC$8:$BH$250,7,FALSE)</f>
        <v>0</v>
      </c>
      <c r="AJ189" s="179"/>
      <c r="AK189" s="179"/>
      <c r="AL189" s="180"/>
      <c r="AM189" s="178">
        <f>VLOOKUP($AC189,'04'!$AC$8:$BH$256,11,FALSE)+VLOOKUP($AC189,'5'!$AC$8:$BP$226,11,FALSE)+VLOOKUP($AC189,'06'!$AC$8:$BH$250,11,FALSE)+VLOOKUP($AC189,'07'!$AC$8:$BH$250,11,FALSE)</f>
        <v>0</v>
      </c>
      <c r="AN189" s="179"/>
      <c r="AO189" s="179"/>
      <c r="AP189" s="180"/>
      <c r="AQ189" s="178">
        <f>VLOOKUP($AC189,'04'!$AC$8:$BH$256,15,FALSE)+VLOOKUP($AC189,'5'!$AC$8:$BP$226,15,FALSE)+VLOOKUP($AC189,'06'!$AC$8:$BH$250,15,FALSE)+VLOOKUP($AC189,'07'!$AC$8:$BH$250,15,FALSE)</f>
        <v>0</v>
      </c>
      <c r="AR189" s="179"/>
      <c r="AS189" s="179"/>
      <c r="AT189" s="180"/>
      <c r="AU189" s="178">
        <f>VLOOKUP($AC189,'04'!$AC$8:$BH$256,19,FALSE)+VLOOKUP($AC189,'5'!$AC$8:$BP$226,19,FALSE)+VLOOKUP($AC189,'06'!$AC$8:$BH$229,19,FALSE)+VLOOKUP($AC189,'07'!$AC$8:$BH$229,19,FALSE)</f>
        <v>0</v>
      </c>
      <c r="AV189" s="179"/>
      <c r="AW189" s="179"/>
      <c r="AX189" s="180"/>
      <c r="AY189" s="178">
        <f>VLOOKUP($AC189,'04'!$AC$8:$BH$256,23,FALSE)+VLOOKUP($AC189,'5'!$AC$8:$BP$226,23,FALSE)+VLOOKUP($AC189,'06'!$AC$8:$BH$250,23,FALSE)+VLOOKUP($AC189,'06'!$AC$8:$BH$250,23,FALSE)</f>
        <v>0</v>
      </c>
      <c r="AZ189" s="179"/>
      <c r="BA189" s="179"/>
      <c r="BB189" s="180"/>
      <c r="BC189" s="178">
        <f>VLOOKUP($AC189,'04'!$AC$8:$BH$256,27,FALSE)+VLOOKUP($AC189,'5'!$AC$8:$BP$226,27,FALSE)+VLOOKUP($AC189,'06'!$AC$8:$BH$250,27,FALSE)+VLOOKUP($AC189,'07'!$AC$8:$BH$250,27,FALSE)</f>
        <v>0</v>
      </c>
      <c r="BD189" s="179"/>
      <c r="BE189" s="179"/>
      <c r="BF189" s="180"/>
      <c r="BG189" s="259" t="str">
        <f t="shared" si="131"/>
        <v>n.é.</v>
      </c>
      <c r="BH189" s="260"/>
    </row>
    <row r="190" spans="1:60" ht="20.100000000000001" customHeight="1" x14ac:dyDescent="0.2">
      <c r="A190" s="276" t="s">
        <v>751</v>
      </c>
      <c r="B190" s="278"/>
      <c r="C190" s="193" t="s">
        <v>419</v>
      </c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5"/>
      <c r="AC190" s="264" t="s">
        <v>163</v>
      </c>
      <c r="AD190" s="265"/>
      <c r="AE190" s="175">
        <f>VLOOKUP($AC190,'04'!$AC$8:$BH$256,3,FALSE)+VLOOKUP($AC190,'5'!$AC$8:$BP$226,3,FALSE)+VLOOKUP($AC190,'06'!$AC$8:$BH$229,3,FALSE)+VLOOKUP($AC190,'07'!$AC$8:$BP$226,3,FALSE)</f>
        <v>0</v>
      </c>
      <c r="AF190" s="176"/>
      <c r="AG190" s="176"/>
      <c r="AH190" s="177"/>
      <c r="AI190" s="178">
        <f>VLOOKUP($AC190,'04'!$AC$8:$BH$256,7,FALSE)+VLOOKUP($AC190,'5'!$AC$8:$BP$226,7,FALSE)+VLOOKUP($AC190,'06'!$AC$8:$BH$250,7,FALSE)+VLOOKUP($AC190,'07'!$AC$8:$BH$250,7,FALSE)</f>
        <v>0</v>
      </c>
      <c r="AJ190" s="179"/>
      <c r="AK190" s="179"/>
      <c r="AL190" s="180"/>
      <c r="AM190" s="178">
        <f>VLOOKUP($AC190,'04'!$AC$8:$BH$256,11,FALSE)+VLOOKUP($AC190,'5'!$AC$8:$BP$226,11,FALSE)+VLOOKUP($AC190,'06'!$AC$8:$BH$250,11,FALSE)+VLOOKUP($AC190,'07'!$AC$8:$BH$250,11,FALSE)</f>
        <v>0</v>
      </c>
      <c r="AN190" s="179"/>
      <c r="AO190" s="179"/>
      <c r="AP190" s="180"/>
      <c r="AQ190" s="178">
        <f>VLOOKUP($AC190,'04'!$AC$8:$BH$256,15,FALSE)+VLOOKUP($AC190,'5'!$AC$8:$BP$226,15,FALSE)+VLOOKUP($AC190,'06'!$AC$8:$BH$250,15,FALSE)+VLOOKUP($AC190,'07'!$AC$8:$BH$250,15,FALSE)</f>
        <v>0</v>
      </c>
      <c r="AR190" s="179"/>
      <c r="AS190" s="179"/>
      <c r="AT190" s="180"/>
      <c r="AU190" s="178">
        <f>VLOOKUP($AC190,'04'!$AC$8:$BH$256,19,FALSE)+VLOOKUP($AC190,'5'!$AC$8:$BP$226,19,FALSE)+VLOOKUP($AC190,'06'!$AC$8:$BH$229,19,FALSE)+VLOOKUP($AC190,'07'!$AC$8:$BH$229,19,FALSE)</f>
        <v>0</v>
      </c>
      <c r="AV190" s="179"/>
      <c r="AW190" s="179"/>
      <c r="AX190" s="180"/>
      <c r="AY190" s="178">
        <f>VLOOKUP($AC190,'04'!$AC$8:$BH$256,23,FALSE)+VLOOKUP($AC190,'5'!$AC$8:$BP$226,23,FALSE)+VLOOKUP($AC190,'06'!$AC$8:$BH$250,23,FALSE)+VLOOKUP($AC190,'06'!$AC$8:$BH$250,23,FALSE)</f>
        <v>0</v>
      </c>
      <c r="AZ190" s="179"/>
      <c r="BA190" s="179"/>
      <c r="BB190" s="180"/>
      <c r="BC190" s="178">
        <f>VLOOKUP($AC190,'04'!$AC$8:$BH$256,27,FALSE)+VLOOKUP($AC190,'5'!$AC$8:$BP$226,27,FALSE)+VLOOKUP($AC190,'06'!$AC$8:$BH$250,27,FALSE)+VLOOKUP($AC190,'07'!$AC$8:$BH$250,27,FALSE)</f>
        <v>0</v>
      </c>
      <c r="BD190" s="179"/>
      <c r="BE190" s="179"/>
      <c r="BF190" s="180"/>
      <c r="BG190" s="259" t="str">
        <f t="shared" si="131"/>
        <v>n.é.</v>
      </c>
      <c r="BH190" s="260"/>
    </row>
    <row r="191" spans="1:60" ht="20.100000000000001" customHeight="1" x14ac:dyDescent="0.2">
      <c r="A191" s="276" t="s">
        <v>752</v>
      </c>
      <c r="B191" s="278"/>
      <c r="C191" s="193" t="s">
        <v>420</v>
      </c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5"/>
      <c r="AC191" s="264" t="s">
        <v>164</v>
      </c>
      <c r="AD191" s="265"/>
      <c r="AE191" s="175">
        <f>VLOOKUP($AC191,'04'!$AC$8:$BH$256,3,FALSE)+VLOOKUP($AC191,'5'!$AC$8:$BP$226,3,FALSE)+VLOOKUP($AC191,'06'!$AC$8:$BH$229,3,FALSE)+VLOOKUP($AC191,'07'!$AC$8:$BP$226,3,FALSE)</f>
        <v>0</v>
      </c>
      <c r="AF191" s="176"/>
      <c r="AG191" s="176"/>
      <c r="AH191" s="177"/>
      <c r="AI191" s="178">
        <f>VLOOKUP($AC191,'04'!$AC$8:$BH$256,7,FALSE)+VLOOKUP($AC191,'5'!$AC$8:$BP$226,7,FALSE)+VLOOKUP($AC191,'06'!$AC$8:$BH$250,7,FALSE)+VLOOKUP($AC191,'07'!$AC$8:$BH$250,7,FALSE)</f>
        <v>0</v>
      </c>
      <c r="AJ191" s="179"/>
      <c r="AK191" s="179"/>
      <c r="AL191" s="180"/>
      <c r="AM191" s="178">
        <f>VLOOKUP($AC191,'04'!$AC$8:$BH$256,11,FALSE)+VLOOKUP($AC191,'5'!$AC$8:$BP$226,11,FALSE)+VLOOKUP($AC191,'06'!$AC$8:$BH$250,11,FALSE)+VLOOKUP($AC191,'07'!$AC$8:$BH$250,11,FALSE)</f>
        <v>0</v>
      </c>
      <c r="AN191" s="179"/>
      <c r="AO191" s="179"/>
      <c r="AP191" s="180"/>
      <c r="AQ191" s="178">
        <f>VLOOKUP($AC191,'04'!$AC$8:$BH$256,15,FALSE)+VLOOKUP($AC191,'5'!$AC$8:$BP$226,15,FALSE)+VLOOKUP($AC191,'06'!$AC$8:$BH$250,15,FALSE)+VLOOKUP($AC191,'07'!$AC$8:$BH$250,15,FALSE)</f>
        <v>0</v>
      </c>
      <c r="AR191" s="179"/>
      <c r="AS191" s="179"/>
      <c r="AT191" s="180"/>
      <c r="AU191" s="178">
        <f>VLOOKUP($AC191,'04'!$AC$8:$BH$256,19,FALSE)+VLOOKUP($AC191,'5'!$AC$8:$BP$226,19,FALSE)+VLOOKUP($AC191,'06'!$AC$8:$BH$229,19,FALSE)+VLOOKUP($AC191,'07'!$AC$8:$BH$229,19,FALSE)</f>
        <v>0</v>
      </c>
      <c r="AV191" s="179"/>
      <c r="AW191" s="179"/>
      <c r="AX191" s="180"/>
      <c r="AY191" s="178">
        <f>VLOOKUP($AC191,'04'!$AC$8:$BH$256,23,FALSE)+VLOOKUP($AC191,'5'!$AC$8:$BP$226,23,FALSE)+VLOOKUP($AC191,'06'!$AC$8:$BH$250,23,FALSE)+VLOOKUP($AC191,'06'!$AC$8:$BH$250,23,FALSE)</f>
        <v>0</v>
      </c>
      <c r="AZ191" s="179"/>
      <c r="BA191" s="179"/>
      <c r="BB191" s="180"/>
      <c r="BC191" s="178">
        <f>VLOOKUP($AC191,'04'!$AC$8:$BH$256,27,FALSE)+VLOOKUP($AC191,'5'!$AC$8:$BP$226,27,FALSE)+VLOOKUP($AC191,'06'!$AC$8:$BH$250,27,FALSE)+VLOOKUP($AC191,'07'!$AC$8:$BH$250,27,FALSE)</f>
        <v>0</v>
      </c>
      <c r="BD191" s="179"/>
      <c r="BE191" s="179"/>
      <c r="BF191" s="180"/>
      <c r="BG191" s="259" t="str">
        <f t="shared" si="131"/>
        <v>n.é.</v>
      </c>
      <c r="BH191" s="260"/>
    </row>
    <row r="192" spans="1:60" ht="20.100000000000001" customHeight="1" x14ac:dyDescent="0.2">
      <c r="A192" s="276" t="s">
        <v>753</v>
      </c>
      <c r="B192" s="278"/>
      <c r="C192" s="193" t="s">
        <v>172</v>
      </c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5"/>
      <c r="AC192" s="264" t="s">
        <v>165</v>
      </c>
      <c r="AD192" s="265"/>
      <c r="AE192" s="175">
        <f>VLOOKUP($AC192,'04'!$AC$8:$BH$256,3,FALSE)+VLOOKUP($AC192,'5'!$AC$8:$BP$226,3,FALSE)+VLOOKUP($AC192,'06'!$AC$8:$BH$229,3,FALSE)+VLOOKUP($AC192,'07'!$AC$8:$BP$226,3,FALSE)</f>
        <v>0</v>
      </c>
      <c r="AF192" s="176"/>
      <c r="AG192" s="176"/>
      <c r="AH192" s="177"/>
      <c r="AI192" s="178">
        <f>VLOOKUP($AC192,'04'!$AC$8:$BH$256,7,FALSE)+VLOOKUP($AC192,'5'!$AC$8:$BP$226,7,FALSE)+VLOOKUP($AC192,'06'!$AC$8:$BH$250,7,FALSE)+VLOOKUP($AC192,'07'!$AC$8:$BH$250,7,FALSE)</f>
        <v>0</v>
      </c>
      <c r="AJ192" s="179"/>
      <c r="AK192" s="179"/>
      <c r="AL192" s="180"/>
      <c r="AM192" s="178">
        <f>VLOOKUP($AC192,'04'!$AC$8:$BH$256,11,FALSE)+VLOOKUP($AC192,'5'!$AC$8:$BP$226,11,FALSE)+VLOOKUP($AC192,'06'!$AC$8:$BH$250,11,FALSE)+VLOOKUP($AC192,'07'!$AC$8:$BH$250,11,FALSE)</f>
        <v>0</v>
      </c>
      <c r="AN192" s="179"/>
      <c r="AO192" s="179"/>
      <c r="AP192" s="180"/>
      <c r="AQ192" s="178">
        <f>VLOOKUP($AC192,'04'!$AC$8:$BH$256,15,FALSE)+VLOOKUP($AC192,'5'!$AC$8:$BP$226,15,FALSE)+VLOOKUP($AC192,'06'!$AC$8:$BH$250,15,FALSE)+VLOOKUP($AC192,'07'!$AC$8:$BH$250,15,FALSE)</f>
        <v>0</v>
      </c>
      <c r="AR192" s="179"/>
      <c r="AS192" s="179"/>
      <c r="AT192" s="180"/>
      <c r="AU192" s="178">
        <f>VLOOKUP($AC192,'04'!$AC$8:$BH$256,19,FALSE)+VLOOKUP($AC192,'5'!$AC$8:$BP$226,19,FALSE)+VLOOKUP($AC192,'06'!$AC$8:$BH$229,19,FALSE)+VLOOKUP($AC192,'07'!$AC$8:$BH$229,19,FALSE)</f>
        <v>0</v>
      </c>
      <c r="AV192" s="179"/>
      <c r="AW192" s="179"/>
      <c r="AX192" s="180"/>
      <c r="AY192" s="178">
        <f>VLOOKUP($AC192,'04'!$AC$8:$BH$256,23,FALSE)+VLOOKUP($AC192,'5'!$AC$8:$BP$226,23,FALSE)+VLOOKUP($AC192,'06'!$AC$8:$BH$250,23,FALSE)+VLOOKUP($AC192,'06'!$AC$8:$BH$250,23,FALSE)</f>
        <v>0</v>
      </c>
      <c r="AZ192" s="179"/>
      <c r="BA192" s="179"/>
      <c r="BB192" s="180"/>
      <c r="BC192" s="178">
        <f>VLOOKUP($AC192,'04'!$AC$8:$BH$256,27,FALSE)+VLOOKUP($AC192,'5'!$AC$8:$BP$226,27,FALSE)+VLOOKUP($AC192,'06'!$AC$8:$BH$250,27,FALSE)+VLOOKUP($AC192,'07'!$AC$8:$BH$250,27,FALSE)</f>
        <v>0</v>
      </c>
      <c r="BD192" s="179"/>
      <c r="BE192" s="179"/>
      <c r="BF192" s="180"/>
      <c r="BG192" s="259" t="str">
        <f t="shared" si="131"/>
        <v>n.é.</v>
      </c>
      <c r="BH192" s="260"/>
    </row>
    <row r="193" spans="1:60" ht="20.100000000000001" customHeight="1" x14ac:dyDescent="0.2">
      <c r="A193" s="276" t="s">
        <v>754</v>
      </c>
      <c r="B193" s="278"/>
      <c r="C193" s="193" t="s">
        <v>699</v>
      </c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5"/>
      <c r="AC193" s="264" t="s">
        <v>166</v>
      </c>
      <c r="AD193" s="265"/>
      <c r="AE193" s="175">
        <f>VLOOKUP($AC193,'04'!$AC$8:$BH$256,3,FALSE)+VLOOKUP($AC193,'5'!$AC$8:$BP$226,3,FALSE)+VLOOKUP($AC193,'06'!$AC$8:$BH$229,3,FALSE)+VLOOKUP($AC193,'07'!$AC$8:$BP$226,3,FALSE)</f>
        <v>0</v>
      </c>
      <c r="AF193" s="176"/>
      <c r="AG193" s="176"/>
      <c r="AH193" s="177"/>
      <c r="AI193" s="178">
        <f>VLOOKUP($AC193,'04'!$AC$8:$BH$256,7,FALSE)+VLOOKUP($AC193,'5'!$AC$8:$BP$226,7,FALSE)+VLOOKUP($AC193,'06'!$AC$8:$BH$250,7,FALSE)+VLOOKUP($AC193,'07'!$AC$8:$BH$250,7,FALSE)</f>
        <v>0</v>
      </c>
      <c r="AJ193" s="179"/>
      <c r="AK193" s="179"/>
      <c r="AL193" s="180"/>
      <c r="AM193" s="178">
        <f>VLOOKUP($AC193,'04'!$AC$8:$BH$256,11,FALSE)+VLOOKUP($AC193,'5'!$AC$8:$BP$226,11,FALSE)+VLOOKUP($AC193,'06'!$AC$8:$BH$250,11,FALSE)+VLOOKUP($AC193,'07'!$AC$8:$BH$250,11,FALSE)</f>
        <v>0</v>
      </c>
      <c r="AN193" s="179"/>
      <c r="AO193" s="179"/>
      <c r="AP193" s="180"/>
      <c r="AQ193" s="178">
        <f>VLOOKUP($AC193,'04'!$AC$8:$BH$256,15,FALSE)+VLOOKUP($AC193,'5'!$AC$8:$BP$226,15,FALSE)+VLOOKUP($AC193,'06'!$AC$8:$BH$250,15,FALSE)+VLOOKUP($AC193,'07'!$AC$8:$BH$250,15,FALSE)</f>
        <v>0</v>
      </c>
      <c r="AR193" s="179"/>
      <c r="AS193" s="179"/>
      <c r="AT193" s="180"/>
      <c r="AU193" s="178">
        <f>VLOOKUP($AC193,'04'!$AC$8:$BH$256,19,FALSE)+VLOOKUP($AC193,'5'!$AC$8:$BP$226,19,FALSE)+VLOOKUP($AC193,'06'!$AC$8:$BH$229,19,FALSE)+VLOOKUP($AC193,'07'!$AC$8:$BH$229,19,FALSE)</f>
        <v>0</v>
      </c>
      <c r="AV193" s="179"/>
      <c r="AW193" s="179"/>
      <c r="AX193" s="180"/>
      <c r="AY193" s="178">
        <f>VLOOKUP($AC193,'04'!$AC$8:$BH$256,23,FALSE)+VLOOKUP($AC193,'5'!$AC$8:$BP$226,23,FALSE)+VLOOKUP($AC193,'06'!$AC$8:$BH$250,23,FALSE)+VLOOKUP($AC193,'06'!$AC$8:$BH$250,23,FALSE)</f>
        <v>0</v>
      </c>
      <c r="AZ193" s="179"/>
      <c r="BA193" s="179"/>
      <c r="BB193" s="180"/>
      <c r="BC193" s="178">
        <f>VLOOKUP($AC193,'04'!$AC$8:$BH$256,27,FALSE)+VLOOKUP($AC193,'5'!$AC$8:$BP$226,27,FALSE)+VLOOKUP($AC193,'06'!$AC$8:$BH$250,27,FALSE)+VLOOKUP($AC193,'07'!$AC$8:$BH$250,27,FALSE)</f>
        <v>0</v>
      </c>
      <c r="BD193" s="179"/>
      <c r="BE193" s="179"/>
      <c r="BF193" s="180"/>
      <c r="BG193" s="259" t="str">
        <f t="shared" si="131"/>
        <v>n.é.</v>
      </c>
      <c r="BH193" s="260"/>
    </row>
    <row r="194" spans="1:60" ht="20.100000000000001" customHeight="1" x14ac:dyDescent="0.2">
      <c r="A194" s="276" t="s">
        <v>755</v>
      </c>
      <c r="B194" s="278"/>
      <c r="C194" s="193" t="s">
        <v>173</v>
      </c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5"/>
      <c r="AC194" s="264" t="s">
        <v>700</v>
      </c>
      <c r="AD194" s="265"/>
      <c r="AE194" s="175">
        <f>VLOOKUP($AC194,'04'!$AC$8:$BH$256,3,FALSE)+VLOOKUP($AC194,'5'!$AC$8:$BP$226,3,FALSE)+VLOOKUP($AC194,'06'!$AC$8:$BH$229,3,FALSE)+VLOOKUP($AC194,'07'!$AC$8:$BP$226,3,FALSE)</f>
        <v>0</v>
      </c>
      <c r="AF194" s="176"/>
      <c r="AG194" s="176"/>
      <c r="AH194" s="177"/>
      <c r="AI194" s="178">
        <f>VLOOKUP($AC194,'04'!$AC$8:$BH$256,7,FALSE)+VLOOKUP($AC194,'5'!$AC$8:$BP$226,7,FALSE)+VLOOKUP($AC194,'06'!$AC$8:$BH$250,7,FALSE)+VLOOKUP($AC194,'07'!$AC$8:$BH$250,7,FALSE)</f>
        <v>11290</v>
      </c>
      <c r="AJ194" s="179"/>
      <c r="AK194" s="179"/>
      <c r="AL194" s="180"/>
      <c r="AM194" s="178">
        <f>VLOOKUP($AC194,'04'!$AC$8:$BH$256,11,FALSE)+VLOOKUP($AC194,'5'!$AC$8:$BP$226,11,FALSE)+VLOOKUP($AC194,'06'!$AC$8:$BH$250,11,FALSE)+VLOOKUP($AC194,'07'!$AC$8:$BH$250,11,FALSE)</f>
        <v>0</v>
      </c>
      <c r="AN194" s="179"/>
      <c r="AO194" s="179"/>
      <c r="AP194" s="180"/>
      <c r="AQ194" s="178">
        <f>VLOOKUP($AC194,'04'!$AC$8:$BH$256,15,FALSE)+VLOOKUP($AC194,'5'!$AC$8:$BP$226,15,FALSE)+VLOOKUP($AC194,'06'!$AC$8:$BH$250,15,FALSE)+VLOOKUP($AC194,'07'!$AC$8:$BH$250,15,FALSE)</f>
        <v>11290</v>
      </c>
      <c r="AR194" s="179"/>
      <c r="AS194" s="179"/>
      <c r="AT194" s="180"/>
      <c r="AU194" s="178">
        <f>VLOOKUP($AC194,'04'!$AC$8:$BH$256,19,FALSE)+VLOOKUP($AC194,'5'!$AC$8:$BP$226,19,FALSE)+VLOOKUP($AC194,'06'!$AC$8:$BH$229,19,FALSE)+VLOOKUP($AC194,'07'!$AC$8:$BH$229,19,FALSE)</f>
        <v>0</v>
      </c>
      <c r="AV194" s="179"/>
      <c r="AW194" s="179"/>
      <c r="AX194" s="180"/>
      <c r="AY194" s="178">
        <f>VLOOKUP($AC194,'04'!$AC$8:$BH$256,23,FALSE)+VLOOKUP($AC194,'5'!$AC$8:$BP$226,23,FALSE)+VLOOKUP($AC194,'06'!$AC$8:$BH$250,23,FALSE)+VLOOKUP($AC194,'06'!$AC$8:$BH$250,23,FALSE)</f>
        <v>0</v>
      </c>
      <c r="AZ194" s="179"/>
      <c r="BA194" s="179"/>
      <c r="BB194" s="180"/>
      <c r="BC194" s="178">
        <f>VLOOKUP($AC194,'04'!$AC$8:$BH$256,27,FALSE)+VLOOKUP($AC194,'5'!$AC$8:$BP$226,27,FALSE)+VLOOKUP($AC194,'06'!$AC$8:$BH$250,27,FALSE)+VLOOKUP($AC194,'07'!$AC$8:$BH$250,27,FALSE)</f>
        <v>11290</v>
      </c>
      <c r="BD194" s="179"/>
      <c r="BE194" s="179"/>
      <c r="BF194" s="180"/>
      <c r="BG194" s="259">
        <f t="shared" si="131"/>
        <v>1</v>
      </c>
      <c r="BH194" s="260"/>
    </row>
    <row r="195" spans="1:60" ht="20.100000000000001" customHeight="1" x14ac:dyDescent="0.2">
      <c r="A195" s="277" t="s">
        <v>756</v>
      </c>
      <c r="B195" s="291"/>
      <c r="C195" s="201" t="s">
        <v>790</v>
      </c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3"/>
      <c r="AC195" s="271" t="s">
        <v>62</v>
      </c>
      <c r="AD195" s="272"/>
      <c r="AE195" s="206">
        <f t="shared" ref="AE195" si="168">SUM(AE186:AH194)</f>
        <v>0</v>
      </c>
      <c r="AF195" s="207"/>
      <c r="AG195" s="207"/>
      <c r="AH195" s="208"/>
      <c r="AI195" s="206">
        <f t="shared" ref="AI195" si="169">SUM(AI186:AL194)</f>
        <v>11290</v>
      </c>
      <c r="AJ195" s="207"/>
      <c r="AK195" s="207"/>
      <c r="AL195" s="208"/>
      <c r="AM195" s="206">
        <f t="shared" ref="AM195" si="170">SUM(AM186:AP194)</f>
        <v>0</v>
      </c>
      <c r="AN195" s="207"/>
      <c r="AO195" s="207"/>
      <c r="AP195" s="208"/>
      <c r="AQ195" s="206">
        <f t="shared" ref="AQ195" si="171">SUM(AQ186:AT194)</f>
        <v>11290</v>
      </c>
      <c r="AR195" s="207"/>
      <c r="AS195" s="207"/>
      <c r="AT195" s="208"/>
      <c r="AU195" s="206">
        <f t="shared" ref="AU195" si="172">SUM(AU186:AX194)</f>
        <v>0</v>
      </c>
      <c r="AV195" s="207"/>
      <c r="AW195" s="207"/>
      <c r="AX195" s="208"/>
      <c r="AY195" s="206">
        <f t="shared" ref="AY195" si="173">SUM(AY186:BB194)</f>
        <v>0</v>
      </c>
      <c r="AZ195" s="207"/>
      <c r="BA195" s="207"/>
      <c r="BB195" s="208"/>
      <c r="BC195" s="206">
        <f t="shared" ref="BC195" si="174">SUM(BC186:BF194)</f>
        <v>11290</v>
      </c>
      <c r="BD195" s="207"/>
      <c r="BE195" s="207"/>
      <c r="BF195" s="208"/>
      <c r="BG195" s="219">
        <f t="shared" si="131"/>
        <v>1</v>
      </c>
      <c r="BH195" s="220"/>
    </row>
    <row r="196" spans="1:60" s="3" customFormat="1" ht="20.100000000000001" customHeight="1" x14ac:dyDescent="0.2">
      <c r="A196" s="292" t="s">
        <v>757</v>
      </c>
      <c r="B196" s="293"/>
      <c r="C196" s="254" t="s">
        <v>791</v>
      </c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6"/>
      <c r="AC196" s="294" t="s">
        <v>174</v>
      </c>
      <c r="AD196" s="295"/>
      <c r="AE196" s="224">
        <f t="shared" ref="AE196:AM196" si="175">AE121+AE122+AE147+AE156+AE172+AE180+AE185+AE195</f>
        <v>338978362</v>
      </c>
      <c r="AF196" s="225"/>
      <c r="AG196" s="225"/>
      <c r="AH196" s="226"/>
      <c r="AI196" s="224">
        <f t="shared" si="175"/>
        <v>480104195</v>
      </c>
      <c r="AJ196" s="225"/>
      <c r="AK196" s="225"/>
      <c r="AL196" s="226"/>
      <c r="AM196" s="224">
        <f t="shared" si="175"/>
        <v>0</v>
      </c>
      <c r="AN196" s="225"/>
      <c r="AO196" s="225"/>
      <c r="AP196" s="226"/>
      <c r="AQ196" s="224">
        <f t="shared" ref="AQ196" si="176">AQ121+AQ122+AQ147+AQ156+AQ172+AQ180+AQ185+AQ195</f>
        <v>387464367</v>
      </c>
      <c r="AR196" s="225"/>
      <c r="AS196" s="225"/>
      <c r="AT196" s="226"/>
      <c r="AU196" s="224">
        <f t="shared" ref="AU196:AY196" si="177">AU121+AU122+AU147+AU156+AU172+AU180+AU185+AU195</f>
        <v>523785873</v>
      </c>
      <c r="AV196" s="225"/>
      <c r="AW196" s="225"/>
      <c r="AX196" s="226"/>
      <c r="AY196" s="224">
        <f t="shared" si="177"/>
        <v>0</v>
      </c>
      <c r="AZ196" s="225"/>
      <c r="BA196" s="225"/>
      <c r="BB196" s="226"/>
      <c r="BC196" s="224">
        <f t="shared" ref="BC196" si="178">BC121+BC122+BC147+BC156+BC172+BC180+BC185+BC195</f>
        <v>372858873</v>
      </c>
      <c r="BD196" s="225"/>
      <c r="BE196" s="225"/>
      <c r="BF196" s="226"/>
      <c r="BG196" s="227">
        <f t="shared" si="131"/>
        <v>0.7766207354218182</v>
      </c>
      <c r="BH196" s="228"/>
    </row>
    <row r="197" spans="1:60" ht="20.100000000000001" customHeight="1" x14ac:dyDescent="0.2">
      <c r="A197" s="276" t="s">
        <v>758</v>
      </c>
      <c r="B197" s="278"/>
      <c r="C197" s="193" t="s">
        <v>701</v>
      </c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5"/>
      <c r="AC197" s="232" t="s">
        <v>381</v>
      </c>
      <c r="AD197" s="233"/>
      <c r="AE197" s="175">
        <f>VLOOKUP($AC197,'04'!$AC$8:$BH$256,3,FALSE)+VLOOKUP($AC197,'5'!$AC$8:$BP$226,3,FALSE)+VLOOKUP($AC197,'06'!$AC$8:$BH$229,3,FALSE)+VLOOKUP($AC197,'07'!$AC$8:$BP$226,3,FALSE)</f>
        <v>0</v>
      </c>
      <c r="AF197" s="176"/>
      <c r="AG197" s="176"/>
      <c r="AH197" s="177"/>
      <c r="AI197" s="178">
        <f>VLOOKUP($AC197,'04'!$AC$8:$BH$256,7,FALSE)+VLOOKUP($AC197,'5'!$AC$8:$BP$226,7,FALSE)+VLOOKUP($AC197,'06'!$AC$8:$BH$250,7,FALSE)+VLOOKUP($AC197,'07'!$AC$8:$BH$250,7,FALSE)</f>
        <v>0</v>
      </c>
      <c r="AJ197" s="179"/>
      <c r="AK197" s="179"/>
      <c r="AL197" s="180"/>
      <c r="AM197" s="178">
        <f>VLOOKUP($AC197,'04'!$AC$8:$BH$256,11,FALSE)+VLOOKUP($AC197,'5'!$AC$8:$BP$226,11,FALSE)+VLOOKUP($AC197,'06'!$AC$8:$BH$250,11,FALSE)+VLOOKUP($AC197,'07'!$AC$8:$BH$250,11,FALSE)</f>
        <v>0</v>
      </c>
      <c r="AN197" s="179"/>
      <c r="AO197" s="179"/>
      <c r="AP197" s="180"/>
      <c r="AQ197" s="178">
        <f>VLOOKUP($AC197,'04'!$AC$8:$BH$256,15,FALSE)+VLOOKUP($AC197,'5'!$AC$8:$BP$226,15,FALSE)+VLOOKUP($AC197,'06'!$AC$8:$BH$250,15,FALSE)+VLOOKUP($AC197,'07'!$AC$8:$BH$250,15,FALSE)</f>
        <v>0</v>
      </c>
      <c r="AR197" s="179"/>
      <c r="AS197" s="179"/>
      <c r="AT197" s="180"/>
      <c r="AU197" s="178">
        <f>VLOOKUP($AC197,'04'!$AC$8:$BH$256,19,FALSE)+VLOOKUP($AC197,'5'!$AC$8:$BP$226,19,FALSE)+VLOOKUP($AC197,'06'!$AC$8:$BH$229,19,FALSE)+VLOOKUP($AC197,'07'!$AC$8:$BH$229,19,FALSE)</f>
        <v>0</v>
      </c>
      <c r="AV197" s="179"/>
      <c r="AW197" s="179"/>
      <c r="AX197" s="180"/>
      <c r="AY197" s="178">
        <f>VLOOKUP($AC197,'04'!$AC$8:$BH$256,23,FALSE)+VLOOKUP($AC197,'5'!$AC$8:$BP$226,23,FALSE)+VLOOKUP($AC197,'06'!$AC$8:$BH$250,23,FALSE)+VLOOKUP($AC197,'06'!$AC$8:$BH$250,23,FALSE)</f>
        <v>0</v>
      </c>
      <c r="AZ197" s="179"/>
      <c r="BA197" s="179"/>
      <c r="BB197" s="180"/>
      <c r="BC197" s="178">
        <f>VLOOKUP($AC197,'04'!$AC$8:$BH$256,27,FALSE)+VLOOKUP($AC197,'5'!$AC$8:$BP$226,27,FALSE)+VLOOKUP($AC197,'06'!$AC$8:$BH$250,27,FALSE)+VLOOKUP($AC197,'07'!$AC$8:$BH$250,27,FALSE)</f>
        <v>0</v>
      </c>
      <c r="BD197" s="179"/>
      <c r="BE197" s="179"/>
      <c r="BF197" s="180"/>
      <c r="BG197" s="219" t="str">
        <f t="shared" si="131"/>
        <v>n.é.</v>
      </c>
      <c r="BH197" s="220"/>
    </row>
    <row r="198" spans="1:60" ht="20.100000000000001" customHeight="1" x14ac:dyDescent="0.2">
      <c r="A198" s="276" t="s">
        <v>759</v>
      </c>
      <c r="B198" s="278"/>
      <c r="C198" s="193" t="s">
        <v>382</v>
      </c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5"/>
      <c r="AC198" s="232" t="s">
        <v>383</v>
      </c>
      <c r="AD198" s="233"/>
      <c r="AE198" s="175">
        <f>VLOOKUP($AC198,'04'!$AC$8:$BH$256,3,FALSE)+VLOOKUP($AC198,'5'!$AC$8:$BP$226,3,FALSE)+VLOOKUP($AC198,'06'!$AC$8:$BH$229,3,FALSE)+VLOOKUP($AC198,'07'!$AC$8:$BP$226,3,FALSE)</f>
        <v>0</v>
      </c>
      <c r="AF198" s="176"/>
      <c r="AG198" s="176"/>
      <c r="AH198" s="177"/>
      <c r="AI198" s="178">
        <f>VLOOKUP($AC198,'04'!$AC$8:$BH$256,7,FALSE)+VLOOKUP($AC198,'5'!$AC$8:$BP$226,7,FALSE)+VLOOKUP($AC198,'06'!$AC$8:$BH$250,7,FALSE)+VLOOKUP($AC198,'07'!$AC$8:$BH$250,7,FALSE)</f>
        <v>0</v>
      </c>
      <c r="AJ198" s="179"/>
      <c r="AK198" s="179"/>
      <c r="AL198" s="180"/>
      <c r="AM198" s="178">
        <f>VLOOKUP($AC198,'04'!$AC$8:$BH$256,11,FALSE)+VLOOKUP($AC198,'5'!$AC$8:$BP$226,11,FALSE)+VLOOKUP($AC198,'06'!$AC$8:$BH$250,11,FALSE)+VLOOKUP($AC198,'07'!$AC$8:$BH$250,11,FALSE)</f>
        <v>0</v>
      </c>
      <c r="AN198" s="179"/>
      <c r="AO198" s="179"/>
      <c r="AP198" s="180"/>
      <c r="AQ198" s="178">
        <f>VLOOKUP($AC198,'04'!$AC$8:$BH$256,15,FALSE)+VLOOKUP($AC198,'5'!$AC$8:$BP$226,15,FALSE)+VLOOKUP($AC198,'06'!$AC$8:$BH$250,15,FALSE)+VLOOKUP($AC198,'07'!$AC$8:$BH$250,15,FALSE)</f>
        <v>0</v>
      </c>
      <c r="AR198" s="179"/>
      <c r="AS198" s="179"/>
      <c r="AT198" s="180"/>
      <c r="AU198" s="178">
        <f>VLOOKUP($AC198,'04'!$AC$8:$BH$256,19,FALSE)+VLOOKUP($AC198,'5'!$AC$8:$BP$226,19,FALSE)+VLOOKUP($AC198,'06'!$AC$8:$BH$229,19,FALSE)+VLOOKUP($AC198,'07'!$AC$8:$BH$229,19,FALSE)</f>
        <v>0</v>
      </c>
      <c r="AV198" s="179"/>
      <c r="AW198" s="179"/>
      <c r="AX198" s="180"/>
      <c r="AY198" s="178">
        <f>VLOOKUP($AC198,'04'!$AC$8:$BH$256,23,FALSE)+VLOOKUP($AC198,'5'!$AC$8:$BP$226,23,FALSE)+VLOOKUP($AC198,'06'!$AC$8:$BH$250,23,FALSE)+VLOOKUP($AC198,'06'!$AC$8:$BH$250,23,FALSE)</f>
        <v>0</v>
      </c>
      <c r="AZ198" s="179"/>
      <c r="BA198" s="179"/>
      <c r="BB198" s="180"/>
      <c r="BC198" s="178">
        <f>VLOOKUP($AC198,'04'!$AC$8:$BH$256,27,FALSE)+VLOOKUP($AC198,'5'!$AC$8:$BP$226,27,FALSE)+VLOOKUP($AC198,'06'!$AC$8:$BH$250,27,FALSE)+VLOOKUP($AC198,'07'!$AC$8:$BH$250,27,FALSE)</f>
        <v>0</v>
      </c>
      <c r="BD198" s="179"/>
      <c r="BE198" s="179"/>
      <c r="BF198" s="180"/>
      <c r="BG198" s="219" t="str">
        <f t="shared" si="131"/>
        <v>n.é.</v>
      </c>
      <c r="BH198" s="220"/>
    </row>
    <row r="199" spans="1:60" ht="20.100000000000001" customHeight="1" x14ac:dyDescent="0.2">
      <c r="A199" s="276" t="s">
        <v>760</v>
      </c>
      <c r="B199" s="278"/>
      <c r="C199" s="193" t="s">
        <v>702</v>
      </c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5"/>
      <c r="AC199" s="232" t="s">
        <v>384</v>
      </c>
      <c r="AD199" s="233"/>
      <c r="AE199" s="175">
        <f>VLOOKUP($AC199,'04'!$AC$8:$BH$256,3,FALSE)+VLOOKUP($AC199,'5'!$AC$8:$BP$226,3,FALSE)+VLOOKUP($AC199,'06'!$AC$8:$BH$229,3,FALSE)+VLOOKUP($AC199,'07'!$AC$8:$BP$226,3,FALSE)</f>
        <v>0</v>
      </c>
      <c r="AF199" s="176"/>
      <c r="AG199" s="176"/>
      <c r="AH199" s="177"/>
      <c r="AI199" s="178">
        <f>VLOOKUP($AC199,'04'!$AC$8:$BH$256,7,FALSE)+VLOOKUP($AC199,'5'!$AC$8:$BP$226,7,FALSE)+VLOOKUP($AC199,'06'!$AC$8:$BH$250,7,FALSE)+VLOOKUP($AC199,'07'!$AC$8:$BH$250,7,FALSE)</f>
        <v>0</v>
      </c>
      <c r="AJ199" s="179"/>
      <c r="AK199" s="179"/>
      <c r="AL199" s="180"/>
      <c r="AM199" s="178">
        <f>VLOOKUP($AC199,'04'!$AC$8:$BH$256,11,FALSE)+VLOOKUP($AC199,'5'!$AC$8:$BP$226,11,FALSE)+VLOOKUP($AC199,'06'!$AC$8:$BH$250,11,FALSE)+VLOOKUP($AC199,'07'!$AC$8:$BH$250,11,FALSE)</f>
        <v>0</v>
      </c>
      <c r="AN199" s="179"/>
      <c r="AO199" s="179"/>
      <c r="AP199" s="180"/>
      <c r="AQ199" s="178">
        <f>VLOOKUP($AC199,'04'!$AC$8:$BH$256,15,FALSE)+VLOOKUP($AC199,'5'!$AC$8:$BP$226,15,FALSE)+VLOOKUP($AC199,'06'!$AC$8:$BH$250,15,FALSE)+VLOOKUP($AC199,'07'!$AC$8:$BH$250,15,FALSE)</f>
        <v>0</v>
      </c>
      <c r="AR199" s="179"/>
      <c r="AS199" s="179"/>
      <c r="AT199" s="180"/>
      <c r="AU199" s="178">
        <f>VLOOKUP($AC199,'04'!$AC$8:$BH$256,19,FALSE)+VLOOKUP($AC199,'5'!$AC$8:$BP$226,19,FALSE)+VLOOKUP($AC199,'06'!$AC$8:$BH$229,19,FALSE)+VLOOKUP($AC199,'07'!$AC$8:$BH$229,19,FALSE)</f>
        <v>0</v>
      </c>
      <c r="AV199" s="179"/>
      <c r="AW199" s="179"/>
      <c r="AX199" s="180"/>
      <c r="AY199" s="178">
        <f>VLOOKUP($AC199,'04'!$AC$8:$BH$256,23,FALSE)+VLOOKUP($AC199,'5'!$AC$8:$BP$226,23,FALSE)+VLOOKUP($AC199,'06'!$AC$8:$BH$250,23,FALSE)+VLOOKUP($AC199,'06'!$AC$8:$BH$250,23,FALSE)</f>
        <v>0</v>
      </c>
      <c r="AZ199" s="179"/>
      <c r="BA199" s="179"/>
      <c r="BB199" s="180"/>
      <c r="BC199" s="178">
        <f>VLOOKUP($AC199,'04'!$AC$8:$BH$256,27,FALSE)+VLOOKUP($AC199,'5'!$AC$8:$BP$226,27,FALSE)+VLOOKUP($AC199,'06'!$AC$8:$BH$250,27,FALSE)+VLOOKUP($AC199,'07'!$AC$8:$BH$250,27,FALSE)</f>
        <v>0</v>
      </c>
      <c r="BD199" s="179"/>
      <c r="BE199" s="179"/>
      <c r="BF199" s="180"/>
      <c r="BG199" s="219" t="str">
        <f t="shared" si="131"/>
        <v>n.é.</v>
      </c>
      <c r="BH199" s="220"/>
    </row>
    <row r="200" spans="1:60" ht="20.100000000000001" customHeight="1" x14ac:dyDescent="0.2">
      <c r="A200" s="277" t="s">
        <v>761</v>
      </c>
      <c r="B200" s="291"/>
      <c r="C200" s="201" t="s">
        <v>792</v>
      </c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3"/>
      <c r="AC200" s="241" t="s">
        <v>385</v>
      </c>
      <c r="AD200" s="242"/>
      <c r="AE200" s="296">
        <f t="shared" ref="AE200" si="179">SUM(AE197:AH199)</f>
        <v>0</v>
      </c>
      <c r="AF200" s="296"/>
      <c r="AG200" s="296"/>
      <c r="AH200" s="296"/>
      <c r="AI200" s="178">
        <f>VLOOKUP($AC200,'04'!$AC$8:$BH$256,7,FALSE)+VLOOKUP($AC200,'5'!$AC$8:$BP$226,7,FALSE)+VLOOKUP($AC200,'06'!$AC$8:$BH$250,7,FALSE)+VLOOKUP($AC200,'07'!$AC$8:$BH$250,7,FALSE)</f>
        <v>0</v>
      </c>
      <c r="AJ200" s="179"/>
      <c r="AK200" s="179"/>
      <c r="AL200" s="180"/>
      <c r="AM200" s="178">
        <f>VLOOKUP($AC200,'04'!$AC$8:$BH$256,11,FALSE)+VLOOKUP($AC200,'5'!$AC$8:$BP$226,11,FALSE)+VLOOKUP($AC200,'06'!$AC$8:$BH$250,11,FALSE)+VLOOKUP($AC200,'07'!$AC$8:$BH$250,11,FALSE)</f>
        <v>0</v>
      </c>
      <c r="AN200" s="179"/>
      <c r="AO200" s="179"/>
      <c r="AP200" s="180"/>
      <c r="AQ200" s="178">
        <f>VLOOKUP($AC200,'04'!$AC$8:$BH$256,15,FALSE)+VLOOKUP($AC200,'5'!$AC$8:$BP$226,15,FALSE)+VLOOKUP($AC200,'06'!$AC$8:$BH$250,15,FALSE)+VLOOKUP($AC200,'07'!$AC$8:$BH$250,15,FALSE)</f>
        <v>0</v>
      </c>
      <c r="AR200" s="179"/>
      <c r="AS200" s="179"/>
      <c r="AT200" s="180"/>
      <c r="AU200" s="178">
        <f>VLOOKUP($AC200,'04'!$AC$8:$BH$256,19,FALSE)+VLOOKUP($AC200,'5'!$AC$8:$BP$226,19,FALSE)+VLOOKUP($AC200,'06'!$AC$8:$BH$229,19,FALSE)+VLOOKUP($AC200,'07'!$AC$8:$BH$229,19,FALSE)</f>
        <v>0</v>
      </c>
      <c r="AV200" s="179"/>
      <c r="AW200" s="179"/>
      <c r="AX200" s="180"/>
      <c r="AY200" s="178">
        <f>VLOOKUP($AC200,'04'!$AC$8:$BH$256,23,FALSE)+VLOOKUP($AC200,'5'!$AC$8:$BP$226,23,FALSE)+VLOOKUP($AC200,'06'!$AC$8:$BH$250,23,FALSE)+VLOOKUP($AC200,'06'!$AC$8:$BH$250,23,FALSE)</f>
        <v>0</v>
      </c>
      <c r="AZ200" s="179"/>
      <c r="BA200" s="179"/>
      <c r="BB200" s="180"/>
      <c r="BC200" s="178">
        <f>VLOOKUP($AC200,'04'!$AC$8:$BH$256,27,FALSE)+VLOOKUP($AC200,'5'!$AC$8:$BP$226,27,FALSE)+VLOOKUP($AC200,'06'!$AC$8:$BH$250,27,FALSE)+VLOOKUP($AC200,'07'!$AC$8:$BH$250,27,FALSE)</f>
        <v>0</v>
      </c>
      <c r="BD200" s="179"/>
      <c r="BE200" s="179"/>
      <c r="BF200" s="180"/>
      <c r="BG200" s="219" t="str">
        <f t="shared" si="131"/>
        <v>n.é.</v>
      </c>
      <c r="BH200" s="220"/>
    </row>
    <row r="201" spans="1:60" ht="20.100000000000001" customHeight="1" x14ac:dyDescent="0.2">
      <c r="A201" s="276" t="s">
        <v>762</v>
      </c>
      <c r="B201" s="278"/>
      <c r="C201" s="229" t="s">
        <v>386</v>
      </c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1"/>
      <c r="AC201" s="232" t="s">
        <v>387</v>
      </c>
      <c r="AD201" s="233"/>
      <c r="AE201" s="175">
        <f>VLOOKUP($AC201,'04'!$AC$8:$BH$256,3,FALSE)+VLOOKUP($AC201,'5'!$AC$8:$BP$226,3,FALSE)+VLOOKUP($AC201,'06'!$AC$8:$BH$229,3,FALSE)+VLOOKUP($AC201,'07'!$AC$8:$BP$226,3,FALSE)</f>
        <v>0</v>
      </c>
      <c r="AF201" s="176"/>
      <c r="AG201" s="176"/>
      <c r="AH201" s="177"/>
      <c r="AI201" s="178">
        <f>VLOOKUP($AC201,'04'!$AC$8:$BH$256,7,FALSE)+VLOOKUP($AC201,'5'!$AC$8:$BP$226,7,FALSE)+VLOOKUP($AC201,'06'!$AC$8:$BH$250,7,FALSE)+VLOOKUP($AC201,'07'!$AC$8:$BH$250,7,FALSE)</f>
        <v>0</v>
      </c>
      <c r="AJ201" s="179"/>
      <c r="AK201" s="179"/>
      <c r="AL201" s="180"/>
      <c r="AM201" s="178">
        <f>VLOOKUP($AC201,'04'!$AC$8:$BH$256,11,FALSE)+VLOOKUP($AC201,'5'!$AC$8:$BP$226,11,FALSE)+VLOOKUP($AC201,'06'!$AC$8:$BH$250,11,FALSE)+VLOOKUP($AC201,'07'!$AC$8:$BH$250,11,FALSE)</f>
        <v>0</v>
      </c>
      <c r="AN201" s="179"/>
      <c r="AO201" s="179"/>
      <c r="AP201" s="180"/>
      <c r="AQ201" s="178">
        <f>VLOOKUP($AC201,'04'!$AC$8:$BH$256,15,FALSE)+VLOOKUP($AC201,'5'!$AC$8:$BP$226,15,FALSE)+VLOOKUP($AC201,'06'!$AC$8:$BH$250,15,FALSE)+VLOOKUP($AC201,'07'!$AC$8:$BH$250,15,FALSE)</f>
        <v>0</v>
      </c>
      <c r="AR201" s="179"/>
      <c r="AS201" s="179"/>
      <c r="AT201" s="180"/>
      <c r="AU201" s="178">
        <f>VLOOKUP($AC201,'04'!$AC$8:$BH$256,19,FALSE)+VLOOKUP($AC201,'5'!$AC$8:$BP$226,19,FALSE)+VLOOKUP($AC201,'06'!$AC$8:$BH$229,19,FALSE)+VLOOKUP($AC201,'07'!$AC$8:$BH$229,19,FALSE)</f>
        <v>0</v>
      </c>
      <c r="AV201" s="179"/>
      <c r="AW201" s="179"/>
      <c r="AX201" s="180"/>
      <c r="AY201" s="178">
        <f>VLOOKUP($AC201,'04'!$AC$8:$BH$256,23,FALSE)+VLOOKUP($AC201,'5'!$AC$8:$BP$226,23,FALSE)+VLOOKUP($AC201,'06'!$AC$8:$BH$250,23,FALSE)+VLOOKUP($AC201,'06'!$AC$8:$BH$250,23,FALSE)</f>
        <v>0</v>
      </c>
      <c r="AZ201" s="179"/>
      <c r="BA201" s="179"/>
      <c r="BB201" s="180"/>
      <c r="BC201" s="178">
        <f>VLOOKUP($AC201,'04'!$AC$8:$BH$256,27,FALSE)+VLOOKUP($AC201,'5'!$AC$8:$BP$226,27,FALSE)+VLOOKUP($AC201,'06'!$AC$8:$BH$250,27,FALSE)+VLOOKUP($AC201,'07'!$AC$8:$BH$250,27,FALSE)</f>
        <v>0</v>
      </c>
      <c r="BD201" s="179"/>
      <c r="BE201" s="179"/>
      <c r="BF201" s="180"/>
      <c r="BG201" s="219" t="str">
        <f t="shared" si="131"/>
        <v>n.é.</v>
      </c>
      <c r="BH201" s="220"/>
    </row>
    <row r="202" spans="1:60" ht="20.100000000000001" customHeight="1" x14ac:dyDescent="0.2">
      <c r="A202" s="276" t="s">
        <v>763</v>
      </c>
      <c r="B202" s="278"/>
      <c r="C202" s="193" t="s">
        <v>389</v>
      </c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5"/>
      <c r="AC202" s="232" t="s">
        <v>388</v>
      </c>
      <c r="AD202" s="233"/>
      <c r="AE202" s="175">
        <f>VLOOKUP($AC202,'04'!$AC$8:$BH$256,3,FALSE)+VLOOKUP($AC202,'5'!$AC$8:$BP$226,3,FALSE)+VLOOKUP($AC202,'06'!$AC$8:$BH$229,3,FALSE)+VLOOKUP($AC202,'07'!$AC$8:$BP$226,3,FALSE)</f>
        <v>0</v>
      </c>
      <c r="AF202" s="176"/>
      <c r="AG202" s="176"/>
      <c r="AH202" s="177"/>
      <c r="AI202" s="178">
        <f>VLOOKUP($AC202,'04'!$AC$8:$BH$256,7,FALSE)+VLOOKUP($AC202,'5'!$AC$8:$BP$226,7,FALSE)+VLOOKUP($AC202,'06'!$AC$8:$BH$250,7,FALSE)+VLOOKUP($AC202,'07'!$AC$8:$BH$250,7,FALSE)</f>
        <v>0</v>
      </c>
      <c r="AJ202" s="179"/>
      <c r="AK202" s="179"/>
      <c r="AL202" s="180"/>
      <c r="AM202" s="178">
        <f>VLOOKUP($AC202,'04'!$AC$8:$BH$256,11,FALSE)+VLOOKUP($AC202,'5'!$AC$8:$BP$226,11,FALSE)+VLOOKUP($AC202,'06'!$AC$8:$BH$250,11,FALSE)+VLOOKUP($AC202,'07'!$AC$8:$BH$250,11,FALSE)</f>
        <v>0</v>
      </c>
      <c r="AN202" s="179"/>
      <c r="AO202" s="179"/>
      <c r="AP202" s="180"/>
      <c r="AQ202" s="178">
        <f>VLOOKUP($AC202,'04'!$AC$8:$BH$256,15,FALSE)+VLOOKUP($AC202,'5'!$AC$8:$BP$226,15,FALSE)+VLOOKUP($AC202,'06'!$AC$8:$BH$250,15,FALSE)+VLOOKUP($AC202,'07'!$AC$8:$BH$250,15,FALSE)</f>
        <v>0</v>
      </c>
      <c r="AR202" s="179"/>
      <c r="AS202" s="179"/>
      <c r="AT202" s="180"/>
      <c r="AU202" s="178">
        <f>VLOOKUP($AC202,'04'!$AC$8:$BH$256,19,FALSE)+VLOOKUP($AC202,'5'!$AC$8:$BP$226,19,FALSE)+VLOOKUP($AC202,'06'!$AC$8:$BH$229,19,FALSE)+VLOOKUP($AC202,'07'!$AC$8:$BH$229,19,FALSE)</f>
        <v>0</v>
      </c>
      <c r="AV202" s="179"/>
      <c r="AW202" s="179"/>
      <c r="AX202" s="180"/>
      <c r="AY202" s="178">
        <f>VLOOKUP($AC202,'04'!$AC$8:$BH$256,23,FALSE)+VLOOKUP($AC202,'5'!$AC$8:$BP$226,23,FALSE)+VLOOKUP($AC202,'06'!$AC$8:$BH$250,23,FALSE)+VLOOKUP($AC202,'06'!$AC$8:$BH$250,23,FALSE)</f>
        <v>0</v>
      </c>
      <c r="AZ202" s="179"/>
      <c r="BA202" s="179"/>
      <c r="BB202" s="180"/>
      <c r="BC202" s="178">
        <f>VLOOKUP($AC202,'04'!$AC$8:$BH$256,27,FALSE)+VLOOKUP($AC202,'5'!$AC$8:$BP$226,27,FALSE)+VLOOKUP($AC202,'06'!$AC$8:$BH$250,27,FALSE)+VLOOKUP($AC202,'07'!$AC$8:$BH$250,27,FALSE)</f>
        <v>0</v>
      </c>
      <c r="BD202" s="179"/>
      <c r="BE202" s="179"/>
      <c r="BF202" s="180"/>
      <c r="BG202" s="219" t="str">
        <f t="shared" si="131"/>
        <v>n.é.</v>
      </c>
      <c r="BH202" s="220"/>
    </row>
    <row r="203" spans="1:60" ht="20.100000000000001" customHeight="1" x14ac:dyDescent="0.2">
      <c r="A203" s="276" t="s">
        <v>764</v>
      </c>
      <c r="B203" s="278"/>
      <c r="C203" s="193" t="s">
        <v>703</v>
      </c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5"/>
      <c r="AC203" s="232" t="s">
        <v>390</v>
      </c>
      <c r="AD203" s="233"/>
      <c r="AE203" s="175">
        <f>VLOOKUP($AC203,'04'!$AC$8:$BH$256,3,FALSE)+VLOOKUP($AC203,'5'!$AC$8:$BP$226,3,FALSE)+VLOOKUP($AC203,'06'!$AC$8:$BH$229,3,FALSE)+VLOOKUP($AC203,'07'!$AC$8:$BP$226,3,FALSE)</f>
        <v>0</v>
      </c>
      <c r="AF203" s="176"/>
      <c r="AG203" s="176"/>
      <c r="AH203" s="177"/>
      <c r="AI203" s="178">
        <f>VLOOKUP($AC203,'04'!$AC$8:$BH$256,7,FALSE)+VLOOKUP($AC203,'5'!$AC$8:$BP$226,7,FALSE)+VLOOKUP($AC203,'06'!$AC$8:$BH$250,7,FALSE)+VLOOKUP($AC203,'07'!$AC$8:$BH$250,7,FALSE)</f>
        <v>0</v>
      </c>
      <c r="AJ203" s="179"/>
      <c r="AK203" s="179"/>
      <c r="AL203" s="180"/>
      <c r="AM203" s="178">
        <f>VLOOKUP($AC203,'04'!$AC$8:$BH$256,11,FALSE)+VLOOKUP($AC203,'5'!$AC$8:$BP$226,11,FALSE)+VLOOKUP($AC203,'06'!$AC$8:$BH$250,11,FALSE)+VLOOKUP($AC203,'07'!$AC$8:$BH$250,11,FALSE)</f>
        <v>0</v>
      </c>
      <c r="AN203" s="179"/>
      <c r="AO203" s="179"/>
      <c r="AP203" s="180"/>
      <c r="AQ203" s="178">
        <f>VLOOKUP($AC203,'04'!$AC$8:$BH$256,15,FALSE)+VLOOKUP($AC203,'5'!$AC$8:$BP$226,15,FALSE)+VLOOKUP($AC203,'06'!$AC$8:$BH$250,15,FALSE)+VLOOKUP($AC203,'07'!$AC$8:$BH$250,15,FALSE)</f>
        <v>0</v>
      </c>
      <c r="AR203" s="179"/>
      <c r="AS203" s="179"/>
      <c r="AT203" s="180"/>
      <c r="AU203" s="178">
        <f>VLOOKUP($AC203,'04'!$AC$8:$BH$256,19,FALSE)+VLOOKUP($AC203,'5'!$AC$8:$BP$226,19,FALSE)+VLOOKUP($AC203,'06'!$AC$8:$BH$229,19,FALSE)+VLOOKUP($AC203,'07'!$AC$8:$BH$229,19,FALSE)</f>
        <v>0</v>
      </c>
      <c r="AV203" s="179"/>
      <c r="AW203" s="179"/>
      <c r="AX203" s="180"/>
      <c r="AY203" s="178">
        <f>VLOOKUP($AC203,'04'!$AC$8:$BH$256,23,FALSE)+VLOOKUP($AC203,'5'!$AC$8:$BP$226,23,FALSE)+VLOOKUP($AC203,'06'!$AC$8:$BH$250,23,FALSE)+VLOOKUP($AC203,'06'!$AC$8:$BH$250,23,FALSE)</f>
        <v>0</v>
      </c>
      <c r="AZ203" s="179"/>
      <c r="BA203" s="179"/>
      <c r="BB203" s="180"/>
      <c r="BC203" s="178">
        <f>VLOOKUP($AC203,'04'!$AC$8:$BH$256,27,FALSE)+VLOOKUP($AC203,'5'!$AC$8:$BP$226,27,FALSE)+VLOOKUP($AC203,'06'!$AC$8:$BH$250,27,FALSE)+VLOOKUP($AC203,'07'!$AC$8:$BH$250,27,FALSE)</f>
        <v>0</v>
      </c>
      <c r="BD203" s="179"/>
      <c r="BE203" s="179"/>
      <c r="BF203" s="180"/>
      <c r="BG203" s="219" t="str">
        <f t="shared" si="131"/>
        <v>n.é.</v>
      </c>
      <c r="BH203" s="220"/>
    </row>
    <row r="204" spans="1:60" ht="20.100000000000001" customHeight="1" x14ac:dyDescent="0.2">
      <c r="A204" s="276" t="s">
        <v>765</v>
      </c>
      <c r="B204" s="278"/>
      <c r="C204" s="193" t="s">
        <v>704</v>
      </c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5"/>
      <c r="AC204" s="232" t="s">
        <v>391</v>
      </c>
      <c r="AD204" s="233"/>
      <c r="AE204" s="175">
        <f>VLOOKUP($AC204,'04'!$AC$8:$BH$256,3,FALSE)+VLOOKUP($AC204,'5'!$AC$8:$BP$226,3,FALSE)+VLOOKUP($AC204,'06'!$AC$8:$BH$229,3,FALSE)+VLOOKUP($AC204,'07'!$AC$8:$BP$226,3,FALSE)</f>
        <v>0</v>
      </c>
      <c r="AF204" s="176"/>
      <c r="AG204" s="176"/>
      <c r="AH204" s="177"/>
      <c r="AI204" s="178">
        <f>VLOOKUP($AC204,'04'!$AC$8:$BH$256,7,FALSE)+VLOOKUP($AC204,'5'!$AC$8:$BP$226,7,FALSE)+VLOOKUP($AC204,'06'!$AC$8:$BH$250,7,FALSE)+VLOOKUP($AC204,'07'!$AC$8:$BH$250,7,FALSE)</f>
        <v>0</v>
      </c>
      <c r="AJ204" s="179"/>
      <c r="AK204" s="179"/>
      <c r="AL204" s="180"/>
      <c r="AM204" s="178">
        <f>VLOOKUP($AC204,'04'!$AC$8:$BH$256,11,FALSE)+VLOOKUP($AC204,'5'!$AC$8:$BP$226,11,FALSE)+VLOOKUP($AC204,'06'!$AC$8:$BH$250,11,FALSE)+VLOOKUP($AC204,'07'!$AC$8:$BH$250,11,FALSE)</f>
        <v>0</v>
      </c>
      <c r="AN204" s="179"/>
      <c r="AO204" s="179"/>
      <c r="AP204" s="180"/>
      <c r="AQ204" s="178">
        <f>VLOOKUP($AC204,'04'!$AC$8:$BH$256,15,FALSE)+VLOOKUP($AC204,'5'!$AC$8:$BP$226,15,FALSE)+VLOOKUP($AC204,'06'!$AC$8:$BH$250,15,FALSE)+VLOOKUP($AC204,'07'!$AC$8:$BH$250,15,FALSE)</f>
        <v>0</v>
      </c>
      <c r="AR204" s="179"/>
      <c r="AS204" s="179"/>
      <c r="AT204" s="180"/>
      <c r="AU204" s="178">
        <f>VLOOKUP($AC204,'04'!$AC$8:$BH$256,19,FALSE)+VLOOKUP($AC204,'5'!$AC$8:$BP$226,19,FALSE)+VLOOKUP($AC204,'06'!$AC$8:$BH$229,19,FALSE)+VLOOKUP($AC204,'07'!$AC$8:$BH$229,19,FALSE)</f>
        <v>0</v>
      </c>
      <c r="AV204" s="179"/>
      <c r="AW204" s="179"/>
      <c r="AX204" s="180"/>
      <c r="AY204" s="178">
        <f>VLOOKUP($AC204,'04'!$AC$8:$BH$256,23,FALSE)+VLOOKUP($AC204,'5'!$AC$8:$BP$226,23,FALSE)+VLOOKUP($AC204,'06'!$AC$8:$BH$250,23,FALSE)+VLOOKUP($AC204,'06'!$AC$8:$BH$250,23,FALSE)</f>
        <v>0</v>
      </c>
      <c r="AZ204" s="179"/>
      <c r="BA204" s="179"/>
      <c r="BB204" s="180"/>
      <c r="BC204" s="178">
        <f>VLOOKUP($AC204,'04'!$AC$8:$BH$256,27,FALSE)+VLOOKUP($AC204,'5'!$AC$8:$BP$226,27,FALSE)+VLOOKUP($AC204,'06'!$AC$8:$BH$250,27,FALSE)+VLOOKUP($AC204,'07'!$AC$8:$BH$250,27,FALSE)</f>
        <v>0</v>
      </c>
      <c r="BD204" s="179"/>
      <c r="BE204" s="179"/>
      <c r="BF204" s="180"/>
      <c r="BG204" s="219" t="str">
        <f t="shared" si="131"/>
        <v>n.é.</v>
      </c>
      <c r="BH204" s="220"/>
    </row>
    <row r="205" spans="1:60" ht="20.100000000000001" customHeight="1" x14ac:dyDescent="0.2">
      <c r="A205" s="276" t="s">
        <v>766</v>
      </c>
      <c r="B205" s="278"/>
      <c r="C205" s="193" t="s">
        <v>705</v>
      </c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5"/>
      <c r="AC205" s="232" t="s">
        <v>706</v>
      </c>
      <c r="AD205" s="233"/>
      <c r="AE205" s="175">
        <f>VLOOKUP($AC205,'04'!$AC$8:$BH$256,3,FALSE)+VLOOKUP($AC205,'5'!$AC$8:$BP$226,3,FALSE)+VLOOKUP($AC205,'06'!$AC$8:$BH$229,3,FALSE)+VLOOKUP($AC205,'07'!$AC$8:$BP$226,3,FALSE)</f>
        <v>0</v>
      </c>
      <c r="AF205" s="176"/>
      <c r="AG205" s="176"/>
      <c r="AH205" s="177"/>
      <c r="AI205" s="178">
        <f>VLOOKUP($AC205,'04'!$AC$8:$BH$256,7,FALSE)+VLOOKUP($AC205,'5'!$AC$8:$BP$226,7,FALSE)+VLOOKUP($AC205,'06'!$AC$8:$BH$250,7,FALSE)+VLOOKUP($AC205,'07'!$AC$8:$BH$250,7,FALSE)</f>
        <v>0</v>
      </c>
      <c r="AJ205" s="179"/>
      <c r="AK205" s="179"/>
      <c r="AL205" s="180"/>
      <c r="AM205" s="178">
        <f>VLOOKUP($AC205,'04'!$AC$8:$BH$256,11,FALSE)+VLOOKUP($AC205,'5'!$AC$8:$BP$226,11,FALSE)+VLOOKUP($AC205,'06'!$AC$8:$BH$250,11,FALSE)+VLOOKUP($AC205,'07'!$AC$8:$BH$250,11,FALSE)</f>
        <v>0</v>
      </c>
      <c r="AN205" s="179"/>
      <c r="AO205" s="179"/>
      <c r="AP205" s="180"/>
      <c r="AQ205" s="178">
        <f>VLOOKUP($AC205,'04'!$AC$8:$BH$256,15,FALSE)+VLOOKUP($AC205,'5'!$AC$8:$BP$226,15,FALSE)+VLOOKUP($AC205,'06'!$AC$8:$BH$250,15,FALSE)+VLOOKUP($AC205,'07'!$AC$8:$BH$250,15,FALSE)</f>
        <v>0</v>
      </c>
      <c r="AR205" s="179"/>
      <c r="AS205" s="179"/>
      <c r="AT205" s="180"/>
      <c r="AU205" s="178">
        <f>VLOOKUP($AC205,'04'!$AC$8:$BH$256,19,FALSE)+VLOOKUP($AC205,'5'!$AC$8:$BP$226,19,FALSE)+VLOOKUP($AC205,'06'!$AC$8:$BH$229,19,FALSE)+VLOOKUP($AC205,'07'!$AC$8:$BH$229,19,FALSE)</f>
        <v>0</v>
      </c>
      <c r="AV205" s="179"/>
      <c r="AW205" s="179"/>
      <c r="AX205" s="180"/>
      <c r="AY205" s="178">
        <f>VLOOKUP($AC205,'04'!$AC$8:$BH$256,23,FALSE)+VLOOKUP($AC205,'5'!$AC$8:$BP$226,23,FALSE)+VLOOKUP($AC205,'06'!$AC$8:$BH$250,23,FALSE)+VLOOKUP($AC205,'06'!$AC$8:$BH$250,23,FALSE)</f>
        <v>0</v>
      </c>
      <c r="AZ205" s="179"/>
      <c r="BA205" s="179"/>
      <c r="BB205" s="180"/>
      <c r="BC205" s="178">
        <f>VLOOKUP($AC205,'04'!$AC$8:$BH$256,27,FALSE)+VLOOKUP($AC205,'5'!$AC$8:$BP$226,27,FALSE)+VLOOKUP($AC205,'06'!$AC$8:$BH$250,27,FALSE)+VLOOKUP($AC205,'07'!$AC$8:$BH$250,27,FALSE)</f>
        <v>0</v>
      </c>
      <c r="BD205" s="179"/>
      <c r="BE205" s="179"/>
      <c r="BF205" s="180"/>
      <c r="BG205" s="219" t="str">
        <f t="shared" si="131"/>
        <v>n.é.</v>
      </c>
      <c r="BH205" s="220"/>
    </row>
    <row r="206" spans="1:60" ht="20.100000000000001" customHeight="1" x14ac:dyDescent="0.2">
      <c r="A206" s="277" t="s">
        <v>767</v>
      </c>
      <c r="B206" s="291"/>
      <c r="C206" s="243" t="s">
        <v>793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5"/>
      <c r="AC206" s="241" t="s">
        <v>392</v>
      </c>
      <c r="AD206" s="242"/>
      <c r="AE206" s="296">
        <f t="shared" ref="AE206" si="180">SUM(AE201:AH205)</f>
        <v>0</v>
      </c>
      <c r="AF206" s="296"/>
      <c r="AG206" s="296"/>
      <c r="AH206" s="296"/>
      <c r="AI206" s="178">
        <f>VLOOKUP($AC206,'04'!$AC$8:$BH$256,7,FALSE)+VLOOKUP($AC206,'5'!$AC$8:$BP$226,7,FALSE)+VLOOKUP($AC206,'06'!$AC$8:$BH$250,7,FALSE)+VLOOKUP($AC206,'07'!$AC$8:$BH$250,7,FALSE)</f>
        <v>0</v>
      </c>
      <c r="AJ206" s="179"/>
      <c r="AK206" s="179"/>
      <c r="AL206" s="180"/>
      <c r="AM206" s="178">
        <f>VLOOKUP($AC206,'04'!$AC$8:$BH$256,11,FALSE)+VLOOKUP($AC206,'5'!$AC$8:$BP$226,11,FALSE)+VLOOKUP($AC206,'06'!$AC$8:$BH$250,11,FALSE)+VLOOKUP($AC206,'07'!$AC$8:$BH$250,11,FALSE)</f>
        <v>0</v>
      </c>
      <c r="AN206" s="179"/>
      <c r="AO206" s="179"/>
      <c r="AP206" s="180"/>
      <c r="AQ206" s="178">
        <f>VLOOKUP($AC206,'04'!$AC$8:$BH$256,15,FALSE)+VLOOKUP($AC206,'5'!$AC$8:$BP$226,15,FALSE)+VLOOKUP($AC206,'06'!$AC$8:$BH$250,15,FALSE)+VLOOKUP($AC206,'07'!$AC$8:$BH$250,15,FALSE)</f>
        <v>0</v>
      </c>
      <c r="AR206" s="179"/>
      <c r="AS206" s="179"/>
      <c r="AT206" s="180"/>
      <c r="AU206" s="178">
        <f>VLOOKUP($AC206,'04'!$AC$8:$BH$256,19,FALSE)+VLOOKUP($AC206,'5'!$AC$8:$BP$226,19,FALSE)+VLOOKUP($AC206,'06'!$AC$8:$BH$229,19,FALSE)+VLOOKUP($AC206,'07'!$AC$8:$BH$229,19,FALSE)</f>
        <v>0</v>
      </c>
      <c r="AV206" s="179"/>
      <c r="AW206" s="179"/>
      <c r="AX206" s="180"/>
      <c r="AY206" s="178">
        <f>VLOOKUP($AC206,'04'!$AC$8:$BH$256,23,FALSE)+VLOOKUP($AC206,'5'!$AC$8:$BP$226,23,FALSE)+VLOOKUP($AC206,'06'!$AC$8:$BH$250,23,FALSE)+VLOOKUP($AC206,'06'!$AC$8:$BH$250,23,FALSE)</f>
        <v>0</v>
      </c>
      <c r="AZ206" s="179"/>
      <c r="BA206" s="179"/>
      <c r="BB206" s="180"/>
      <c r="BC206" s="178">
        <f>VLOOKUP($AC206,'04'!$AC$8:$BH$256,27,FALSE)+VLOOKUP($AC206,'5'!$AC$8:$BP$226,27,FALSE)+VLOOKUP($AC206,'06'!$AC$8:$BH$250,27,FALSE)+VLOOKUP($AC206,'07'!$AC$8:$BH$250,27,FALSE)</f>
        <v>0</v>
      </c>
      <c r="BD206" s="179"/>
      <c r="BE206" s="179"/>
      <c r="BF206" s="180"/>
      <c r="BG206" s="219" t="str">
        <f t="shared" ref="BG206:BG226" si="181">IF(AI206&gt;0,BC206/AI206,"n.é.")</f>
        <v>n.é.</v>
      </c>
      <c r="BH206" s="220"/>
    </row>
    <row r="207" spans="1:60" ht="20.100000000000001" customHeight="1" x14ac:dyDescent="0.2">
      <c r="A207" s="276" t="s">
        <v>768</v>
      </c>
      <c r="B207" s="278"/>
      <c r="C207" s="229" t="s">
        <v>393</v>
      </c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1"/>
      <c r="AC207" s="232" t="s">
        <v>394</v>
      </c>
      <c r="AD207" s="233"/>
      <c r="AE207" s="175">
        <f>VLOOKUP($AC207,'04'!$AC$8:$BH$256,3,FALSE)+VLOOKUP($AC207,'5'!$AC$8:$BP$226,3,FALSE)+VLOOKUP($AC207,'06'!$AC$8:$BH$229,3,FALSE)+VLOOKUP($AC207,'07'!$AC$8:$BP$226,3,FALSE)</f>
        <v>0</v>
      </c>
      <c r="AF207" s="176"/>
      <c r="AG207" s="176"/>
      <c r="AH207" s="177"/>
      <c r="AI207" s="178">
        <f>VLOOKUP($AC207,'04'!$AC$8:$BH$256,7,FALSE)+VLOOKUP($AC207,'5'!$AC$8:$BP$226,7,FALSE)+VLOOKUP($AC207,'06'!$AC$8:$BH$250,7,FALSE)+VLOOKUP($AC207,'07'!$AC$8:$BH$250,7,FALSE)</f>
        <v>0</v>
      </c>
      <c r="AJ207" s="179"/>
      <c r="AK207" s="179"/>
      <c r="AL207" s="180"/>
      <c r="AM207" s="178">
        <f>VLOOKUP($AC207,'04'!$AC$8:$BH$256,11,FALSE)+VLOOKUP($AC207,'5'!$AC$8:$BP$226,11,FALSE)+VLOOKUP($AC207,'06'!$AC$8:$BH$250,11,FALSE)+VLOOKUP($AC207,'07'!$AC$8:$BH$250,11,FALSE)</f>
        <v>0</v>
      </c>
      <c r="AN207" s="179"/>
      <c r="AO207" s="179"/>
      <c r="AP207" s="180"/>
      <c r="AQ207" s="178">
        <f>VLOOKUP($AC207,'04'!$AC$8:$BH$256,15,FALSE)+VLOOKUP($AC207,'5'!$AC$8:$BP$226,15,FALSE)+VLOOKUP($AC207,'06'!$AC$8:$BH$250,15,FALSE)+VLOOKUP($AC207,'07'!$AC$8:$BH$250,15,FALSE)</f>
        <v>0</v>
      </c>
      <c r="AR207" s="179"/>
      <c r="AS207" s="179"/>
      <c r="AT207" s="180"/>
      <c r="AU207" s="178">
        <f>VLOOKUP($AC207,'04'!$AC$8:$BH$256,19,FALSE)+VLOOKUP($AC207,'5'!$AC$8:$BP$226,19,FALSE)+VLOOKUP($AC207,'06'!$AC$8:$BH$229,19,FALSE)+VLOOKUP($AC207,'07'!$AC$8:$BH$229,19,FALSE)</f>
        <v>0</v>
      </c>
      <c r="AV207" s="179"/>
      <c r="AW207" s="179"/>
      <c r="AX207" s="180"/>
      <c r="AY207" s="178">
        <f>VLOOKUP($AC207,'04'!$AC$8:$BH$256,23,FALSE)+VLOOKUP($AC207,'5'!$AC$8:$BP$226,23,FALSE)+VLOOKUP($AC207,'06'!$AC$8:$BH$250,23,FALSE)+VLOOKUP($AC207,'06'!$AC$8:$BH$250,23,FALSE)</f>
        <v>0</v>
      </c>
      <c r="AZ207" s="179"/>
      <c r="BA207" s="179"/>
      <c r="BB207" s="180"/>
      <c r="BC207" s="178">
        <f>VLOOKUP($AC207,'04'!$AC$8:$BH$256,27,FALSE)+VLOOKUP($AC207,'5'!$AC$8:$BP$226,27,FALSE)+VLOOKUP($AC207,'06'!$AC$8:$BH$250,27,FALSE)+VLOOKUP($AC207,'07'!$AC$8:$BH$250,27,FALSE)</f>
        <v>0</v>
      </c>
      <c r="BD207" s="179"/>
      <c r="BE207" s="179"/>
      <c r="BF207" s="180"/>
      <c r="BG207" s="217" t="str">
        <f t="shared" si="181"/>
        <v>n.é.</v>
      </c>
      <c r="BH207" s="218"/>
    </row>
    <row r="208" spans="1:60" ht="20.100000000000001" customHeight="1" x14ac:dyDescent="0.2">
      <c r="A208" s="276" t="s">
        <v>769</v>
      </c>
      <c r="B208" s="278"/>
      <c r="C208" s="229" t="s">
        <v>395</v>
      </c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1"/>
      <c r="AC208" s="232" t="s">
        <v>396</v>
      </c>
      <c r="AD208" s="233"/>
      <c r="AE208" s="175">
        <f>VLOOKUP($AC208,'04'!$AC$8:$BH$256,3,FALSE)+VLOOKUP($AC208,'5'!$AC$8:$BP$226,3,FALSE)+VLOOKUP($AC208,'06'!$AC$8:$BH$229,3,FALSE)+VLOOKUP($AC208,'07'!$AC$8:$BP$226,3,FALSE)</f>
        <v>5393220</v>
      </c>
      <c r="AF208" s="176"/>
      <c r="AG208" s="176"/>
      <c r="AH208" s="177"/>
      <c r="AI208" s="178">
        <f>VLOOKUP($AC208,'04'!$AC$8:$BH$256,7,FALSE)+VLOOKUP($AC208,'5'!$AC$8:$BP$226,7,FALSE)+VLOOKUP($AC208,'06'!$AC$8:$BH$250,7,FALSE)+VLOOKUP($AC208,'07'!$AC$8:$BH$250,7,FALSE)</f>
        <v>5393220</v>
      </c>
      <c r="AJ208" s="179"/>
      <c r="AK208" s="179"/>
      <c r="AL208" s="180"/>
      <c r="AM208" s="178">
        <f>VLOOKUP($AC208,'04'!$AC$8:$BH$256,11,FALSE)+VLOOKUP($AC208,'5'!$AC$8:$BP$226,11,FALSE)+VLOOKUP($AC208,'06'!$AC$8:$BH$250,11,FALSE)+VLOOKUP($AC208,'07'!$AC$8:$BH$250,11,FALSE)</f>
        <v>0</v>
      </c>
      <c r="AN208" s="179"/>
      <c r="AO208" s="179"/>
      <c r="AP208" s="180"/>
      <c r="AQ208" s="178">
        <f>VLOOKUP($AC208,'04'!$AC$8:$BH$256,15,FALSE)+VLOOKUP($AC208,'5'!$AC$8:$BP$226,15,FALSE)+VLOOKUP($AC208,'06'!$AC$8:$BH$250,15,FALSE)+VLOOKUP($AC208,'07'!$AC$8:$BH$250,15,FALSE)</f>
        <v>5393220</v>
      </c>
      <c r="AR208" s="179"/>
      <c r="AS208" s="179"/>
      <c r="AT208" s="180"/>
      <c r="AU208" s="178">
        <f>VLOOKUP($AC208,'04'!$AC$8:$BH$256,19,FALSE)+VLOOKUP($AC208,'5'!$AC$8:$BP$226,19,FALSE)+VLOOKUP($AC208,'06'!$AC$8:$BH$229,19,FALSE)+VLOOKUP($AC208,'07'!$AC$8:$BH$229,19,FALSE)</f>
        <v>0</v>
      </c>
      <c r="AV208" s="179"/>
      <c r="AW208" s="179"/>
      <c r="AX208" s="180"/>
      <c r="AY208" s="178">
        <f>VLOOKUP($AC208,'04'!$AC$8:$BH$256,23,FALSE)+VLOOKUP($AC208,'5'!$AC$8:$BP$226,23,FALSE)+VLOOKUP($AC208,'06'!$AC$8:$BH$250,23,FALSE)+VLOOKUP($AC208,'06'!$AC$8:$BH$250,23,FALSE)</f>
        <v>5581151</v>
      </c>
      <c r="AZ208" s="179"/>
      <c r="BA208" s="179"/>
      <c r="BB208" s="180"/>
      <c r="BC208" s="178">
        <f>VLOOKUP($AC208,'04'!$AC$8:$BH$256,27,FALSE)+VLOOKUP($AC208,'5'!$AC$8:$BP$226,27,FALSE)+VLOOKUP($AC208,'06'!$AC$8:$BH$250,27,FALSE)+VLOOKUP($AC208,'07'!$AC$8:$BH$250,27,FALSE)</f>
        <v>5393220</v>
      </c>
      <c r="BD208" s="179"/>
      <c r="BE208" s="179"/>
      <c r="BF208" s="180"/>
      <c r="BG208" s="217">
        <f t="shared" si="181"/>
        <v>1</v>
      </c>
      <c r="BH208" s="218"/>
    </row>
    <row r="209" spans="1:60" ht="20.100000000000001" customHeight="1" x14ac:dyDescent="0.2">
      <c r="A209" s="276" t="s">
        <v>770</v>
      </c>
      <c r="B209" s="278"/>
      <c r="C209" s="229" t="s">
        <v>397</v>
      </c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1"/>
      <c r="AC209" s="232" t="s">
        <v>398</v>
      </c>
      <c r="AD209" s="233"/>
      <c r="AE209" s="175">
        <f>VLOOKUP($AC209,'04'!$AC$8:$BH$256,3,FALSE)+VLOOKUP($AC209,'5'!$AC$8:$BP$226,3,FALSE)+VLOOKUP($AC209,'06'!$AC$8:$BH$229,3,FALSE)+VLOOKUP($AC209,'07'!$AC$8:$BP$226,3,FALSE)</f>
        <v>146781610</v>
      </c>
      <c r="AF209" s="176"/>
      <c r="AG209" s="176"/>
      <c r="AH209" s="177"/>
      <c r="AI209" s="178">
        <f>VLOOKUP($AC209,'04'!$AC$8:$BH$256,7,FALSE)+VLOOKUP($AC209,'5'!$AC$8:$BP$226,7,FALSE)+VLOOKUP($AC209,'06'!$AC$8:$BH$250,7,FALSE)+VLOOKUP($AC209,'07'!$AC$8:$BH$250,7,FALSE)</f>
        <v>151218620</v>
      </c>
      <c r="AJ209" s="179"/>
      <c r="AK209" s="179"/>
      <c r="AL209" s="180"/>
      <c r="AM209" s="178">
        <f>VLOOKUP($AC209,'04'!$AC$8:$BH$256,11,FALSE)+VLOOKUP($AC209,'5'!$AC$8:$BP$226,11,FALSE)+VLOOKUP($AC209,'06'!$AC$8:$BH$250,11,FALSE)+VLOOKUP($AC209,'07'!$AC$8:$BH$250,11,FALSE)</f>
        <v>0</v>
      </c>
      <c r="AN209" s="179"/>
      <c r="AO209" s="179"/>
      <c r="AP209" s="180"/>
      <c r="AQ209" s="178">
        <f>VLOOKUP($AC209,'04'!$AC$8:$BH$256,15,FALSE)+VLOOKUP($AC209,'5'!$AC$8:$BP$226,15,FALSE)+VLOOKUP($AC209,'06'!$AC$8:$BH$250,15,FALSE)+VLOOKUP($AC209,'07'!$AC$8:$BH$250,15,FALSE)</f>
        <v>151218620</v>
      </c>
      <c r="AR209" s="179"/>
      <c r="AS209" s="179"/>
      <c r="AT209" s="180"/>
      <c r="AU209" s="178">
        <f>VLOOKUP($AC209,'04'!$AC$8:$BH$256,19,FALSE)+VLOOKUP($AC209,'5'!$AC$8:$BP$226,19,FALSE)+VLOOKUP($AC209,'06'!$AC$8:$BH$229,19,FALSE)+VLOOKUP($AC209,'07'!$AC$8:$BH$229,19,FALSE)</f>
        <v>0</v>
      </c>
      <c r="AV209" s="179"/>
      <c r="AW209" s="179"/>
      <c r="AX209" s="180"/>
      <c r="AY209" s="178">
        <f>VLOOKUP($AC209,'04'!$AC$8:$BH$256,23,FALSE)+VLOOKUP($AC209,'5'!$AC$8:$BP$226,23,FALSE)+VLOOKUP($AC209,'06'!$AC$8:$BH$250,23,FALSE)+VLOOKUP($AC209,'06'!$AC$8:$BH$250,23,FALSE)</f>
        <v>0</v>
      </c>
      <c r="AZ209" s="179"/>
      <c r="BA209" s="179"/>
      <c r="BB209" s="180"/>
      <c r="BC209" s="178">
        <f>VLOOKUP($AC209,'04'!$AC$8:$BH$256,27,FALSE)+VLOOKUP($AC209,'5'!$AC$8:$BP$226,27,FALSE)+VLOOKUP($AC209,'06'!$AC$8:$BH$250,27,FALSE)+VLOOKUP($AC209,'07'!$AC$8:$BH$250,27,FALSE)</f>
        <v>151218620</v>
      </c>
      <c r="BD209" s="179"/>
      <c r="BE209" s="179"/>
      <c r="BF209" s="180"/>
      <c r="BG209" s="217">
        <f t="shared" si="181"/>
        <v>1</v>
      </c>
      <c r="BH209" s="218"/>
    </row>
    <row r="210" spans="1:60" ht="20.100000000000001" customHeight="1" x14ac:dyDescent="0.2">
      <c r="A210" s="276" t="s">
        <v>771</v>
      </c>
      <c r="B210" s="278"/>
      <c r="C210" s="229" t="s">
        <v>707</v>
      </c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1"/>
      <c r="AC210" s="232" t="s">
        <v>399</v>
      </c>
      <c r="AD210" s="233"/>
      <c r="AE210" s="175">
        <f>VLOOKUP($AC210,'04'!$AC$8:$BH$256,3,FALSE)+VLOOKUP($AC210,'5'!$AC$8:$BP$226,3,FALSE)+VLOOKUP($AC210,'06'!$AC$8:$BH$229,3,FALSE)+VLOOKUP($AC210,'07'!$AC$8:$BP$250,3,FALSE)</f>
        <v>0</v>
      </c>
      <c r="AF210" s="176"/>
      <c r="AG210" s="176"/>
      <c r="AH210" s="177"/>
      <c r="AI210" s="178">
        <f>VLOOKUP($AC210,'04'!$AC$8:$BH$256,7,FALSE)+VLOOKUP($AC210,'5'!$AC$8:$BP$226,7,FALSE)+VLOOKUP($AC210,'06'!$AC$8:$BH$250,7,FALSE)+VLOOKUP($AC210,'07'!$AC$8:$BH$250,7,FALSE)</f>
        <v>0</v>
      </c>
      <c r="AJ210" s="179"/>
      <c r="AK210" s="179"/>
      <c r="AL210" s="180"/>
      <c r="AM210" s="178">
        <f>VLOOKUP($AC210,'04'!$AC$8:$BH$256,11,FALSE)+VLOOKUP($AC210,'5'!$AC$8:$BP$226,11,FALSE)+VLOOKUP($AC210,'06'!$AC$8:$BH$250,11,FALSE)+VLOOKUP($AC210,'07'!$AC$8:$BH$250,11,FALSE)</f>
        <v>0</v>
      </c>
      <c r="AN210" s="179"/>
      <c r="AO210" s="179"/>
      <c r="AP210" s="180"/>
      <c r="AQ210" s="178">
        <f>VLOOKUP($AC210,'04'!$AC$8:$BH$256,15,FALSE)+VLOOKUP($AC210,'5'!$AC$8:$BP$226,15,FALSE)+VLOOKUP($AC210,'06'!$AC$8:$BH$250,15,FALSE)+VLOOKUP($AC210,'07'!$AC$8:$BH$250,15,FALSE)</f>
        <v>0</v>
      </c>
      <c r="AR210" s="179"/>
      <c r="AS210" s="179"/>
      <c r="AT210" s="180"/>
      <c r="AU210" s="178">
        <f>VLOOKUP($AC210,'04'!$AC$8:$BH$256,19,FALSE)+VLOOKUP($AC210,'5'!$AC$8:$BP$226,19,FALSE)+VLOOKUP($AC210,'06'!$AC$8:$BH$229,19,FALSE)+VLOOKUP($AC210,'07'!$AC$8:$BH$229,19,FALSE)</f>
        <v>0</v>
      </c>
      <c r="AV210" s="179"/>
      <c r="AW210" s="179"/>
      <c r="AX210" s="180"/>
      <c r="AY210" s="178">
        <f>VLOOKUP($AC210,'04'!$AC$8:$BH$256,23,FALSE)+VLOOKUP($AC210,'5'!$AC$8:$BP$226,23,FALSE)+VLOOKUP($AC210,'06'!$AC$8:$BH$250,23,FALSE)+VLOOKUP($AC210,'06'!$AC$8:$BH$250,23,FALSE)</f>
        <v>0</v>
      </c>
      <c r="AZ210" s="179"/>
      <c r="BA210" s="179"/>
      <c r="BB210" s="180"/>
      <c r="BC210" s="178">
        <f>VLOOKUP($AC210,'04'!$AC$8:$BH$256,27,FALSE)+VLOOKUP($AC210,'5'!$AC$8:$BP$226,27,FALSE)+VLOOKUP($AC210,'06'!$AC$8:$BH$250,27,FALSE)+VLOOKUP($AC210,'07'!$AC$8:$BH$250,27,FALSE)</f>
        <v>0</v>
      </c>
      <c r="BD210" s="179"/>
      <c r="BE210" s="179"/>
      <c r="BF210" s="180"/>
      <c r="BG210" s="217" t="str">
        <f t="shared" si="181"/>
        <v>n.é.</v>
      </c>
      <c r="BH210" s="218"/>
    </row>
    <row r="211" spans="1:60" ht="20.100000000000001" customHeight="1" x14ac:dyDescent="0.2">
      <c r="A211" s="276" t="s">
        <v>772</v>
      </c>
      <c r="B211" s="278"/>
      <c r="C211" s="229" t="s">
        <v>400</v>
      </c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1"/>
      <c r="AC211" s="232" t="s">
        <v>401</v>
      </c>
      <c r="AD211" s="233"/>
      <c r="AE211" s="175">
        <f>VLOOKUP($AC211,'04'!$AC$8:$BH$256,3,FALSE)+VLOOKUP($AC211,'5'!$AC$8:$BP$226,3,FALSE)+VLOOKUP($AC211,'06'!$AC$8:$BH$229,3,FALSE)+VLOOKUP($AC211,'07'!$AC$8:$BP$250,3,FALSE)</f>
        <v>0</v>
      </c>
      <c r="AF211" s="176"/>
      <c r="AG211" s="176"/>
      <c r="AH211" s="177"/>
      <c r="AI211" s="178">
        <f>VLOOKUP($AC211,'04'!$AC$8:$BH$256,7,FALSE)+VLOOKUP($AC211,'5'!$AC$8:$BP$226,7,FALSE)+VLOOKUP($AC211,'06'!$AC$8:$BH$250,7,FALSE)+VLOOKUP($AC211,'07'!$AC$8:$BH$250,7,FALSE)</f>
        <v>0</v>
      </c>
      <c r="AJ211" s="179"/>
      <c r="AK211" s="179"/>
      <c r="AL211" s="180"/>
      <c r="AM211" s="178">
        <f>VLOOKUP($AC211,'04'!$AC$8:$BH$256,11,FALSE)+VLOOKUP($AC211,'5'!$AC$8:$BP$226,11,FALSE)+VLOOKUP($AC211,'06'!$AC$8:$BH$250,11,FALSE)+VLOOKUP($AC211,'07'!$AC$8:$BH$250,11,FALSE)</f>
        <v>0</v>
      </c>
      <c r="AN211" s="179"/>
      <c r="AO211" s="179"/>
      <c r="AP211" s="180"/>
      <c r="AQ211" s="178">
        <f>VLOOKUP($AC211,'04'!$AC$8:$BH$256,15,FALSE)+VLOOKUP($AC211,'5'!$AC$8:$BP$226,15,FALSE)+VLOOKUP($AC211,'06'!$AC$8:$BH$250,15,FALSE)+VLOOKUP($AC211,'07'!$AC$8:$BH$250,15,FALSE)</f>
        <v>0</v>
      </c>
      <c r="AR211" s="179"/>
      <c r="AS211" s="179"/>
      <c r="AT211" s="180"/>
      <c r="AU211" s="178">
        <f>VLOOKUP($AC211,'04'!$AC$8:$BH$256,19,FALSE)+VLOOKUP($AC211,'5'!$AC$8:$BP$226,19,FALSE)+VLOOKUP($AC211,'06'!$AC$8:$BH$229,19,FALSE)+VLOOKUP($AC211,'07'!$AC$8:$BH$229,19,FALSE)</f>
        <v>0</v>
      </c>
      <c r="AV211" s="179"/>
      <c r="AW211" s="179"/>
      <c r="AX211" s="180"/>
      <c r="AY211" s="178">
        <f>VLOOKUP($AC211,'04'!$AC$8:$BH$256,23,FALSE)+VLOOKUP($AC211,'5'!$AC$8:$BP$226,23,FALSE)+VLOOKUP($AC211,'06'!$AC$8:$BH$250,23,FALSE)+VLOOKUP($AC211,'06'!$AC$8:$BH$250,23,FALSE)</f>
        <v>0</v>
      </c>
      <c r="AZ211" s="179"/>
      <c r="BA211" s="179"/>
      <c r="BB211" s="180"/>
      <c r="BC211" s="178">
        <f>VLOOKUP($AC211,'04'!$AC$8:$BH$256,27,FALSE)+VLOOKUP($AC211,'5'!$AC$8:$BP$226,27,FALSE)+VLOOKUP($AC211,'06'!$AC$8:$BH$250,27,FALSE)+VLOOKUP($AC211,'07'!$AC$8:$BH$250,27,FALSE)</f>
        <v>0</v>
      </c>
      <c r="BD211" s="179"/>
      <c r="BE211" s="179"/>
      <c r="BF211" s="180"/>
      <c r="BG211" s="217" t="str">
        <f t="shared" si="181"/>
        <v>n.é.</v>
      </c>
      <c r="BH211" s="218"/>
    </row>
    <row r="212" spans="1:60" ht="20.100000000000001" customHeight="1" x14ac:dyDescent="0.2">
      <c r="A212" s="276" t="s">
        <v>773</v>
      </c>
      <c r="B212" s="278"/>
      <c r="C212" s="229" t="s">
        <v>402</v>
      </c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1"/>
      <c r="AC212" s="232" t="s">
        <v>403</v>
      </c>
      <c r="AD212" s="233"/>
      <c r="AE212" s="175">
        <f>VLOOKUP($AC212,'04'!$AC$8:$BH$256,3,FALSE)+VLOOKUP($AC212,'5'!$AC$8:$BP$226,3,FALSE)+VLOOKUP($AC212,'06'!$AC$8:$BH$229,3,FALSE)+VLOOKUP($AC212,'07'!$AC$8:$BP$250,3,FALSE)</f>
        <v>0</v>
      </c>
      <c r="AF212" s="176"/>
      <c r="AG212" s="176"/>
      <c r="AH212" s="177"/>
      <c r="AI212" s="178">
        <f>VLOOKUP($AC212,'04'!$AC$8:$BH$256,7,FALSE)+VLOOKUP($AC212,'5'!$AC$8:$BP$226,7,FALSE)+VLOOKUP($AC212,'06'!$AC$8:$BH$250,7,FALSE)+VLOOKUP($AC212,'07'!$AC$8:$BH$250,7,FALSE)</f>
        <v>0</v>
      </c>
      <c r="AJ212" s="179"/>
      <c r="AK212" s="179"/>
      <c r="AL212" s="180"/>
      <c r="AM212" s="178">
        <f>VLOOKUP($AC212,'04'!$AC$8:$BH$256,11,FALSE)+VLOOKUP($AC212,'5'!$AC$8:$BP$226,11,FALSE)+VLOOKUP($AC212,'06'!$AC$8:$BH$250,11,FALSE)+VLOOKUP($AC212,'07'!$AC$8:$BH$250,11,FALSE)</f>
        <v>0</v>
      </c>
      <c r="AN212" s="179"/>
      <c r="AO212" s="179"/>
      <c r="AP212" s="180"/>
      <c r="AQ212" s="178">
        <f>VLOOKUP($AC212,'04'!$AC$8:$BH$256,15,FALSE)+VLOOKUP($AC212,'5'!$AC$8:$BP$226,15,FALSE)+VLOOKUP($AC212,'06'!$AC$8:$BH$250,15,FALSE)+VLOOKUP($AC212,'07'!$AC$8:$BH$250,15,FALSE)</f>
        <v>0</v>
      </c>
      <c r="AR212" s="179"/>
      <c r="AS212" s="179"/>
      <c r="AT212" s="180"/>
      <c r="AU212" s="178">
        <f>VLOOKUP($AC212,'04'!$AC$8:$BH$256,19,FALSE)+VLOOKUP($AC212,'5'!$AC$8:$BP$226,19,FALSE)+VLOOKUP($AC212,'06'!$AC$8:$BH$229,19,FALSE)+VLOOKUP($AC212,'07'!$AC$8:$BH$229,19,FALSE)</f>
        <v>0</v>
      </c>
      <c r="AV212" s="179"/>
      <c r="AW212" s="179"/>
      <c r="AX212" s="180"/>
      <c r="AY212" s="178">
        <f>VLOOKUP($AC212,'04'!$AC$8:$BH$256,23,FALSE)+VLOOKUP($AC212,'5'!$AC$8:$BP$226,23,FALSE)+VLOOKUP($AC212,'06'!$AC$8:$BH$250,23,FALSE)+VLOOKUP($AC212,'06'!$AC$8:$BH$250,23,FALSE)</f>
        <v>0</v>
      </c>
      <c r="AZ212" s="179"/>
      <c r="BA212" s="179"/>
      <c r="BB212" s="180"/>
      <c r="BC212" s="178">
        <f>VLOOKUP($AC212,'04'!$AC$8:$BH$256,27,FALSE)+VLOOKUP($AC212,'5'!$AC$8:$BP$226,27,FALSE)+VLOOKUP($AC212,'06'!$AC$8:$BH$250,27,FALSE)+VLOOKUP($AC212,'07'!$AC$8:$BH$250,27,FALSE)</f>
        <v>0</v>
      </c>
      <c r="BD212" s="179"/>
      <c r="BE212" s="179"/>
      <c r="BF212" s="180"/>
      <c r="BG212" s="217" t="str">
        <f t="shared" si="181"/>
        <v>n.é.</v>
      </c>
      <c r="BH212" s="218"/>
    </row>
    <row r="213" spans="1:60" ht="20.100000000000001" customHeight="1" x14ac:dyDescent="0.2">
      <c r="A213" s="276" t="s">
        <v>774</v>
      </c>
      <c r="B213" s="278"/>
      <c r="C213" s="229" t="s">
        <v>710</v>
      </c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1"/>
      <c r="AC213" s="232" t="s">
        <v>711</v>
      </c>
      <c r="AD213" s="233"/>
      <c r="AE213" s="175">
        <f>VLOOKUP($AC213,'04'!$AC$8:$BH$256,3,FALSE)+VLOOKUP($AC213,'5'!$AC$8:$BP$226,3,FALSE)+VLOOKUP($AC213,'06'!$AC$8:$BH$229,3,FALSE)+VLOOKUP($AC213,'07'!$AC$8:$BP$250,3,FALSE)</f>
        <v>0</v>
      </c>
      <c r="AF213" s="176"/>
      <c r="AG213" s="176"/>
      <c r="AH213" s="177"/>
      <c r="AI213" s="178">
        <f>VLOOKUP($AC213,'04'!$AC$8:$BH$256,7,FALSE)+VLOOKUP($AC213,'5'!$AC$8:$BP$226,7,FALSE)+VLOOKUP($AC213,'06'!$AC$8:$BH$250,7,FALSE)+VLOOKUP($AC213,'07'!$AC$8:$BH$250,7,FALSE)</f>
        <v>0</v>
      </c>
      <c r="AJ213" s="179"/>
      <c r="AK213" s="179"/>
      <c r="AL213" s="180"/>
      <c r="AM213" s="178">
        <f>VLOOKUP($AC213,'04'!$AC$8:$BH$256,11,FALSE)+VLOOKUP($AC213,'5'!$AC$8:$BP$226,11,FALSE)+VLOOKUP($AC213,'06'!$AC$8:$BH$250,11,FALSE)+VLOOKUP($AC213,'07'!$AC$8:$BH$250,11,FALSE)</f>
        <v>0</v>
      </c>
      <c r="AN213" s="179"/>
      <c r="AO213" s="179"/>
      <c r="AP213" s="180"/>
      <c r="AQ213" s="178">
        <f>VLOOKUP($AC213,'04'!$AC$8:$BH$256,15,FALSE)+VLOOKUP($AC213,'5'!$AC$8:$BP$226,15,FALSE)+VLOOKUP($AC213,'06'!$AC$8:$BH$250,15,FALSE)+VLOOKUP($AC213,'07'!$AC$8:$BH$250,15,FALSE)</f>
        <v>0</v>
      </c>
      <c r="AR213" s="179"/>
      <c r="AS213" s="179"/>
      <c r="AT213" s="180"/>
      <c r="AU213" s="178">
        <f>VLOOKUP($AC213,'04'!$AC$8:$BH$256,19,FALSE)+VLOOKUP($AC213,'5'!$AC$8:$BP$226,19,FALSE)+VLOOKUP($AC213,'06'!$AC$8:$BH$229,19,FALSE)+VLOOKUP($AC213,'07'!$AC$8:$BH$229,19,FALSE)</f>
        <v>0</v>
      </c>
      <c r="AV213" s="179"/>
      <c r="AW213" s="179"/>
      <c r="AX213" s="180"/>
      <c r="AY213" s="178">
        <f>VLOOKUP($AC213,'04'!$AC$8:$BH$256,23,FALSE)+VLOOKUP($AC213,'5'!$AC$8:$BP$226,23,FALSE)+VLOOKUP($AC213,'06'!$AC$8:$BH$250,23,FALSE)+VLOOKUP($AC213,'06'!$AC$8:$BH$250,23,FALSE)</f>
        <v>0</v>
      </c>
      <c r="AZ213" s="179"/>
      <c r="BA213" s="179"/>
      <c r="BB213" s="180"/>
      <c r="BC213" s="178">
        <f>VLOOKUP($AC213,'04'!$AC$8:$BH$256,27,FALSE)+VLOOKUP($AC213,'5'!$AC$8:$BP$226,27,FALSE)+VLOOKUP($AC213,'06'!$AC$8:$BH$250,27,FALSE)+VLOOKUP($AC213,'07'!$AC$8:$BH$250,27,FALSE)</f>
        <v>0</v>
      </c>
      <c r="BD213" s="179"/>
      <c r="BE213" s="179"/>
      <c r="BF213" s="180"/>
      <c r="BG213" s="217" t="str">
        <f t="shared" si="181"/>
        <v>n.é.</v>
      </c>
      <c r="BH213" s="218"/>
    </row>
    <row r="214" spans="1:60" ht="20.100000000000001" customHeight="1" x14ac:dyDescent="0.2">
      <c r="A214" s="276" t="s">
        <v>775</v>
      </c>
      <c r="B214" s="278"/>
      <c r="C214" s="229" t="s">
        <v>709</v>
      </c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1"/>
      <c r="AC214" s="232" t="s">
        <v>712</v>
      </c>
      <c r="AD214" s="233"/>
      <c r="AE214" s="175">
        <f>VLOOKUP($AC214,'04'!$AC$8:$BH$256,3,FALSE)+VLOOKUP($AC214,'5'!$AC$8:$BP$226,3,FALSE)+VLOOKUP($AC214,'06'!$AC$8:$BH$229,3,FALSE)+VLOOKUP($AC214,'07'!$AC$8:$BP$250,3,FALSE)</f>
        <v>0</v>
      </c>
      <c r="AF214" s="176"/>
      <c r="AG214" s="176"/>
      <c r="AH214" s="177"/>
      <c r="AI214" s="178">
        <f>VLOOKUP($AC214,'04'!$AC$8:$BH$256,7,FALSE)+VLOOKUP($AC214,'5'!$AC$8:$BP$226,7,FALSE)+VLOOKUP($AC214,'06'!$AC$8:$BH$250,7,FALSE)+VLOOKUP($AC214,'07'!$AC$8:$BH$250,7,FALSE)</f>
        <v>0</v>
      </c>
      <c r="AJ214" s="179"/>
      <c r="AK214" s="179"/>
      <c r="AL214" s="180"/>
      <c r="AM214" s="178">
        <f>VLOOKUP($AC214,'04'!$AC$8:$BH$256,11,FALSE)+VLOOKUP($AC214,'5'!$AC$8:$BP$226,11,FALSE)+VLOOKUP($AC214,'06'!$AC$8:$BH$250,11,FALSE)+VLOOKUP($AC214,'07'!$AC$8:$BH$250,11,FALSE)</f>
        <v>0</v>
      </c>
      <c r="AN214" s="179"/>
      <c r="AO214" s="179"/>
      <c r="AP214" s="180"/>
      <c r="AQ214" s="178">
        <f>VLOOKUP($AC214,'04'!$AC$8:$BH$256,15,FALSE)+VLOOKUP($AC214,'5'!$AC$8:$BP$226,15,FALSE)+VLOOKUP($AC214,'06'!$AC$8:$BH$250,15,FALSE)+VLOOKUP($AC214,'07'!$AC$8:$BH$250,15,FALSE)</f>
        <v>0</v>
      </c>
      <c r="AR214" s="179"/>
      <c r="AS214" s="179"/>
      <c r="AT214" s="180"/>
      <c r="AU214" s="178">
        <f>VLOOKUP($AC214,'04'!$AC$8:$BH$256,19,FALSE)+VLOOKUP($AC214,'5'!$AC$8:$BP$226,19,FALSE)+VLOOKUP($AC214,'06'!$AC$8:$BH$250,19,FALSE)+VLOOKUP($AC214,'07'!$AC$8:$BH$250,19,FALSE)</f>
        <v>0</v>
      </c>
      <c r="AV214" s="179"/>
      <c r="AW214" s="179"/>
      <c r="AX214" s="180"/>
      <c r="AY214" s="178">
        <f>VLOOKUP($AC214,'04'!$AC$8:$BH$256,23,FALSE)+VLOOKUP($AC214,'5'!$AC$8:$BP$226,23,FALSE)+VLOOKUP($AC214,'06'!$AC$8:$BH$250,23,FALSE)+VLOOKUP($AC214,'06'!$AC$8:$BH$250,23,FALSE)</f>
        <v>0</v>
      </c>
      <c r="AZ214" s="179"/>
      <c r="BA214" s="179"/>
      <c r="BB214" s="180"/>
      <c r="BC214" s="178">
        <f>VLOOKUP($AC214,'04'!$AC$8:$BH$256,27,FALSE)+VLOOKUP($AC214,'5'!$AC$8:$BP$226,27,FALSE)+VLOOKUP($AC214,'06'!$AC$8:$BH$250,27,FALSE)+VLOOKUP($AC214,'07'!$AC$8:$BH$250,27,FALSE)</f>
        <v>0</v>
      </c>
      <c r="BD214" s="179"/>
      <c r="BE214" s="179"/>
      <c r="BF214" s="180"/>
      <c r="BG214" s="217" t="str">
        <f t="shared" si="181"/>
        <v>n.é.</v>
      </c>
      <c r="BH214" s="218"/>
    </row>
    <row r="215" spans="1:60" s="3" customFormat="1" ht="20.100000000000001" customHeight="1" x14ac:dyDescent="0.2">
      <c r="A215" s="277" t="s">
        <v>776</v>
      </c>
      <c r="B215" s="291"/>
      <c r="C215" s="243" t="s">
        <v>794</v>
      </c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5"/>
      <c r="AC215" s="241" t="s">
        <v>708</v>
      </c>
      <c r="AD215" s="242"/>
      <c r="AE215" s="175">
        <f>VLOOKUP($AC215,'04'!$AC$8:$BH$256,3,FALSE)+VLOOKUP($AC215,'5'!$AC$8:$BP$226,3,FALSE)+VLOOKUP($AC215,'06'!$AC$8:$BH$229,3,FALSE)+VLOOKUP($AC215,'07'!$AC$8:$BP$250,3,FALSE)</f>
        <v>0</v>
      </c>
      <c r="AF215" s="176"/>
      <c r="AG215" s="176"/>
      <c r="AH215" s="177"/>
      <c r="AI215" s="178">
        <f>VLOOKUP($AC215,'04'!$AC$8:$BH$256,7,FALSE)+VLOOKUP($AC215,'5'!$AC$8:$BP$226,7,FALSE)+VLOOKUP($AC215,'06'!$AC$8:$BH$250,7,FALSE)+VLOOKUP($AC215,'07'!$AC$8:$BH$250,7,FALSE)</f>
        <v>0</v>
      </c>
      <c r="AJ215" s="179"/>
      <c r="AK215" s="179"/>
      <c r="AL215" s="180"/>
      <c r="AM215" s="178">
        <f>VLOOKUP($AC215,'04'!$AC$8:$BH$256,11,FALSE)+VLOOKUP($AC215,'5'!$AC$8:$BP$226,11,FALSE)+VLOOKUP($AC215,'06'!$AC$8:$BH$250,11,FALSE)+VLOOKUP($AC215,'07'!$AC$8:$BH$250,11,FALSE)</f>
        <v>0</v>
      </c>
      <c r="AN215" s="179"/>
      <c r="AO215" s="179"/>
      <c r="AP215" s="180"/>
      <c r="AQ215" s="178">
        <f>VLOOKUP($AC215,'04'!$AC$8:$BH$256,15,FALSE)+VLOOKUP($AC215,'5'!$AC$8:$BP$226,15,FALSE)+VLOOKUP($AC215,'06'!$AC$8:$BH$250,15,FALSE)+VLOOKUP($AC215,'07'!$AC$8:$BH$250,15,FALSE)</f>
        <v>0</v>
      </c>
      <c r="AR215" s="179"/>
      <c r="AS215" s="179"/>
      <c r="AT215" s="180"/>
      <c r="AU215" s="178">
        <f>VLOOKUP($AC215,'04'!$AC$8:$BH$256,19,FALSE)+VLOOKUP($AC215,'5'!$AC$8:$BP$226,19,FALSE)+VLOOKUP($AC215,'06'!$AC$8:$BH$250,19,FALSE)+VLOOKUP($AC215,'07'!$AC$8:$BH$250,19,FALSE)</f>
        <v>0</v>
      </c>
      <c r="AV215" s="179"/>
      <c r="AW215" s="179"/>
      <c r="AX215" s="180"/>
      <c r="AY215" s="178">
        <f>VLOOKUP($AC215,'04'!$AC$8:$BH$256,23,FALSE)+VLOOKUP($AC215,'5'!$AC$8:$BP$226,23,FALSE)+VLOOKUP($AC215,'06'!$AC$8:$BH$250,23,FALSE)+VLOOKUP($AC215,'06'!$AC$8:$BH$250,23,FALSE)</f>
        <v>0</v>
      </c>
      <c r="AZ215" s="179"/>
      <c r="BA215" s="179"/>
      <c r="BB215" s="180"/>
      <c r="BC215" s="178">
        <f>VLOOKUP($AC215,'04'!$AC$8:$BH$256,27,FALSE)+VLOOKUP($AC215,'5'!$AC$8:$BP$226,27,FALSE)+VLOOKUP($AC215,'06'!$AC$8:$BH$250,27,FALSE)+VLOOKUP($AC215,'07'!$AC$8:$BH$250,27,FALSE)</f>
        <v>0</v>
      </c>
      <c r="BD215" s="179"/>
      <c r="BE215" s="179"/>
      <c r="BF215" s="180"/>
      <c r="BG215" s="219" t="str">
        <f t="shared" si="181"/>
        <v>n.é.</v>
      </c>
      <c r="BH215" s="220"/>
    </row>
    <row r="216" spans="1:60" ht="20.100000000000001" customHeight="1" x14ac:dyDescent="0.2">
      <c r="A216" s="277" t="s">
        <v>777</v>
      </c>
      <c r="B216" s="291"/>
      <c r="C216" s="243" t="s">
        <v>795</v>
      </c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5"/>
      <c r="AC216" s="241" t="s">
        <v>404</v>
      </c>
      <c r="AD216" s="242"/>
      <c r="AE216" s="296">
        <f t="shared" ref="AE216" si="182">AE200+SUM(AE206:AH212)+AE215</f>
        <v>152174830</v>
      </c>
      <c r="AF216" s="296"/>
      <c r="AG216" s="296"/>
      <c r="AH216" s="296"/>
      <c r="AI216" s="296">
        <f t="shared" ref="AI216" si="183">AI200+SUM(AI206:AL212)+AI215</f>
        <v>156611840</v>
      </c>
      <c r="AJ216" s="296"/>
      <c r="AK216" s="296"/>
      <c r="AL216" s="296"/>
      <c r="AM216" s="296">
        <f t="shared" ref="AM216" si="184">AM200+SUM(AM206:AP212)+AM215</f>
        <v>0</v>
      </c>
      <c r="AN216" s="296"/>
      <c r="AO216" s="296"/>
      <c r="AP216" s="296"/>
      <c r="AQ216" s="296">
        <f t="shared" ref="AQ216" si="185">AQ200+SUM(AQ206:AT212)+AQ215</f>
        <v>156611840</v>
      </c>
      <c r="AR216" s="296"/>
      <c r="AS216" s="296"/>
      <c r="AT216" s="296"/>
      <c r="AU216" s="296">
        <f t="shared" ref="AU216" si="186">AU200+SUM(AU206:AX212)+AU215</f>
        <v>0</v>
      </c>
      <c r="AV216" s="296"/>
      <c r="AW216" s="296"/>
      <c r="AX216" s="296"/>
      <c r="AY216" s="296">
        <f t="shared" ref="AY216" si="187">AY200+SUM(AY206:BB212)+AY215</f>
        <v>5581151</v>
      </c>
      <c r="AZ216" s="296"/>
      <c r="BA216" s="296"/>
      <c r="BB216" s="296"/>
      <c r="BC216" s="296">
        <f t="shared" ref="BC216" si="188">BC200+SUM(BC206:BF212)+BC215</f>
        <v>156611840</v>
      </c>
      <c r="BD216" s="296"/>
      <c r="BE216" s="296"/>
      <c r="BF216" s="296"/>
      <c r="BG216" s="219">
        <f t="shared" si="181"/>
        <v>1</v>
      </c>
      <c r="BH216" s="220"/>
    </row>
    <row r="217" spans="1:60" ht="20.100000000000001" customHeight="1" x14ac:dyDescent="0.2">
      <c r="A217" s="276" t="s">
        <v>778</v>
      </c>
      <c r="B217" s="278"/>
      <c r="C217" s="229" t="s">
        <v>405</v>
      </c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1"/>
      <c r="AC217" s="232" t="s">
        <v>406</v>
      </c>
      <c r="AD217" s="233"/>
      <c r="AE217" s="175">
        <f>VLOOKUP($AC217,'04'!$AC$8:$BH$256,3,FALSE)+VLOOKUP($AC217,'5'!$AC$8:$BP$226,3,FALSE)+VLOOKUP($AC217,'06'!$AC$8:$BH$229,3,FALSE)+VLOOKUP($AC217,'07'!$AC$8:$BP$250,3,FALSE)</f>
        <v>0</v>
      </c>
      <c r="AF217" s="176"/>
      <c r="AG217" s="176"/>
      <c r="AH217" s="177"/>
      <c r="AI217" s="178">
        <f>VLOOKUP($AC217,'04'!$AC$8:$BH$256,7,FALSE)+VLOOKUP($AC217,'5'!$AC$8:$BP$226,7,FALSE)+VLOOKUP($AC217,'06'!$AC$8:$BH$250,7,FALSE)+VLOOKUP($AC217,'07'!$AC$8:$BH$250,7,FALSE)</f>
        <v>0</v>
      </c>
      <c r="AJ217" s="179"/>
      <c r="AK217" s="179"/>
      <c r="AL217" s="180"/>
      <c r="AM217" s="178">
        <f>VLOOKUP($AC217,'04'!$AC$8:$BH$256,11,FALSE)+VLOOKUP($AC217,'5'!$AC$8:$BP$226,11,FALSE)+VLOOKUP($AC217,'06'!$AC$8:$BH$250,11,FALSE)+VLOOKUP($AC217,'07'!$AC$8:$BH$250,11,FALSE)</f>
        <v>0</v>
      </c>
      <c r="AN217" s="179"/>
      <c r="AO217" s="179"/>
      <c r="AP217" s="180"/>
      <c r="AQ217" s="178">
        <f>VLOOKUP($AC217,'04'!$AC$8:$BH$256,15,FALSE)+VLOOKUP($AC217,'5'!$AC$8:$BP$226,15,FALSE)+VLOOKUP($AC217,'06'!$AC$8:$BH$250,15,FALSE)+VLOOKUP($AC217,'07'!$AC$8:$BH$250,15,FALSE)</f>
        <v>0</v>
      </c>
      <c r="AR217" s="179"/>
      <c r="AS217" s="179"/>
      <c r="AT217" s="180"/>
      <c r="AU217" s="178">
        <f>VLOOKUP($AC217,'04'!$AC$8:$BH$256,19,FALSE)+VLOOKUP($AC217,'5'!$AC$8:$BP$226,19,FALSE)+VLOOKUP($AC217,'06'!$AC$8:$BH$250,19,FALSE)+VLOOKUP($AC217,'07'!$AC$8:$BH$250,19,FALSE)</f>
        <v>0</v>
      </c>
      <c r="AV217" s="179"/>
      <c r="AW217" s="179"/>
      <c r="AX217" s="180"/>
      <c r="AY217" s="178">
        <f>VLOOKUP($AC217,'04'!$AC$8:$BH$256,23,FALSE)+VLOOKUP($AC217,'5'!$AC$8:$BP$226,23,FALSE)+VLOOKUP($AC217,'06'!$AC$8:$BH$250,23,FALSE)+VLOOKUP($AC217,'06'!$AC$8:$BH$250,23,FALSE)</f>
        <v>0</v>
      </c>
      <c r="AZ217" s="179"/>
      <c r="BA217" s="179"/>
      <c r="BB217" s="180"/>
      <c r="BC217" s="178">
        <f>VLOOKUP($AC217,'04'!$AC$8:$BH$256,27,FALSE)+VLOOKUP($AC217,'5'!$AC$8:$BP$226,27,FALSE)+VLOOKUP($AC217,'06'!$AC$8:$BH$250,27,FALSE)+VLOOKUP($AC217,'07'!$AC$8:$BH$250,27,FALSE)</f>
        <v>0</v>
      </c>
      <c r="BD217" s="179"/>
      <c r="BE217" s="179"/>
      <c r="BF217" s="180"/>
      <c r="BG217" s="219" t="str">
        <f t="shared" si="181"/>
        <v>n.é.</v>
      </c>
      <c r="BH217" s="220"/>
    </row>
    <row r="218" spans="1:60" ht="20.100000000000001" customHeight="1" x14ac:dyDescent="0.2">
      <c r="A218" s="276" t="s">
        <v>779</v>
      </c>
      <c r="B218" s="278"/>
      <c r="C218" s="193" t="s">
        <v>407</v>
      </c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5"/>
      <c r="AC218" s="232" t="s">
        <v>408</v>
      </c>
      <c r="AD218" s="233"/>
      <c r="AE218" s="175">
        <f>VLOOKUP($AC218,'04'!$AC$8:$BH$256,3,FALSE)+VLOOKUP($AC218,'5'!$AC$8:$BP$226,3,FALSE)+VLOOKUP($AC218,'06'!$AC$8:$BH$229,3,FALSE)+VLOOKUP($AC218,'07'!$AC$8:$BP$250,3,FALSE)</f>
        <v>0</v>
      </c>
      <c r="AF218" s="176"/>
      <c r="AG218" s="176"/>
      <c r="AH218" s="177"/>
      <c r="AI218" s="178">
        <f>VLOOKUP($AC218,'04'!$AC$8:$BH$256,7,FALSE)+VLOOKUP($AC218,'5'!$AC$8:$BP$226,7,FALSE)+VLOOKUP($AC218,'06'!$AC$8:$BH$250,7,FALSE)+VLOOKUP($AC218,'07'!$AC$8:$BH$250,7,FALSE)</f>
        <v>0</v>
      </c>
      <c r="AJ218" s="179"/>
      <c r="AK218" s="179"/>
      <c r="AL218" s="180"/>
      <c r="AM218" s="178">
        <f>VLOOKUP($AC218,'04'!$AC$8:$BH$256,11,FALSE)+VLOOKUP($AC218,'5'!$AC$8:$BP$226,11,FALSE)+VLOOKUP($AC218,'06'!$AC$8:$BH$250,11,FALSE)+VLOOKUP($AC218,'07'!$AC$8:$BH$250,11,FALSE)</f>
        <v>0</v>
      </c>
      <c r="AN218" s="179"/>
      <c r="AO218" s="179"/>
      <c r="AP218" s="180"/>
      <c r="AQ218" s="178">
        <f>VLOOKUP($AC218,'04'!$AC$8:$BH$256,15,FALSE)+VLOOKUP($AC218,'5'!$AC$8:$BP$226,15,FALSE)+VLOOKUP($AC218,'06'!$AC$8:$BH$250,15,FALSE)+VLOOKUP($AC218,'07'!$AC$8:$BH$250,15,FALSE)</f>
        <v>0</v>
      </c>
      <c r="AR218" s="179"/>
      <c r="AS218" s="179"/>
      <c r="AT218" s="180"/>
      <c r="AU218" s="178">
        <f>VLOOKUP($AC218,'04'!$AC$8:$BH$256,19,FALSE)+VLOOKUP($AC218,'5'!$AC$8:$BP$226,19,FALSE)+VLOOKUP($AC218,'06'!$AC$8:$BH$250,19,FALSE)+VLOOKUP($AC218,'07'!$AC$8:$BH$250,19,FALSE)</f>
        <v>0</v>
      </c>
      <c r="AV218" s="179"/>
      <c r="AW218" s="179"/>
      <c r="AX218" s="180"/>
      <c r="AY218" s="178">
        <f>VLOOKUP($AC218,'04'!$AC$8:$BH$256,23,FALSE)+VLOOKUP($AC218,'5'!$AC$8:$BP$226,23,FALSE)+VLOOKUP($AC218,'06'!$AC$8:$BH$250,23,FALSE)+VLOOKUP($AC218,'06'!$AC$8:$BH$250,23,FALSE)</f>
        <v>0</v>
      </c>
      <c r="AZ218" s="179"/>
      <c r="BA218" s="179"/>
      <c r="BB218" s="180"/>
      <c r="BC218" s="178">
        <f>VLOOKUP($AC218,'04'!$AC$8:$BH$256,27,FALSE)+VLOOKUP($AC218,'5'!$AC$8:$BP$226,27,FALSE)+VLOOKUP($AC218,'06'!$AC$8:$BH$250,27,FALSE)+VLOOKUP($AC218,'07'!$AC$8:$BH$250,27,FALSE)</f>
        <v>0</v>
      </c>
      <c r="BD218" s="179"/>
      <c r="BE218" s="179"/>
      <c r="BF218" s="180"/>
      <c r="BG218" s="219" t="str">
        <f t="shared" si="181"/>
        <v>n.é.</v>
      </c>
      <c r="BH218" s="220"/>
    </row>
    <row r="219" spans="1:60" ht="20.100000000000001" customHeight="1" x14ac:dyDescent="0.2">
      <c r="A219" s="276" t="s">
        <v>780</v>
      </c>
      <c r="B219" s="278"/>
      <c r="C219" s="229" t="s">
        <v>409</v>
      </c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1"/>
      <c r="AC219" s="232" t="s">
        <v>410</v>
      </c>
      <c r="AD219" s="233"/>
      <c r="AE219" s="175">
        <f>VLOOKUP($AC219,'04'!$AC$8:$BH$256,3,FALSE)+VLOOKUP($AC219,'5'!$AC$8:$BP$226,3,FALSE)+VLOOKUP($AC219,'06'!$AC$8:$BH$229,3,FALSE)+VLOOKUP($AC219,'07'!$AC$8:$BP$250,3,FALSE)</f>
        <v>0</v>
      </c>
      <c r="AF219" s="176"/>
      <c r="AG219" s="176"/>
      <c r="AH219" s="177"/>
      <c r="AI219" s="178">
        <f>VLOOKUP($AC219,'04'!$AC$8:$BH$256,7,FALSE)+VLOOKUP($AC219,'5'!$AC$8:$BP$226,7,FALSE)+VLOOKUP($AC219,'06'!$AC$8:$BH$250,7,FALSE)+VLOOKUP($AC219,'07'!$AC$8:$BH$250,7,FALSE)</f>
        <v>0</v>
      </c>
      <c r="AJ219" s="179"/>
      <c r="AK219" s="179"/>
      <c r="AL219" s="180"/>
      <c r="AM219" s="178">
        <f>VLOOKUP($AC219,'04'!$AC$8:$BH$256,11,FALSE)+VLOOKUP($AC219,'5'!$AC$8:$BP$226,11,FALSE)+VLOOKUP($AC219,'06'!$AC$8:$BH$250,11,FALSE)+VLOOKUP($AC219,'07'!$AC$8:$BH$250,11,FALSE)</f>
        <v>0</v>
      </c>
      <c r="AN219" s="179"/>
      <c r="AO219" s="179"/>
      <c r="AP219" s="180"/>
      <c r="AQ219" s="178">
        <f>VLOOKUP($AC219,'04'!$AC$8:$BH$256,15,FALSE)+VLOOKUP($AC219,'5'!$AC$8:$BP$226,15,FALSE)+VLOOKUP($AC219,'06'!$AC$8:$BH$250,15,FALSE)+VLOOKUP($AC219,'07'!$AC$8:$BH$250,15,FALSE)</f>
        <v>0</v>
      </c>
      <c r="AR219" s="179"/>
      <c r="AS219" s="179"/>
      <c r="AT219" s="180"/>
      <c r="AU219" s="178">
        <f>VLOOKUP($AC219,'04'!$AC$8:$BH$256,19,FALSE)+VLOOKUP($AC219,'5'!$AC$8:$BP$226,19,FALSE)+VLOOKUP($AC219,'06'!$AC$8:$BH$250,19,FALSE)+VLOOKUP($AC219,'07'!$AC$8:$BH$250,19,FALSE)</f>
        <v>0</v>
      </c>
      <c r="AV219" s="179"/>
      <c r="AW219" s="179"/>
      <c r="AX219" s="180"/>
      <c r="AY219" s="178">
        <f>VLOOKUP($AC219,'04'!$AC$8:$BH$256,23,FALSE)+VLOOKUP($AC219,'5'!$AC$8:$BP$226,23,FALSE)+VLOOKUP($AC219,'06'!$AC$8:$BH$250,23,FALSE)+VLOOKUP($AC219,'06'!$AC$8:$BH$250,23,FALSE)</f>
        <v>0</v>
      </c>
      <c r="AZ219" s="179"/>
      <c r="BA219" s="179"/>
      <c r="BB219" s="180"/>
      <c r="BC219" s="178">
        <f>VLOOKUP($AC219,'04'!$AC$8:$BH$256,27,FALSE)+VLOOKUP($AC219,'5'!$AC$8:$BP$226,27,FALSE)+VLOOKUP($AC219,'06'!$AC$8:$BH$250,27,FALSE)+VLOOKUP($AC219,'07'!$AC$8:$BH$250,27,FALSE)</f>
        <v>0</v>
      </c>
      <c r="BD219" s="179"/>
      <c r="BE219" s="179"/>
      <c r="BF219" s="180"/>
      <c r="BG219" s="219" t="str">
        <f t="shared" si="181"/>
        <v>n.é.</v>
      </c>
      <c r="BH219" s="220"/>
    </row>
    <row r="220" spans="1:60" ht="20.100000000000001" customHeight="1" x14ac:dyDescent="0.2">
      <c r="A220" s="276" t="s">
        <v>781</v>
      </c>
      <c r="B220" s="278"/>
      <c r="C220" s="229" t="s">
        <v>715</v>
      </c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1"/>
      <c r="AC220" s="232" t="s">
        <v>411</v>
      </c>
      <c r="AD220" s="233"/>
      <c r="AE220" s="175">
        <f>VLOOKUP($AC220,'04'!$AC$8:$BH$256,3,FALSE)+VLOOKUP($AC220,'5'!$AC$8:$BP$226,3,FALSE)+VLOOKUP($AC220,'06'!$AC$8:$BH$229,3,FALSE)+VLOOKUP($AC220,'07'!$AC$8:$BP$250,3,FALSE)</f>
        <v>0</v>
      </c>
      <c r="AF220" s="176"/>
      <c r="AG220" s="176"/>
      <c r="AH220" s="177"/>
      <c r="AI220" s="178">
        <f>VLOOKUP($AC220,'04'!$AC$8:$BH$256,7,FALSE)+VLOOKUP($AC220,'5'!$AC$8:$BP$226,7,FALSE)+VLOOKUP($AC220,'06'!$AC$8:$BH$250,7,FALSE)+VLOOKUP($AC220,'07'!$AC$8:$BH$250,7,FALSE)</f>
        <v>0</v>
      </c>
      <c r="AJ220" s="179"/>
      <c r="AK220" s="179"/>
      <c r="AL220" s="180"/>
      <c r="AM220" s="178">
        <f>VLOOKUP($AC220,'04'!$AC$8:$BH$256,11,FALSE)+VLOOKUP($AC220,'5'!$AC$8:$BP$226,11,FALSE)+VLOOKUP($AC220,'06'!$AC$8:$BH$250,11,FALSE)+VLOOKUP($AC220,'07'!$AC$8:$BH$250,11,FALSE)</f>
        <v>0</v>
      </c>
      <c r="AN220" s="179"/>
      <c r="AO220" s="179"/>
      <c r="AP220" s="180"/>
      <c r="AQ220" s="178">
        <f>VLOOKUP($AC220,'04'!$AC$8:$BH$256,15,FALSE)+VLOOKUP($AC220,'5'!$AC$8:$BP$226,15,FALSE)+VLOOKUP($AC220,'06'!$AC$8:$BH$250,15,FALSE)+VLOOKUP($AC220,'07'!$AC$8:$BH$250,15,FALSE)</f>
        <v>0</v>
      </c>
      <c r="AR220" s="179"/>
      <c r="AS220" s="179"/>
      <c r="AT220" s="180"/>
      <c r="AU220" s="178">
        <f>VLOOKUP($AC220,'04'!$AC$8:$BH$256,19,FALSE)+VLOOKUP($AC220,'5'!$AC$8:$BP$226,19,FALSE)+VLOOKUP($AC220,'06'!$AC$8:$BH$250,19,FALSE)+VLOOKUP($AC220,'07'!$AC$8:$BH$250,19,FALSE)</f>
        <v>0</v>
      </c>
      <c r="AV220" s="179"/>
      <c r="AW220" s="179"/>
      <c r="AX220" s="180"/>
      <c r="AY220" s="178">
        <f>VLOOKUP($AC220,'04'!$AC$8:$BH$256,23,FALSE)+VLOOKUP($AC220,'5'!$AC$8:$BP$226,23,FALSE)+VLOOKUP($AC220,'06'!$AC$8:$BH$250,23,FALSE)+VLOOKUP($AC220,'06'!$AC$8:$BH$250,23,FALSE)</f>
        <v>0</v>
      </c>
      <c r="AZ220" s="179"/>
      <c r="BA220" s="179"/>
      <c r="BB220" s="180"/>
      <c r="BC220" s="178">
        <f>VLOOKUP($AC220,'04'!$AC$8:$BH$256,27,FALSE)+VLOOKUP($AC220,'5'!$AC$8:$BP$226,27,FALSE)+VLOOKUP($AC220,'06'!$AC$8:$BH$250,27,FALSE)+VLOOKUP($AC220,'07'!$AC$8:$BH$250,27,FALSE)</f>
        <v>0</v>
      </c>
      <c r="BD220" s="179"/>
      <c r="BE220" s="179"/>
      <c r="BF220" s="180"/>
      <c r="BG220" s="219" t="str">
        <f t="shared" si="181"/>
        <v>n.é.</v>
      </c>
      <c r="BH220" s="220"/>
    </row>
    <row r="221" spans="1:60" ht="20.100000000000001" customHeight="1" x14ac:dyDescent="0.2">
      <c r="A221" s="276" t="s">
        <v>782</v>
      </c>
      <c r="B221" s="278"/>
      <c r="C221" s="229" t="s">
        <v>713</v>
      </c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1"/>
      <c r="AC221" s="232" t="s">
        <v>714</v>
      </c>
      <c r="AD221" s="233"/>
      <c r="AE221" s="175">
        <f>VLOOKUP($AC221,'04'!$AC$8:$BH$256,3,FALSE)+VLOOKUP($AC221,'5'!$AC$8:$BP$226,3,FALSE)+VLOOKUP($AC221,'06'!$AC$8:$BH$229,3,FALSE)+VLOOKUP($AC221,'07'!$AC$8:$BP$250,3,FALSE)</f>
        <v>0</v>
      </c>
      <c r="AF221" s="176"/>
      <c r="AG221" s="176"/>
      <c r="AH221" s="177"/>
      <c r="AI221" s="178">
        <f>VLOOKUP($AC221,'04'!$AC$8:$BH$256,7,FALSE)+VLOOKUP($AC221,'5'!$AC$8:$BP$226,7,FALSE)+VLOOKUP($AC221,'06'!$AC$8:$BH$250,7,FALSE)+VLOOKUP($AC221,'07'!$AC$8:$BH$250,7,FALSE)</f>
        <v>0</v>
      </c>
      <c r="AJ221" s="179"/>
      <c r="AK221" s="179"/>
      <c r="AL221" s="180"/>
      <c r="AM221" s="178">
        <f>VLOOKUP($AC221,'04'!$AC$8:$BH$256,11,FALSE)+VLOOKUP($AC221,'5'!$AC$8:$BP$226,11,FALSE)+VLOOKUP($AC221,'06'!$AC$8:$BH$250,11,FALSE)+VLOOKUP($AC221,'07'!$AC$8:$BH$250,11,FALSE)</f>
        <v>0</v>
      </c>
      <c r="AN221" s="179"/>
      <c r="AO221" s="179"/>
      <c r="AP221" s="180"/>
      <c r="AQ221" s="178">
        <f>VLOOKUP($AC221,'04'!$AC$8:$BH$256,15,FALSE)+VLOOKUP($AC221,'5'!$AC$8:$BP$226,15,FALSE)+VLOOKUP($AC221,'06'!$AC$8:$BH$250,15,FALSE)+VLOOKUP($AC221,'07'!$AC$8:$BH$250,15,FALSE)</f>
        <v>0</v>
      </c>
      <c r="AR221" s="179"/>
      <c r="AS221" s="179"/>
      <c r="AT221" s="180"/>
      <c r="AU221" s="178">
        <f>VLOOKUP($AC221,'04'!$AC$8:$BH$256,19,FALSE)+VLOOKUP($AC221,'5'!$AC$8:$BP$226,19,FALSE)+VLOOKUP($AC221,'06'!$AC$8:$BH$250,19,FALSE)+VLOOKUP($AC221,'07'!$AC$8:$BH$250,19,FALSE)</f>
        <v>0</v>
      </c>
      <c r="AV221" s="179"/>
      <c r="AW221" s="179"/>
      <c r="AX221" s="180"/>
      <c r="AY221" s="178">
        <f>VLOOKUP($AC221,'04'!$AC$8:$BH$256,23,FALSE)+VLOOKUP($AC221,'5'!$AC$8:$BP$226,23,FALSE)+VLOOKUP($AC221,'06'!$AC$8:$BH$250,23,FALSE)+VLOOKUP($AC221,'06'!$AC$8:$BH$250,23,FALSE)</f>
        <v>0</v>
      </c>
      <c r="AZ221" s="179"/>
      <c r="BA221" s="179"/>
      <c r="BB221" s="180"/>
      <c r="BC221" s="178">
        <f>VLOOKUP($AC221,'04'!$AC$8:$BH$256,27,FALSE)+VLOOKUP($AC221,'5'!$AC$8:$BP$226,27,FALSE)+VLOOKUP($AC221,'06'!$AC$8:$BH$250,27,FALSE)+VLOOKUP($AC221,'07'!$AC$8:$BH$250,27,FALSE)</f>
        <v>0</v>
      </c>
      <c r="BD221" s="179"/>
      <c r="BE221" s="179"/>
      <c r="BF221" s="180"/>
      <c r="BG221" s="219" t="str">
        <f t="shared" si="181"/>
        <v>n.é.</v>
      </c>
      <c r="BH221" s="220"/>
    </row>
    <row r="222" spans="1:60" s="3" customFormat="1" ht="20.100000000000001" customHeight="1" x14ac:dyDescent="0.2">
      <c r="A222" s="277" t="s">
        <v>783</v>
      </c>
      <c r="B222" s="291"/>
      <c r="C222" s="243" t="s">
        <v>796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5"/>
      <c r="AC222" s="241" t="s">
        <v>412</v>
      </c>
      <c r="AD222" s="242"/>
      <c r="AE222" s="175">
        <f>VLOOKUP($AC222,'04'!$AC$8:$BH$256,3,FALSE)+VLOOKUP($AC222,'5'!$AC$8:$BP$226,3,FALSE)+VLOOKUP($AC222,'06'!$AC$8:$BH$229,3,FALSE)+VLOOKUP($AC222,'07'!$AC$8:$BP$250,3,FALSE)</f>
        <v>0</v>
      </c>
      <c r="AF222" s="176"/>
      <c r="AG222" s="176"/>
      <c r="AH222" s="177"/>
      <c r="AI222" s="178">
        <f>VLOOKUP($AC222,'04'!$AC$8:$BH$256,7,FALSE)+VLOOKUP($AC222,'5'!$AC$8:$BP$226,7,FALSE)+VLOOKUP($AC222,'06'!$AC$8:$BH$250,7,FALSE)+VLOOKUP($AC222,'07'!$AC$8:$BH$250,7,FALSE)</f>
        <v>0</v>
      </c>
      <c r="AJ222" s="179"/>
      <c r="AK222" s="179"/>
      <c r="AL222" s="180"/>
      <c r="AM222" s="178">
        <f>VLOOKUP($AC222,'04'!$AC$8:$BH$256,11,FALSE)+VLOOKUP($AC222,'5'!$AC$8:$BP$226,11,FALSE)+VLOOKUP($AC222,'06'!$AC$8:$BH$250,11,FALSE)+VLOOKUP($AC222,'07'!$AC$8:$BH$250,11,FALSE)</f>
        <v>0</v>
      </c>
      <c r="AN222" s="179"/>
      <c r="AO222" s="179"/>
      <c r="AP222" s="180"/>
      <c r="AQ222" s="178">
        <f>VLOOKUP($AC222,'04'!$AC$8:$BH$256,15,FALSE)+VLOOKUP($AC222,'5'!$AC$8:$BP$226,15,FALSE)+VLOOKUP($AC222,'06'!$AC$8:$BH$250,15,FALSE)+VLOOKUP($AC222,'07'!$AC$8:$BH$250,15,FALSE)</f>
        <v>0</v>
      </c>
      <c r="AR222" s="179"/>
      <c r="AS222" s="179"/>
      <c r="AT222" s="180"/>
      <c r="AU222" s="178">
        <f>VLOOKUP($AC222,'04'!$AC$8:$BH$256,19,FALSE)+VLOOKUP($AC222,'5'!$AC$8:$BP$226,19,FALSE)+VLOOKUP($AC222,'06'!$AC$8:$BH$250,19,FALSE)+VLOOKUP($AC222,'07'!$AC$8:$BH$250,19,FALSE)</f>
        <v>0</v>
      </c>
      <c r="AV222" s="179"/>
      <c r="AW222" s="179"/>
      <c r="AX222" s="180"/>
      <c r="AY222" s="178">
        <f>VLOOKUP($AC222,'04'!$AC$8:$BH$256,23,FALSE)+VLOOKUP($AC222,'5'!$AC$8:$BP$226,23,FALSE)+VLOOKUP($AC222,'06'!$AC$8:$BH$250,23,FALSE)+VLOOKUP($AC222,'06'!$AC$8:$BH$250,23,FALSE)</f>
        <v>0</v>
      </c>
      <c r="AZ222" s="179"/>
      <c r="BA222" s="179"/>
      <c r="BB222" s="180"/>
      <c r="BC222" s="178">
        <f>VLOOKUP($AC222,'04'!$AC$8:$BH$256,27,FALSE)+VLOOKUP($AC222,'5'!$AC$8:$BP$226,27,FALSE)+VLOOKUP($AC222,'06'!$AC$8:$BH$250,27,FALSE)+VLOOKUP($AC222,'07'!$AC$8:$BH$250,27,FALSE)</f>
        <v>0</v>
      </c>
      <c r="BD222" s="179"/>
      <c r="BE222" s="179"/>
      <c r="BF222" s="180"/>
      <c r="BG222" s="219" t="str">
        <f t="shared" si="181"/>
        <v>n.é.</v>
      </c>
      <c r="BH222" s="220"/>
    </row>
    <row r="223" spans="1:60" ht="20.100000000000001" customHeight="1" x14ac:dyDescent="0.2">
      <c r="A223" s="276" t="s">
        <v>784</v>
      </c>
      <c r="B223" s="278"/>
      <c r="C223" s="193" t="s">
        <v>413</v>
      </c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5"/>
      <c r="AC223" s="232" t="s">
        <v>414</v>
      </c>
      <c r="AD223" s="233"/>
      <c r="AE223" s="175">
        <f>VLOOKUP($AC223,'04'!$AC$8:$BH$256,3,FALSE)+VLOOKUP($AC223,'5'!$AC$8:$BP$226,3,FALSE)+VLOOKUP($AC223,'06'!$AC$8:$BH$229,3,FALSE)+VLOOKUP($AC223,'07'!$AC$8:$BP$250,3,FALSE)</f>
        <v>0</v>
      </c>
      <c r="AF223" s="176"/>
      <c r="AG223" s="176"/>
      <c r="AH223" s="177"/>
      <c r="AI223" s="178">
        <f>VLOOKUP($AC223,'04'!$AC$8:$BH$256,7,FALSE)+VLOOKUP($AC223,'5'!$AC$8:$BP$226,7,FALSE)+VLOOKUP($AC223,'06'!$AC$8:$BH$250,7,FALSE)+VLOOKUP($AC223,'07'!$AC$8:$BH$250,7,FALSE)</f>
        <v>0</v>
      </c>
      <c r="AJ223" s="179"/>
      <c r="AK223" s="179"/>
      <c r="AL223" s="180"/>
      <c r="AM223" s="178">
        <f>VLOOKUP($AC223,'04'!$AC$8:$BH$256,11,FALSE)+VLOOKUP($AC223,'5'!$AC$8:$BP$226,11,FALSE)+VLOOKUP($AC223,'06'!$AC$8:$BH$250,11,FALSE)+VLOOKUP($AC223,'07'!$AC$8:$BH$250,11,FALSE)</f>
        <v>0</v>
      </c>
      <c r="AN223" s="179"/>
      <c r="AO223" s="179"/>
      <c r="AP223" s="180"/>
      <c r="AQ223" s="178">
        <f>VLOOKUP($AC223,'04'!$AC$8:$BH$256,15,FALSE)+VLOOKUP($AC223,'5'!$AC$8:$BP$226,15,FALSE)+VLOOKUP($AC223,'06'!$AC$8:$BH$250,15,FALSE)+VLOOKUP($AC223,'07'!$AC$8:$BH$250,15,FALSE)</f>
        <v>0</v>
      </c>
      <c r="AR223" s="179"/>
      <c r="AS223" s="179"/>
      <c r="AT223" s="180"/>
      <c r="AU223" s="178">
        <f>VLOOKUP($AC223,'04'!$AC$8:$BH$256,19,FALSE)+VLOOKUP($AC223,'5'!$AC$8:$BP$226,19,FALSE)+VLOOKUP($AC223,'06'!$AC$8:$BH$250,19,FALSE)+VLOOKUP($AC223,'07'!$AC$8:$BH$250,19,FALSE)</f>
        <v>0</v>
      </c>
      <c r="AV223" s="179"/>
      <c r="AW223" s="179"/>
      <c r="AX223" s="180"/>
      <c r="AY223" s="178">
        <f>VLOOKUP($AC223,'04'!$AC$8:$BH$256,23,FALSE)+VLOOKUP($AC223,'5'!$AC$8:$BP$226,23,FALSE)+VLOOKUP($AC223,'06'!$AC$8:$BH$250,23,FALSE)+VLOOKUP($AC223,'06'!$AC$8:$BH$250,23,FALSE)</f>
        <v>0</v>
      </c>
      <c r="AZ223" s="179"/>
      <c r="BA223" s="179"/>
      <c r="BB223" s="180"/>
      <c r="BC223" s="178">
        <f>VLOOKUP($AC223,'04'!$AC$8:$BH$256,27,FALSE)+VLOOKUP($AC223,'5'!$AC$8:$BP$226,27,FALSE)+VLOOKUP($AC223,'06'!$AC$8:$BH$250,27,FALSE)+VLOOKUP($AC223,'07'!$AC$8:$BH$250,27,FALSE)</f>
        <v>0</v>
      </c>
      <c r="BD223" s="179"/>
      <c r="BE223" s="179"/>
      <c r="BF223" s="180"/>
      <c r="BG223" s="217" t="str">
        <f t="shared" si="181"/>
        <v>n.é.</v>
      </c>
      <c r="BH223" s="218"/>
    </row>
    <row r="224" spans="1:60" ht="20.100000000000001" customHeight="1" x14ac:dyDescent="0.2">
      <c r="A224" s="276" t="s">
        <v>785</v>
      </c>
      <c r="B224" s="278"/>
      <c r="C224" s="193" t="s">
        <v>716</v>
      </c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5"/>
      <c r="AC224" s="232" t="s">
        <v>717</v>
      </c>
      <c r="AD224" s="233"/>
      <c r="AE224" s="175">
        <f>VLOOKUP($AC224,'04'!$AC$8:$BH$256,3,FALSE)+VLOOKUP($AC224,'5'!$AC$8:$BP$226,3,FALSE)+VLOOKUP($AC224,'06'!$AC$8:$BH$229,3,FALSE)+VLOOKUP($AC224,'07'!$AC$8:$BP$250,3,FALSE)</f>
        <v>0</v>
      </c>
      <c r="AF224" s="176"/>
      <c r="AG224" s="176"/>
      <c r="AH224" s="177"/>
      <c r="AI224" s="178">
        <f>VLOOKUP($AC224,'04'!$AC$8:$BH$256,7,FALSE)+VLOOKUP($AC224,'5'!$AC$8:$BP$226,7,FALSE)+VLOOKUP($AC224,'06'!$AC$8:$BH$250,7,FALSE)+VLOOKUP($AC224,'07'!$AC$8:$BH$250,7,FALSE)</f>
        <v>0</v>
      </c>
      <c r="AJ224" s="179"/>
      <c r="AK224" s="179"/>
      <c r="AL224" s="180"/>
      <c r="AM224" s="178">
        <f>VLOOKUP($AC224,'04'!$AC$8:$BH$256,11,FALSE)+VLOOKUP($AC224,'5'!$AC$8:$BP$226,11,FALSE)+VLOOKUP($AC224,'06'!$AC$8:$BH$250,11,FALSE)+VLOOKUP($AC224,'07'!$AC$8:$BH$250,11,FALSE)</f>
        <v>0</v>
      </c>
      <c r="AN224" s="179"/>
      <c r="AO224" s="179"/>
      <c r="AP224" s="180"/>
      <c r="AQ224" s="178">
        <f>VLOOKUP($AC224,'04'!$AC$8:$BH$256,15,FALSE)+VLOOKUP($AC224,'5'!$AC$8:$BP$226,15,FALSE)+VLOOKUP($AC224,'06'!$AC$8:$BH$250,15,FALSE)+VLOOKUP($AC224,'07'!$AC$8:$BH$250,15,FALSE)</f>
        <v>0</v>
      </c>
      <c r="AR224" s="179"/>
      <c r="AS224" s="179"/>
      <c r="AT224" s="180"/>
      <c r="AU224" s="178">
        <f>VLOOKUP($AC224,'04'!$AC$8:$BH$256,19,FALSE)+VLOOKUP($AC224,'5'!$AC$8:$BP$226,19,FALSE)+VLOOKUP($AC224,'06'!$AC$8:$BH$250,19,FALSE)+VLOOKUP($AC224,'07'!$AC$8:$BH$250,19,FALSE)</f>
        <v>0</v>
      </c>
      <c r="AV224" s="179"/>
      <c r="AW224" s="179"/>
      <c r="AX224" s="180"/>
      <c r="AY224" s="178">
        <f>VLOOKUP($AC224,'04'!$AC$8:$BH$256,23,FALSE)+VLOOKUP($AC224,'5'!$AC$8:$BP$226,23,FALSE)+VLOOKUP($AC224,'06'!$AC$8:$BH$250,23,FALSE)+VLOOKUP($AC224,'06'!$AC$8:$BH$250,23,FALSE)</f>
        <v>0</v>
      </c>
      <c r="AZ224" s="179"/>
      <c r="BA224" s="179"/>
      <c r="BB224" s="180"/>
      <c r="BC224" s="178">
        <f>VLOOKUP($AC224,'04'!$AC$8:$BH$256,27,FALSE)+VLOOKUP($AC224,'5'!$AC$8:$BP$226,27,FALSE)+VLOOKUP($AC224,'06'!$AC$8:$BH$250,27,FALSE)+VLOOKUP($AC224,'07'!$AC$8:$BH$250,27,FALSE)</f>
        <v>0</v>
      </c>
      <c r="BD224" s="179"/>
      <c r="BE224" s="179"/>
      <c r="BF224" s="180"/>
      <c r="BG224" s="217" t="str">
        <f t="shared" si="181"/>
        <v>n.é.</v>
      </c>
      <c r="BH224" s="218"/>
    </row>
    <row r="225" spans="1:60" s="3" customFormat="1" ht="20.100000000000001" customHeight="1" x14ac:dyDescent="0.2">
      <c r="A225" s="292" t="s">
        <v>786</v>
      </c>
      <c r="B225" s="293"/>
      <c r="C225" s="254" t="s">
        <v>797</v>
      </c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6"/>
      <c r="AC225" s="257" t="s">
        <v>415</v>
      </c>
      <c r="AD225" s="258"/>
      <c r="AE225" s="297">
        <f t="shared" ref="AE225" si="189">SUM(AE216,AE222,AE223,AE224)</f>
        <v>152174830</v>
      </c>
      <c r="AF225" s="297"/>
      <c r="AG225" s="297"/>
      <c r="AH225" s="297"/>
      <c r="AI225" s="297">
        <f t="shared" ref="AI225" si="190">SUM(AI216,AI222,AI223,AI224)</f>
        <v>156611840</v>
      </c>
      <c r="AJ225" s="297"/>
      <c r="AK225" s="297"/>
      <c r="AL225" s="297"/>
      <c r="AM225" s="297">
        <f t="shared" ref="AM225" si="191">SUM(AM216,AM222,AM223,AM224)</f>
        <v>0</v>
      </c>
      <c r="AN225" s="297"/>
      <c r="AO225" s="297"/>
      <c r="AP225" s="297"/>
      <c r="AQ225" s="297">
        <f t="shared" ref="AQ225:AU225" si="192">SUM(AQ216,AQ222,AQ223,AQ224)</f>
        <v>156611840</v>
      </c>
      <c r="AR225" s="297"/>
      <c r="AS225" s="297"/>
      <c r="AT225" s="297"/>
      <c r="AU225" s="297">
        <f t="shared" si="192"/>
        <v>0</v>
      </c>
      <c r="AV225" s="297"/>
      <c r="AW225" s="297"/>
      <c r="AX225" s="297"/>
      <c r="AY225" s="297">
        <f t="shared" ref="AY225" si="193">SUM(AY216,AY222,AY223,AY224)</f>
        <v>5581151</v>
      </c>
      <c r="AZ225" s="297"/>
      <c r="BA225" s="297"/>
      <c r="BB225" s="297"/>
      <c r="BC225" s="297">
        <f t="shared" ref="BC225" si="194">SUM(BC216,BC222,BC223,BC224)</f>
        <v>156611840</v>
      </c>
      <c r="BD225" s="297"/>
      <c r="BE225" s="297"/>
      <c r="BF225" s="297"/>
      <c r="BG225" s="227">
        <f t="shared" si="181"/>
        <v>1</v>
      </c>
      <c r="BH225" s="228"/>
    </row>
    <row r="226" spans="1:60" s="3" customFormat="1" ht="20.100000000000001" customHeight="1" x14ac:dyDescent="0.2">
      <c r="A226" s="246" t="s">
        <v>787</v>
      </c>
      <c r="B226" s="247"/>
      <c r="C226" s="305" t="s">
        <v>798</v>
      </c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  <c r="AA226" s="306"/>
      <c r="AB226" s="307"/>
      <c r="AC226" s="308"/>
      <c r="AD226" s="309"/>
      <c r="AE226" s="301">
        <f t="shared" ref="AE226" si="195">AE196+AE225</f>
        <v>491153192</v>
      </c>
      <c r="AF226" s="301"/>
      <c r="AG226" s="301"/>
      <c r="AH226" s="301"/>
      <c r="AI226" s="301">
        <f t="shared" ref="AI226:AM226" si="196">AI196+AI225</f>
        <v>636716035</v>
      </c>
      <c r="AJ226" s="301"/>
      <c r="AK226" s="301"/>
      <c r="AL226" s="301"/>
      <c r="AM226" s="301">
        <f t="shared" si="196"/>
        <v>0</v>
      </c>
      <c r="AN226" s="301"/>
      <c r="AO226" s="301"/>
      <c r="AP226" s="301"/>
      <c r="AQ226" s="301">
        <f t="shared" ref="AQ226" si="197">AQ196+AQ225</f>
        <v>544076207</v>
      </c>
      <c r="AR226" s="301"/>
      <c r="AS226" s="301"/>
      <c r="AT226" s="301"/>
      <c r="AU226" s="301">
        <f t="shared" ref="AU226" si="198">AU196+AU225</f>
        <v>523785873</v>
      </c>
      <c r="AV226" s="301"/>
      <c r="AW226" s="301"/>
      <c r="AX226" s="301"/>
      <c r="AY226" s="301">
        <f t="shared" ref="AY226" si="199">AY196+AY225</f>
        <v>5581151</v>
      </c>
      <c r="AZ226" s="301"/>
      <c r="BA226" s="301"/>
      <c r="BB226" s="301"/>
      <c r="BC226" s="301">
        <f t="shared" ref="BC226" si="200">BC196+BC225</f>
        <v>529470713</v>
      </c>
      <c r="BD226" s="301"/>
      <c r="BE226" s="301"/>
      <c r="BF226" s="301"/>
      <c r="BG226" s="302">
        <f t="shared" si="181"/>
        <v>0.83156491103604768</v>
      </c>
      <c r="BH226" s="303"/>
    </row>
    <row r="228" spans="1:60" x14ac:dyDescent="0.2">
      <c r="AC228" s="304"/>
      <c r="AD228" s="304"/>
      <c r="AE228" s="299">
        <f>AE226-AE102</f>
        <v>0</v>
      </c>
      <c r="AF228" s="299"/>
      <c r="AG228" s="299"/>
      <c r="AH228" s="299"/>
      <c r="AI228" s="299">
        <f>AI226-AI102</f>
        <v>0</v>
      </c>
      <c r="AJ228" s="299"/>
      <c r="AK228" s="299"/>
      <c r="AL228" s="299"/>
      <c r="AM228" s="298"/>
      <c r="AN228" s="298"/>
      <c r="AO228" s="298"/>
      <c r="AP228" s="298"/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9">
        <f>BC102-BC226</f>
        <v>91573682</v>
      </c>
      <c r="BD228" s="299"/>
      <c r="BE228" s="299"/>
      <c r="BF228" s="299"/>
      <c r="BG228" s="300"/>
      <c r="BH228" s="300"/>
    </row>
  </sheetData>
  <mergeCells count="2444"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E20"/>
  <sheetViews>
    <sheetView showGridLines="0" view="pageBreakPreview" zoomScaleSheetLayoutView="100" workbookViewId="0">
      <selection sqref="A1:BE1"/>
    </sheetView>
  </sheetViews>
  <sheetFormatPr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91" t="s">
        <v>1087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</row>
    <row r="2" spans="1:57" ht="28.5" customHeight="1" x14ac:dyDescent="0.2">
      <c r="A2" s="381" t="s">
        <v>844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6"/>
    </row>
    <row r="3" spans="1:57" ht="15" customHeight="1" x14ac:dyDescent="0.2">
      <c r="A3" s="384" t="s">
        <v>575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8"/>
    </row>
    <row r="4" spans="1:57" ht="15.95" customHeight="1" x14ac:dyDescent="0.2">
      <c r="A4" s="609" t="s">
        <v>615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</row>
    <row r="5" spans="1:57" s="9" customFormat="1" ht="20.100000000000001" customHeight="1" x14ac:dyDescent="0.2">
      <c r="A5" s="389" t="s">
        <v>441</v>
      </c>
      <c r="B5" s="389"/>
      <c r="C5" s="390" t="s">
        <v>464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 t="s">
        <v>465</v>
      </c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</row>
    <row r="6" spans="1:57" s="9" customFormat="1" ht="20.100000000000001" customHeight="1" x14ac:dyDescent="0.2">
      <c r="A6" s="389"/>
      <c r="B6" s="389"/>
      <c r="C6" s="390" t="s">
        <v>544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487" t="s">
        <v>813</v>
      </c>
      <c r="S6" s="392"/>
      <c r="T6" s="392"/>
      <c r="U6" s="392"/>
      <c r="V6" s="487" t="s">
        <v>814</v>
      </c>
      <c r="W6" s="392"/>
      <c r="X6" s="392"/>
      <c r="Y6" s="392"/>
      <c r="Z6" s="487" t="s">
        <v>438</v>
      </c>
      <c r="AA6" s="392"/>
      <c r="AB6" s="392"/>
      <c r="AC6" s="392"/>
      <c r="AD6" s="392" t="s">
        <v>544</v>
      </c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487" t="s">
        <v>813</v>
      </c>
      <c r="AU6" s="392"/>
      <c r="AV6" s="392"/>
      <c r="AW6" s="392"/>
      <c r="AX6" s="487" t="s">
        <v>814</v>
      </c>
      <c r="AY6" s="392"/>
      <c r="AZ6" s="392"/>
      <c r="BA6" s="392"/>
      <c r="BB6" s="487" t="s">
        <v>438</v>
      </c>
      <c r="BC6" s="392"/>
      <c r="BD6" s="392"/>
      <c r="BE6" s="392"/>
    </row>
    <row r="7" spans="1:57" s="9" customFormat="1" ht="12.75" customHeight="1" x14ac:dyDescent="0.2">
      <c r="A7" s="615" t="s">
        <v>176</v>
      </c>
      <c r="B7" s="615"/>
      <c r="C7" s="614" t="s">
        <v>177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 t="s">
        <v>178</v>
      </c>
      <c r="S7" s="614"/>
      <c r="T7" s="614"/>
      <c r="U7" s="614"/>
      <c r="V7" s="614" t="s">
        <v>175</v>
      </c>
      <c r="W7" s="614"/>
      <c r="X7" s="614"/>
      <c r="Y7" s="614"/>
      <c r="Z7" s="614" t="s">
        <v>440</v>
      </c>
      <c r="AA7" s="614"/>
      <c r="AB7" s="614"/>
      <c r="AC7" s="614"/>
      <c r="AD7" s="614" t="s">
        <v>554</v>
      </c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 t="s">
        <v>555</v>
      </c>
      <c r="AU7" s="614"/>
      <c r="AV7" s="614"/>
      <c r="AW7" s="614"/>
      <c r="AX7" s="614" t="s">
        <v>569</v>
      </c>
      <c r="AY7" s="614"/>
      <c r="AZ7" s="614"/>
      <c r="BA7" s="614"/>
      <c r="BB7" s="614" t="s">
        <v>570</v>
      </c>
      <c r="BC7" s="614"/>
      <c r="BD7" s="614"/>
      <c r="BE7" s="614"/>
    </row>
    <row r="8" spans="1:57" s="9" customFormat="1" ht="20.100000000000001" customHeight="1" x14ac:dyDescent="0.2">
      <c r="A8" s="611" t="s">
        <v>0</v>
      </c>
      <c r="B8" s="612"/>
      <c r="C8" s="616" t="s">
        <v>852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3">
        <v>1080329</v>
      </c>
      <c r="S8" s="613"/>
      <c r="T8" s="613"/>
      <c r="U8" s="613"/>
      <c r="V8" s="630">
        <v>373693</v>
      </c>
      <c r="W8" s="630"/>
      <c r="X8" s="630"/>
      <c r="Y8" s="630"/>
      <c r="Z8" s="630">
        <v>373693</v>
      </c>
      <c r="AA8" s="630"/>
      <c r="AB8" s="630"/>
      <c r="AC8" s="630"/>
      <c r="AD8" s="616" t="s">
        <v>1032</v>
      </c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0"/>
      <c r="AU8" s="610"/>
      <c r="AV8" s="610"/>
      <c r="AW8" s="610"/>
      <c r="AX8" s="610">
        <v>250000</v>
      </c>
      <c r="AY8" s="610"/>
      <c r="AZ8" s="610"/>
      <c r="BA8" s="610"/>
      <c r="BB8" s="610">
        <v>250000</v>
      </c>
      <c r="BC8" s="610"/>
      <c r="BD8" s="610"/>
      <c r="BE8" s="610"/>
    </row>
    <row r="9" spans="1:57" s="9" customFormat="1" ht="20.100000000000001" customHeight="1" x14ac:dyDescent="0.2">
      <c r="A9" s="611" t="s">
        <v>1</v>
      </c>
      <c r="B9" s="612"/>
      <c r="C9" s="616" t="s">
        <v>1077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3"/>
      <c r="S9" s="613"/>
      <c r="T9" s="613"/>
      <c r="U9" s="613"/>
      <c r="V9" s="630">
        <v>146152</v>
      </c>
      <c r="W9" s="630"/>
      <c r="X9" s="630"/>
      <c r="Y9" s="630"/>
      <c r="Z9" s="630">
        <v>146152</v>
      </c>
      <c r="AA9" s="630"/>
      <c r="AB9" s="630"/>
      <c r="AC9" s="630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</row>
    <row r="10" spans="1:57" s="9" customFormat="1" ht="20.100000000000001" customHeight="1" x14ac:dyDescent="0.2">
      <c r="A10" s="611" t="s">
        <v>2</v>
      </c>
      <c r="B10" s="612"/>
      <c r="C10" s="616" t="s">
        <v>1028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3"/>
      <c r="S10" s="613"/>
      <c r="T10" s="613"/>
      <c r="U10" s="613"/>
      <c r="V10" s="630">
        <v>160147</v>
      </c>
      <c r="W10" s="630"/>
      <c r="X10" s="630"/>
      <c r="Y10" s="630"/>
      <c r="Z10" s="630">
        <v>160147</v>
      </c>
      <c r="AA10" s="630"/>
      <c r="AB10" s="630"/>
      <c r="AC10" s="630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0"/>
      <c r="AU10" s="610"/>
      <c r="AV10" s="610"/>
      <c r="AW10" s="610"/>
      <c r="AX10" s="610"/>
      <c r="AY10" s="610"/>
      <c r="AZ10" s="610"/>
      <c r="BA10" s="610"/>
      <c r="BB10" s="593"/>
      <c r="BC10" s="594"/>
      <c r="BD10" s="594"/>
      <c r="BE10" s="595"/>
    </row>
    <row r="11" spans="1:57" s="9" customFormat="1" ht="20.100000000000001" customHeight="1" x14ac:dyDescent="0.2">
      <c r="A11" s="611" t="s">
        <v>3</v>
      </c>
      <c r="B11" s="612"/>
      <c r="C11" s="616" t="s">
        <v>1033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3"/>
      <c r="S11" s="613"/>
      <c r="T11" s="613"/>
      <c r="U11" s="613"/>
      <c r="V11" s="630">
        <v>27798</v>
      </c>
      <c r="W11" s="630"/>
      <c r="X11" s="630"/>
      <c r="Y11" s="630"/>
      <c r="Z11" s="630">
        <v>27798</v>
      </c>
      <c r="AA11" s="630"/>
      <c r="AB11" s="630"/>
      <c r="AC11" s="630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0"/>
      <c r="AU11" s="610"/>
      <c r="AV11" s="610"/>
      <c r="AW11" s="610"/>
      <c r="AX11" s="610"/>
      <c r="AY11" s="610"/>
      <c r="AZ11" s="610"/>
      <c r="BA11" s="610"/>
      <c r="BB11" s="593"/>
      <c r="BC11" s="594"/>
      <c r="BD11" s="594"/>
      <c r="BE11" s="595"/>
    </row>
    <row r="12" spans="1:57" s="9" customFormat="1" ht="20.100000000000001" customHeight="1" x14ac:dyDescent="0.2">
      <c r="A12" s="611" t="s">
        <v>4</v>
      </c>
      <c r="B12" s="612"/>
      <c r="C12" s="616" t="s">
        <v>1030</v>
      </c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3"/>
      <c r="S12" s="613"/>
      <c r="T12" s="613"/>
      <c r="U12" s="613"/>
      <c r="V12" s="630">
        <v>20000</v>
      </c>
      <c r="W12" s="630"/>
      <c r="X12" s="630"/>
      <c r="Y12" s="630"/>
      <c r="Z12" s="630">
        <v>20000</v>
      </c>
      <c r="AA12" s="630"/>
      <c r="AB12" s="630"/>
      <c r="AC12" s="630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0"/>
      <c r="AU12" s="610"/>
      <c r="AV12" s="610"/>
      <c r="AW12" s="610"/>
      <c r="AX12" s="610"/>
      <c r="AY12" s="610"/>
      <c r="AZ12" s="610"/>
      <c r="BA12" s="610"/>
      <c r="BB12" s="593"/>
      <c r="BC12" s="594"/>
      <c r="BD12" s="594"/>
      <c r="BE12" s="595"/>
    </row>
    <row r="13" spans="1:57" s="9" customFormat="1" ht="20.100000000000001" customHeight="1" x14ac:dyDescent="0.2">
      <c r="A13" s="393" t="s">
        <v>5</v>
      </c>
      <c r="B13" s="394"/>
      <c r="C13" s="395" t="s">
        <v>1034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7"/>
      <c r="R13" s="599"/>
      <c r="S13" s="600"/>
      <c r="T13" s="600"/>
      <c r="U13" s="601"/>
      <c r="V13" s="631">
        <v>143800</v>
      </c>
      <c r="W13" s="632"/>
      <c r="X13" s="632"/>
      <c r="Y13" s="633"/>
      <c r="Z13" s="631">
        <v>143800</v>
      </c>
      <c r="AA13" s="632"/>
      <c r="AB13" s="632"/>
      <c r="AC13" s="633"/>
      <c r="AD13" s="134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6"/>
      <c r="AT13" s="602"/>
      <c r="AU13" s="603"/>
      <c r="AV13" s="603"/>
      <c r="AW13" s="604"/>
      <c r="AX13" s="602"/>
      <c r="AY13" s="603"/>
      <c r="AZ13" s="603"/>
      <c r="BA13" s="604"/>
      <c r="BB13" s="137"/>
      <c r="BC13" s="138"/>
      <c r="BD13" s="138"/>
      <c r="BE13" s="139"/>
    </row>
    <row r="14" spans="1:57" s="9" customFormat="1" ht="20.100000000000001" customHeight="1" x14ac:dyDescent="0.2">
      <c r="A14" s="393" t="s">
        <v>6</v>
      </c>
      <c r="B14" s="394"/>
      <c r="C14" s="395" t="s">
        <v>1035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7"/>
      <c r="R14" s="599"/>
      <c r="S14" s="600"/>
      <c r="T14" s="600"/>
      <c r="U14" s="601"/>
      <c r="V14" s="631">
        <v>44964</v>
      </c>
      <c r="W14" s="632"/>
      <c r="X14" s="632"/>
      <c r="Y14" s="633"/>
      <c r="Z14" s="631">
        <v>44964</v>
      </c>
      <c r="AA14" s="632"/>
      <c r="AB14" s="632"/>
      <c r="AC14" s="633"/>
      <c r="AD14" s="134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602"/>
      <c r="AU14" s="603"/>
      <c r="AV14" s="603"/>
      <c r="AW14" s="604"/>
      <c r="AX14" s="602"/>
      <c r="AY14" s="603"/>
      <c r="AZ14" s="603"/>
      <c r="BA14" s="604"/>
      <c r="BB14" s="137"/>
      <c r="BC14" s="138"/>
      <c r="BD14" s="138"/>
      <c r="BE14" s="139"/>
    </row>
    <row r="15" spans="1:57" s="9" customFormat="1" ht="20.100000000000001" customHeight="1" x14ac:dyDescent="0.2">
      <c r="A15" s="393" t="s">
        <v>7</v>
      </c>
      <c r="B15" s="394"/>
      <c r="C15" s="395" t="s">
        <v>1036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7"/>
      <c r="R15" s="599"/>
      <c r="S15" s="600"/>
      <c r="T15" s="600"/>
      <c r="U15" s="601"/>
      <c r="V15" s="631">
        <v>37465</v>
      </c>
      <c r="W15" s="632"/>
      <c r="X15" s="632"/>
      <c r="Y15" s="633"/>
      <c r="Z15" s="631">
        <v>37465</v>
      </c>
      <c r="AA15" s="632"/>
      <c r="AB15" s="632"/>
      <c r="AC15" s="633"/>
      <c r="AD15" s="134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602"/>
      <c r="AU15" s="603"/>
      <c r="AV15" s="603"/>
      <c r="AW15" s="604"/>
      <c r="AX15" s="602"/>
      <c r="AY15" s="603"/>
      <c r="AZ15" s="603"/>
      <c r="BA15" s="604"/>
      <c r="BB15" s="137"/>
      <c r="BC15" s="138"/>
      <c r="BD15" s="138"/>
      <c r="BE15" s="139"/>
    </row>
    <row r="16" spans="1:57" s="9" customFormat="1" ht="20.100000000000001" customHeight="1" x14ac:dyDescent="0.2">
      <c r="A16" s="393" t="s">
        <v>8</v>
      </c>
      <c r="B16" s="394"/>
      <c r="C16" s="395" t="s">
        <v>1037</v>
      </c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7"/>
      <c r="R16" s="599"/>
      <c r="S16" s="600"/>
      <c r="T16" s="600"/>
      <c r="U16" s="601"/>
      <c r="V16" s="631">
        <v>107644</v>
      </c>
      <c r="W16" s="632"/>
      <c r="X16" s="632"/>
      <c r="Y16" s="633"/>
      <c r="Z16" s="631">
        <v>107644</v>
      </c>
      <c r="AA16" s="632"/>
      <c r="AB16" s="632"/>
      <c r="AC16" s="633"/>
      <c r="AD16" s="134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602"/>
      <c r="AU16" s="603"/>
      <c r="AV16" s="603"/>
      <c r="AW16" s="604"/>
      <c r="AX16" s="602"/>
      <c r="AY16" s="603"/>
      <c r="AZ16" s="603"/>
      <c r="BA16" s="604"/>
      <c r="BB16" s="137"/>
      <c r="BC16" s="138"/>
      <c r="BD16" s="138"/>
      <c r="BE16" s="139"/>
    </row>
    <row r="17" spans="1:57" s="9" customFormat="1" ht="20.100000000000001" customHeight="1" x14ac:dyDescent="0.2">
      <c r="A17" s="393" t="s">
        <v>9</v>
      </c>
      <c r="B17" s="394"/>
      <c r="C17" s="395" t="s">
        <v>1029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7"/>
      <c r="R17" s="599"/>
      <c r="S17" s="600"/>
      <c r="T17" s="600"/>
      <c r="U17" s="601"/>
      <c r="V17" s="631">
        <v>425450</v>
      </c>
      <c r="W17" s="632"/>
      <c r="X17" s="632"/>
      <c r="Y17" s="633"/>
      <c r="Z17" s="631">
        <v>425450</v>
      </c>
      <c r="AA17" s="632"/>
      <c r="AB17" s="632"/>
      <c r="AC17" s="633"/>
      <c r="AD17" s="134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6"/>
      <c r="AT17" s="602"/>
      <c r="AU17" s="603"/>
      <c r="AV17" s="603"/>
      <c r="AW17" s="604"/>
      <c r="AX17" s="602"/>
      <c r="AY17" s="603"/>
      <c r="AZ17" s="603"/>
      <c r="BA17" s="604"/>
      <c r="BB17" s="137"/>
      <c r="BC17" s="138"/>
      <c r="BD17" s="138"/>
      <c r="BE17" s="139"/>
    </row>
    <row r="18" spans="1:57" s="9" customFormat="1" ht="20.100000000000001" customHeight="1" x14ac:dyDescent="0.2">
      <c r="A18" s="393" t="s">
        <v>10</v>
      </c>
      <c r="B18" s="394"/>
      <c r="C18" s="395" t="s">
        <v>1031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7"/>
      <c r="R18" s="599"/>
      <c r="S18" s="600"/>
      <c r="T18" s="600"/>
      <c r="U18" s="601"/>
      <c r="V18" s="631">
        <v>137414</v>
      </c>
      <c r="W18" s="632"/>
      <c r="X18" s="632"/>
      <c r="Y18" s="633"/>
      <c r="Z18" s="631">
        <v>137414</v>
      </c>
      <c r="AA18" s="632"/>
      <c r="AB18" s="632"/>
      <c r="AC18" s="633"/>
      <c r="AD18" s="134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602"/>
      <c r="AU18" s="603"/>
      <c r="AV18" s="603"/>
      <c r="AW18" s="604"/>
      <c r="AX18" s="602"/>
      <c r="AY18" s="603"/>
      <c r="AZ18" s="603"/>
      <c r="BA18" s="604"/>
      <c r="BB18" s="137"/>
      <c r="BC18" s="138"/>
      <c r="BD18" s="138"/>
      <c r="BE18" s="139"/>
    </row>
    <row r="19" spans="1:57" s="9" customFormat="1" ht="20.100000000000001" customHeight="1" x14ac:dyDescent="0.2">
      <c r="A19" s="623" t="s">
        <v>11</v>
      </c>
      <c r="B19" s="624"/>
      <c r="C19" s="625" t="s">
        <v>549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6">
        <f>SUM(R8:U12)</f>
        <v>1080329</v>
      </c>
      <c r="S19" s="626"/>
      <c r="T19" s="626"/>
      <c r="U19" s="626"/>
      <c r="V19" s="626">
        <f>SUM(V8:Y18)</f>
        <v>1624527</v>
      </c>
      <c r="W19" s="626"/>
      <c r="X19" s="626"/>
      <c r="Y19" s="626"/>
      <c r="Z19" s="626">
        <f>SUM(Z8:AC18)</f>
        <v>1624527</v>
      </c>
      <c r="AA19" s="626"/>
      <c r="AB19" s="626"/>
      <c r="AC19" s="626"/>
      <c r="AD19" s="620" t="s">
        <v>551</v>
      </c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2"/>
      <c r="AT19" s="585">
        <f>SUM(AT8:AW12)</f>
        <v>0</v>
      </c>
      <c r="AU19" s="585"/>
      <c r="AV19" s="585"/>
      <c r="AW19" s="585"/>
      <c r="AX19" s="585">
        <f t="shared" ref="AX19" si="0">SUM(AX8:BA12)</f>
        <v>250000</v>
      </c>
      <c r="AY19" s="585"/>
      <c r="AZ19" s="585"/>
      <c r="BA19" s="585"/>
      <c r="BB19" s="585">
        <f t="shared" ref="BB19" si="1">SUM(BB8:BE12)</f>
        <v>250000</v>
      </c>
      <c r="BC19" s="585"/>
      <c r="BD19" s="585"/>
      <c r="BE19" s="585"/>
    </row>
    <row r="20" spans="1:57" ht="20.100000000000001" customHeight="1" x14ac:dyDescent="0.2">
      <c r="A20" s="617"/>
      <c r="B20" s="617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26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</row>
  </sheetData>
  <mergeCells count="129">
    <mergeCell ref="Z13:AC13"/>
    <mergeCell ref="Z14:AC14"/>
    <mergeCell ref="Z15:AC15"/>
    <mergeCell ref="Z16:AC16"/>
    <mergeCell ref="Z17:AC17"/>
    <mergeCell ref="AT18:AW18"/>
    <mergeCell ref="AX13:BA13"/>
    <mergeCell ref="AX14:BA14"/>
    <mergeCell ref="AX15:BA15"/>
    <mergeCell ref="AX16:BA16"/>
    <mergeCell ref="AX17:BA17"/>
    <mergeCell ref="AX18:BA18"/>
    <mergeCell ref="AT13:AW13"/>
    <mergeCell ref="AT14:AW14"/>
    <mergeCell ref="AT15:AW15"/>
    <mergeCell ref="AT16:AW16"/>
    <mergeCell ref="AT17:AW17"/>
    <mergeCell ref="C16:Q16"/>
    <mergeCell ref="V16:Y16"/>
    <mergeCell ref="C17:Q17"/>
    <mergeCell ref="V17:Y17"/>
    <mergeCell ref="A14:B14"/>
    <mergeCell ref="A15:B15"/>
    <mergeCell ref="A16:B16"/>
    <mergeCell ref="A17:B17"/>
    <mergeCell ref="A18:B18"/>
    <mergeCell ref="V18:Y18"/>
    <mergeCell ref="R13:U13"/>
    <mergeCell ref="R14:U14"/>
    <mergeCell ref="R15:U15"/>
    <mergeCell ref="R16:U16"/>
    <mergeCell ref="R17:U17"/>
    <mergeCell ref="R18:U18"/>
    <mergeCell ref="C18:Q1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8:B8"/>
    <mergeCell ref="C8:Q8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2:AW12"/>
    <mergeCell ref="AX12:BA12"/>
    <mergeCell ref="BB12:BE12"/>
    <mergeCell ref="A19:B19"/>
    <mergeCell ref="C19:Q19"/>
    <mergeCell ref="R19:U19"/>
    <mergeCell ref="V19:Y19"/>
    <mergeCell ref="Z19:AC19"/>
    <mergeCell ref="AD19:AS19"/>
    <mergeCell ref="AT19:AW19"/>
    <mergeCell ref="A12:B12"/>
    <mergeCell ref="C12:Q12"/>
    <mergeCell ref="R12:U12"/>
    <mergeCell ref="V12:Y12"/>
    <mergeCell ref="Z12:AC12"/>
    <mergeCell ref="AD12:AS12"/>
    <mergeCell ref="C13:Q13"/>
    <mergeCell ref="C14:Q14"/>
    <mergeCell ref="C15:Q15"/>
    <mergeCell ref="V13:Y13"/>
    <mergeCell ref="V14:Y14"/>
    <mergeCell ref="V15:Y15"/>
    <mergeCell ref="Z18:AC18"/>
    <mergeCell ref="A13:B13"/>
    <mergeCell ref="BB20:BE20"/>
    <mergeCell ref="AX19:BA19"/>
    <mergeCell ref="BB19:BE19"/>
    <mergeCell ref="A20:B20"/>
    <mergeCell ref="C20:Q20"/>
    <mergeCell ref="R20:U20"/>
    <mergeCell ref="V20:Y20"/>
    <mergeCell ref="Z20:AC20"/>
    <mergeCell ref="AD20:AR20"/>
    <mergeCell ref="AT20:AW20"/>
    <mergeCell ref="AX20:BA2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BE14"/>
  <sheetViews>
    <sheetView showGridLines="0" view="pageBreakPreview" zoomScaleSheetLayoutView="100" workbookViewId="0">
      <selection sqref="A1:BE1"/>
    </sheetView>
  </sheetViews>
  <sheetFormatPr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91" t="s">
        <v>1088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</row>
    <row r="2" spans="1:57" ht="28.5" customHeight="1" x14ac:dyDescent="0.2">
      <c r="A2" s="381" t="s">
        <v>836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6"/>
    </row>
    <row r="3" spans="1:57" ht="15" customHeight="1" x14ac:dyDescent="0.2">
      <c r="A3" s="384" t="s">
        <v>575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8"/>
    </row>
    <row r="4" spans="1:57" ht="15.95" customHeight="1" x14ac:dyDescent="0.2">
      <c r="A4" s="609" t="s">
        <v>615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</row>
    <row r="5" spans="1:57" s="9" customFormat="1" ht="20.100000000000001" customHeight="1" x14ac:dyDescent="0.2">
      <c r="A5" s="389" t="s">
        <v>441</v>
      </c>
      <c r="B5" s="389"/>
      <c r="C5" s="390" t="s">
        <v>464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 t="s">
        <v>465</v>
      </c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</row>
    <row r="6" spans="1:57" s="9" customFormat="1" ht="20.100000000000001" customHeight="1" x14ac:dyDescent="0.2">
      <c r="A6" s="389"/>
      <c r="B6" s="389"/>
      <c r="C6" s="390" t="s">
        <v>544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487" t="s">
        <v>813</v>
      </c>
      <c r="S6" s="392"/>
      <c r="T6" s="392"/>
      <c r="U6" s="392"/>
      <c r="V6" s="487" t="s">
        <v>814</v>
      </c>
      <c r="W6" s="392"/>
      <c r="X6" s="392"/>
      <c r="Y6" s="392"/>
      <c r="Z6" s="487" t="s">
        <v>438</v>
      </c>
      <c r="AA6" s="392"/>
      <c r="AB6" s="392"/>
      <c r="AC6" s="392"/>
      <c r="AD6" s="392" t="s">
        <v>544</v>
      </c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487" t="s">
        <v>813</v>
      </c>
      <c r="AU6" s="392"/>
      <c r="AV6" s="392"/>
      <c r="AW6" s="392"/>
      <c r="AX6" s="487" t="s">
        <v>814</v>
      </c>
      <c r="AY6" s="392"/>
      <c r="AZ6" s="392"/>
      <c r="BA6" s="392"/>
      <c r="BB6" s="487" t="s">
        <v>438</v>
      </c>
      <c r="BC6" s="392"/>
      <c r="BD6" s="392"/>
      <c r="BE6" s="392"/>
    </row>
    <row r="7" spans="1:57" s="9" customFormat="1" ht="12.75" customHeight="1" x14ac:dyDescent="0.2">
      <c r="A7" s="615" t="s">
        <v>176</v>
      </c>
      <c r="B7" s="615"/>
      <c r="C7" s="614" t="s">
        <v>177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 t="s">
        <v>178</v>
      </c>
      <c r="S7" s="614"/>
      <c r="T7" s="614"/>
      <c r="U7" s="614"/>
      <c r="V7" s="614" t="s">
        <v>175</v>
      </c>
      <c r="W7" s="614"/>
      <c r="X7" s="614"/>
      <c r="Y7" s="614"/>
      <c r="Z7" s="614" t="s">
        <v>440</v>
      </c>
      <c r="AA7" s="614"/>
      <c r="AB7" s="614"/>
      <c r="AC7" s="614"/>
      <c r="AD7" s="614" t="s">
        <v>554</v>
      </c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 t="s">
        <v>555</v>
      </c>
      <c r="AU7" s="614"/>
      <c r="AV7" s="614"/>
      <c r="AW7" s="614"/>
      <c r="AX7" s="614" t="s">
        <v>569</v>
      </c>
      <c r="AY7" s="614"/>
      <c r="AZ7" s="614"/>
      <c r="BA7" s="614"/>
      <c r="BB7" s="614" t="s">
        <v>570</v>
      </c>
      <c r="BC7" s="614"/>
      <c r="BD7" s="614"/>
      <c r="BE7" s="614"/>
    </row>
    <row r="8" spans="1:57" s="9" customFormat="1" ht="20.100000000000001" customHeight="1" x14ac:dyDescent="0.2">
      <c r="A8" s="611" t="s">
        <v>0</v>
      </c>
      <c r="B8" s="612"/>
      <c r="C8" s="616" t="s">
        <v>1038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3">
        <v>0</v>
      </c>
      <c r="S8" s="613"/>
      <c r="T8" s="613"/>
      <c r="U8" s="613"/>
      <c r="V8" s="613">
        <v>70000</v>
      </c>
      <c r="W8" s="613"/>
      <c r="X8" s="613"/>
      <c r="Y8" s="613"/>
      <c r="Z8" s="613">
        <v>70000</v>
      </c>
      <c r="AA8" s="613"/>
      <c r="AB8" s="613"/>
      <c r="AC8" s="613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</row>
    <row r="9" spans="1:57" s="9" customFormat="1" ht="20.100000000000001" customHeight="1" x14ac:dyDescent="0.2">
      <c r="A9" s="611" t="s">
        <v>1</v>
      </c>
      <c r="B9" s="612"/>
      <c r="C9" s="616" t="s">
        <v>1039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3">
        <v>0</v>
      </c>
      <c r="S9" s="613"/>
      <c r="T9" s="613"/>
      <c r="U9" s="613"/>
      <c r="V9" s="613">
        <v>26000</v>
      </c>
      <c r="W9" s="613"/>
      <c r="X9" s="613"/>
      <c r="Y9" s="613"/>
      <c r="Z9" s="613">
        <v>26000</v>
      </c>
      <c r="AA9" s="613"/>
      <c r="AB9" s="613"/>
      <c r="AC9" s="613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</row>
    <row r="10" spans="1:57" s="9" customFormat="1" ht="20.100000000000001" customHeight="1" x14ac:dyDescent="0.2">
      <c r="A10" s="611" t="s">
        <v>2</v>
      </c>
      <c r="B10" s="612"/>
      <c r="C10" s="616" t="s">
        <v>1040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3">
        <v>0</v>
      </c>
      <c r="S10" s="613"/>
      <c r="T10" s="613"/>
      <c r="U10" s="613"/>
      <c r="V10" s="613">
        <v>494348</v>
      </c>
      <c r="W10" s="613"/>
      <c r="X10" s="613"/>
      <c r="Y10" s="613"/>
      <c r="Z10" s="613">
        <v>494348</v>
      </c>
      <c r="AA10" s="613"/>
      <c r="AB10" s="613"/>
      <c r="AC10" s="613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0"/>
      <c r="AU10" s="610"/>
      <c r="AV10" s="610"/>
      <c r="AW10" s="610"/>
      <c r="AX10" s="610"/>
      <c r="AY10" s="610"/>
      <c r="AZ10" s="610"/>
      <c r="BA10" s="610"/>
      <c r="BB10" s="593"/>
      <c r="BC10" s="594"/>
      <c r="BD10" s="594"/>
      <c r="BE10" s="595"/>
    </row>
    <row r="11" spans="1:57" s="9" customFormat="1" ht="20.100000000000001" customHeight="1" x14ac:dyDescent="0.2">
      <c r="A11" s="611" t="s">
        <v>3</v>
      </c>
      <c r="B11" s="612"/>
      <c r="C11" s="616" t="s">
        <v>1041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3">
        <v>0</v>
      </c>
      <c r="S11" s="613"/>
      <c r="T11" s="613"/>
      <c r="U11" s="613"/>
      <c r="V11" s="613">
        <v>519150</v>
      </c>
      <c r="W11" s="613"/>
      <c r="X11" s="613"/>
      <c r="Y11" s="613"/>
      <c r="Z11" s="613">
        <v>519150</v>
      </c>
      <c r="AA11" s="613"/>
      <c r="AB11" s="613"/>
      <c r="AC11" s="613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0"/>
      <c r="AU11" s="610"/>
      <c r="AV11" s="610"/>
      <c r="AW11" s="610"/>
      <c r="AX11" s="610"/>
      <c r="AY11" s="610"/>
      <c r="AZ11" s="610"/>
      <c r="BA11" s="610"/>
      <c r="BB11" s="593"/>
      <c r="BC11" s="594"/>
      <c r="BD11" s="594"/>
      <c r="BE11" s="595"/>
    </row>
    <row r="12" spans="1:57" s="9" customFormat="1" ht="20.100000000000001" customHeight="1" x14ac:dyDescent="0.2">
      <c r="A12" s="611" t="s">
        <v>4</v>
      </c>
      <c r="B12" s="612"/>
      <c r="C12" s="616" t="s">
        <v>1042</v>
      </c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3">
        <v>0</v>
      </c>
      <c r="S12" s="613"/>
      <c r="T12" s="613"/>
      <c r="U12" s="613"/>
      <c r="V12" s="613">
        <v>1350000</v>
      </c>
      <c r="W12" s="613"/>
      <c r="X12" s="613"/>
      <c r="Y12" s="613"/>
      <c r="Z12" s="613">
        <v>1350000</v>
      </c>
      <c r="AA12" s="613"/>
      <c r="AB12" s="613"/>
      <c r="AC12" s="613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0"/>
      <c r="AU12" s="610"/>
      <c r="AV12" s="610"/>
      <c r="AW12" s="610"/>
      <c r="AX12" s="610"/>
      <c r="AY12" s="610"/>
      <c r="AZ12" s="610"/>
      <c r="BA12" s="610"/>
      <c r="BB12" s="593"/>
      <c r="BC12" s="594"/>
      <c r="BD12" s="594"/>
      <c r="BE12" s="595"/>
    </row>
    <row r="13" spans="1:57" s="9" customFormat="1" ht="20.100000000000001" customHeight="1" x14ac:dyDescent="0.2">
      <c r="A13" s="623" t="s">
        <v>5</v>
      </c>
      <c r="B13" s="624"/>
      <c r="C13" s="625" t="s">
        <v>549</v>
      </c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6">
        <f>SUM(R8:U12)</f>
        <v>0</v>
      </c>
      <c r="S13" s="626"/>
      <c r="T13" s="626"/>
      <c r="U13" s="626"/>
      <c r="V13" s="626">
        <f t="shared" ref="V13" si="0">SUM(V8:Y12)</f>
        <v>2459498</v>
      </c>
      <c r="W13" s="626"/>
      <c r="X13" s="626"/>
      <c r="Y13" s="626"/>
      <c r="Z13" s="626">
        <f t="shared" ref="Z13" si="1">SUM(Z8:AC12)</f>
        <v>2459498</v>
      </c>
      <c r="AA13" s="626"/>
      <c r="AB13" s="626"/>
      <c r="AC13" s="626"/>
      <c r="AD13" s="620" t="s">
        <v>551</v>
      </c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2"/>
      <c r="AT13" s="585">
        <f>SUM(AT8:AW12)</f>
        <v>0</v>
      </c>
      <c r="AU13" s="585"/>
      <c r="AV13" s="585"/>
      <c r="AW13" s="585"/>
      <c r="AX13" s="585">
        <f t="shared" ref="AX13" si="2">SUM(AX8:BA12)</f>
        <v>0</v>
      </c>
      <c r="AY13" s="585"/>
      <c r="AZ13" s="585"/>
      <c r="BA13" s="585"/>
      <c r="BB13" s="585">
        <f t="shared" ref="BB13" si="3">SUM(BB8:BE12)</f>
        <v>0</v>
      </c>
      <c r="BC13" s="585"/>
      <c r="BD13" s="585"/>
      <c r="BE13" s="585"/>
    </row>
    <row r="14" spans="1:57" ht="20.100000000000001" customHeight="1" x14ac:dyDescent="0.2">
      <c r="A14" s="617"/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130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"/>
  <sheetViews>
    <sheetView showGridLines="0" view="pageBreakPreview" zoomScaleSheetLayoutView="100" workbookViewId="0">
      <selection sqref="A1:C1"/>
    </sheetView>
  </sheetViews>
  <sheetFormatPr defaultRowHeight="12.75" x14ac:dyDescent="0.2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 x14ac:dyDescent="0.2">
      <c r="A1" s="634" t="s">
        <v>1089</v>
      </c>
      <c r="B1" s="634"/>
      <c r="C1" s="634"/>
    </row>
    <row r="2" spans="1:3" ht="27.75" customHeight="1" x14ac:dyDescent="0.2">
      <c r="A2" s="635" t="s">
        <v>581</v>
      </c>
      <c r="B2" s="636"/>
      <c r="C2" s="637"/>
    </row>
    <row r="3" spans="1:3" ht="15.95" customHeight="1" x14ac:dyDescent="0.2">
      <c r="A3" s="638" t="s">
        <v>615</v>
      </c>
      <c r="B3" s="638"/>
      <c r="C3" s="638"/>
    </row>
    <row r="4" spans="1:3" ht="57.75" customHeight="1" x14ac:dyDescent="0.2">
      <c r="A4" s="33" t="s">
        <v>441</v>
      </c>
      <c r="B4" s="40" t="s">
        <v>577</v>
      </c>
      <c r="C4" s="41" t="s">
        <v>578</v>
      </c>
    </row>
    <row r="5" spans="1:3" ht="20.100000000000001" customHeight="1" x14ac:dyDescent="0.2">
      <c r="A5" s="34">
        <v>1</v>
      </c>
      <c r="B5" s="35" t="s">
        <v>579</v>
      </c>
      <c r="C5" s="42">
        <v>180000</v>
      </c>
    </row>
    <row r="6" spans="1:3" s="3" customFormat="1" ht="20.100000000000001" customHeight="1" x14ac:dyDescent="0.2">
      <c r="A6" s="34">
        <v>2</v>
      </c>
      <c r="B6" s="35" t="s">
        <v>818</v>
      </c>
      <c r="C6" s="43">
        <v>168000</v>
      </c>
    </row>
    <row r="7" spans="1:3" ht="20.100000000000001" customHeight="1" x14ac:dyDescent="0.2">
      <c r="A7" s="34">
        <v>3</v>
      </c>
      <c r="B7" s="44" t="s">
        <v>580</v>
      </c>
      <c r="C7" s="42">
        <v>180000</v>
      </c>
    </row>
    <row r="8" spans="1:3" ht="20.100000000000001" customHeight="1" x14ac:dyDescent="0.2">
      <c r="A8" s="34">
        <v>4</v>
      </c>
      <c r="B8" s="44" t="s">
        <v>816</v>
      </c>
      <c r="C8" s="42">
        <v>575160</v>
      </c>
    </row>
    <row r="9" spans="1:3" s="3" customFormat="1" ht="20.100000000000001" customHeight="1" x14ac:dyDescent="0.2">
      <c r="A9" s="34">
        <v>5</v>
      </c>
      <c r="B9" s="35" t="s">
        <v>817</v>
      </c>
      <c r="C9" s="42">
        <v>300960</v>
      </c>
    </row>
    <row r="10" spans="1:3" ht="20.100000000000001" customHeight="1" x14ac:dyDescent="0.2">
      <c r="A10" s="40"/>
      <c r="B10" s="45" t="s">
        <v>576</v>
      </c>
      <c r="C10" s="46">
        <f>SUM(C5:C9)</f>
        <v>1404120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portrait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D12"/>
  <sheetViews>
    <sheetView view="pageBreakPreview" zoomScaleSheetLayoutView="100" workbookViewId="0">
      <selection sqref="A1:D1"/>
    </sheetView>
  </sheetViews>
  <sheetFormatPr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491" t="s">
        <v>1090</v>
      </c>
      <c r="B1" s="491"/>
      <c r="C1" s="491"/>
      <c r="D1" s="491"/>
    </row>
    <row r="2" spans="1:4" ht="27.75" customHeight="1" x14ac:dyDescent="0.2">
      <c r="A2" s="639" t="s">
        <v>599</v>
      </c>
      <c r="B2" s="640"/>
      <c r="C2" s="640"/>
      <c r="D2" s="641"/>
    </row>
    <row r="3" spans="1:4" ht="13.5" customHeight="1" x14ac:dyDescent="0.2">
      <c r="A3" s="384" t="s">
        <v>598</v>
      </c>
      <c r="B3" s="385"/>
      <c r="C3" s="385"/>
      <c r="D3" s="386"/>
    </row>
    <row r="4" spans="1:4" ht="15.95" customHeight="1" x14ac:dyDescent="0.2">
      <c r="A4" s="638"/>
      <c r="B4" s="638"/>
      <c r="C4" s="638"/>
      <c r="D4" s="638"/>
    </row>
    <row r="5" spans="1:4" ht="20.100000000000001" customHeight="1" x14ac:dyDescent="0.2">
      <c r="A5" s="47"/>
      <c r="B5" s="48" t="s">
        <v>824</v>
      </c>
      <c r="C5" s="48" t="s">
        <v>825</v>
      </c>
      <c r="D5" s="48" t="s">
        <v>582</v>
      </c>
    </row>
    <row r="6" spans="1:4" ht="20.100000000000001" customHeight="1" x14ac:dyDescent="0.2">
      <c r="A6" s="49" t="s">
        <v>443</v>
      </c>
      <c r="B6" s="50">
        <f>'14'!B15</f>
        <v>7.25</v>
      </c>
      <c r="C6" s="50">
        <f>'14'!C15</f>
        <v>7.25</v>
      </c>
      <c r="D6" s="51">
        <f>(B6+C6)/2</f>
        <v>7.25</v>
      </c>
    </row>
    <row r="7" spans="1:4" ht="20.100000000000001" customHeight="1" x14ac:dyDescent="0.2">
      <c r="A7" s="52" t="s">
        <v>584</v>
      </c>
      <c r="B7" s="50">
        <v>22</v>
      </c>
      <c r="C7" s="50">
        <v>22</v>
      </c>
      <c r="D7" s="51">
        <f>(B7+C7)/2</f>
        <v>22</v>
      </c>
    </row>
    <row r="8" spans="1:4" s="3" customFormat="1" ht="20.100000000000001" customHeight="1" x14ac:dyDescent="0.2">
      <c r="A8" s="49" t="s">
        <v>583</v>
      </c>
      <c r="B8" s="53">
        <v>15.5</v>
      </c>
      <c r="C8" s="50">
        <v>15.5</v>
      </c>
      <c r="D8" s="51">
        <f>(B8+C8)/2</f>
        <v>15.5</v>
      </c>
    </row>
    <row r="9" spans="1:4" ht="20.100000000000001" customHeight="1" x14ac:dyDescent="0.2">
      <c r="A9" s="49" t="s">
        <v>850</v>
      </c>
      <c r="B9" s="50">
        <v>11</v>
      </c>
      <c r="C9" s="50">
        <v>11</v>
      </c>
      <c r="D9" s="51">
        <f>(B9+C9)/2</f>
        <v>11</v>
      </c>
    </row>
    <row r="10" spans="1:4" ht="20.100000000000001" customHeight="1" x14ac:dyDescent="0.2">
      <c r="A10" s="49" t="s">
        <v>843</v>
      </c>
      <c r="B10" s="50">
        <f>'14'!B54</f>
        <v>8</v>
      </c>
      <c r="C10" s="50">
        <f>'14'!C54</f>
        <v>8</v>
      </c>
      <c r="D10" s="51">
        <f>(B10+C10)/2</f>
        <v>8</v>
      </c>
    </row>
    <row r="11" spans="1:4" ht="20.100000000000001" customHeight="1" x14ac:dyDescent="0.2">
      <c r="A11" s="54" t="s">
        <v>576</v>
      </c>
      <c r="B11" s="55">
        <f>SUM(B6:B10)</f>
        <v>63.75</v>
      </c>
      <c r="C11" s="55">
        <f t="shared" ref="C11:D11" si="0">SUM(C6:C10)</f>
        <v>63.75</v>
      </c>
      <c r="D11" s="55">
        <f t="shared" si="0"/>
        <v>63.75</v>
      </c>
    </row>
    <row r="12" spans="1:4" ht="20.100000000000001" customHeight="1" x14ac:dyDescent="0.2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</sheetPr>
  <dimension ref="A1:G54"/>
  <sheetViews>
    <sheetView showGridLines="0" view="pageBreakPreview" zoomScaleSheetLayoutView="100" workbookViewId="0">
      <selection sqref="A1:D1"/>
    </sheetView>
  </sheetViews>
  <sheetFormatPr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491" t="s">
        <v>1091</v>
      </c>
      <c r="B1" s="491"/>
      <c r="C1" s="491"/>
      <c r="D1" s="491"/>
    </row>
    <row r="2" spans="1:7" ht="27.75" customHeight="1" x14ac:dyDescent="0.2">
      <c r="A2" s="639" t="s">
        <v>601</v>
      </c>
      <c r="B2" s="640"/>
      <c r="C2" s="640"/>
      <c r="D2" s="641"/>
    </row>
    <row r="3" spans="1:7" ht="12" customHeight="1" x14ac:dyDescent="0.2">
      <c r="A3" s="384" t="s">
        <v>600</v>
      </c>
      <c r="B3" s="385"/>
      <c r="C3" s="385"/>
      <c r="D3" s="386"/>
    </row>
    <row r="4" spans="1:7" ht="13.5" customHeight="1" x14ac:dyDescent="0.2">
      <c r="A4" s="638"/>
      <c r="B4" s="638"/>
      <c r="C4" s="638"/>
      <c r="D4" s="638"/>
      <c r="E4" s="36"/>
      <c r="F4" s="36"/>
      <c r="G4" s="36"/>
    </row>
    <row r="5" spans="1:7" ht="20.100000000000001" customHeight="1" x14ac:dyDescent="0.2">
      <c r="A5" s="54"/>
      <c r="B5" s="48" t="s">
        <v>824</v>
      </c>
      <c r="C5" s="48" t="s">
        <v>825</v>
      </c>
      <c r="D5" s="38" t="s">
        <v>582</v>
      </c>
    </row>
    <row r="6" spans="1:7" ht="20.100000000000001" customHeight="1" x14ac:dyDescent="0.2">
      <c r="A6" s="56" t="s">
        <v>585</v>
      </c>
      <c r="B6" s="50">
        <v>1</v>
      </c>
      <c r="C6" s="50">
        <v>1</v>
      </c>
      <c r="D6" s="51">
        <f>(B6+C6)/2</f>
        <v>1</v>
      </c>
    </row>
    <row r="7" spans="1:7" ht="20.100000000000001" customHeight="1" x14ac:dyDescent="0.2">
      <c r="A7" s="56" t="s">
        <v>586</v>
      </c>
      <c r="B7" s="50">
        <v>1</v>
      </c>
      <c r="C7" s="50">
        <v>1</v>
      </c>
      <c r="D7" s="51">
        <f t="shared" ref="D7:D14" si="0">(B7+C7)/2</f>
        <v>1</v>
      </c>
    </row>
    <row r="8" spans="1:7" ht="20.100000000000001" customHeight="1" x14ac:dyDescent="0.2">
      <c r="A8" s="56" t="s">
        <v>587</v>
      </c>
      <c r="B8" s="50">
        <v>0.75</v>
      </c>
      <c r="C8" s="50">
        <v>0.75</v>
      </c>
      <c r="D8" s="51">
        <f t="shared" si="0"/>
        <v>0.75</v>
      </c>
    </row>
    <row r="9" spans="1:7" ht="20.100000000000001" customHeight="1" x14ac:dyDescent="0.2">
      <c r="A9" s="56" t="s">
        <v>838</v>
      </c>
      <c r="B9" s="50">
        <v>1</v>
      </c>
      <c r="C9" s="50">
        <v>1</v>
      </c>
      <c r="D9" s="51">
        <f t="shared" si="0"/>
        <v>1</v>
      </c>
    </row>
    <row r="10" spans="1:7" ht="20.100000000000001" customHeight="1" x14ac:dyDescent="0.2">
      <c r="A10" s="56" t="s">
        <v>839</v>
      </c>
      <c r="B10" s="50">
        <v>0.5</v>
      </c>
      <c r="C10" s="50">
        <v>0.5</v>
      </c>
      <c r="D10" s="51">
        <f t="shared" si="0"/>
        <v>0.5</v>
      </c>
    </row>
    <row r="11" spans="1:7" ht="20.100000000000001" customHeight="1" x14ac:dyDescent="0.2">
      <c r="A11" s="56" t="s">
        <v>840</v>
      </c>
      <c r="B11" s="50">
        <v>0.5</v>
      </c>
      <c r="C11" s="50">
        <v>0.5</v>
      </c>
      <c r="D11" s="51">
        <f t="shared" si="0"/>
        <v>0.5</v>
      </c>
    </row>
    <row r="12" spans="1:7" ht="20.100000000000001" customHeight="1" x14ac:dyDescent="0.2">
      <c r="A12" s="49" t="s">
        <v>841</v>
      </c>
      <c r="B12" s="53">
        <v>1</v>
      </c>
      <c r="C12" s="53">
        <v>1</v>
      </c>
      <c r="D12" s="51">
        <f t="shared" si="0"/>
        <v>1</v>
      </c>
    </row>
    <row r="13" spans="1:7" ht="20.100000000000001" customHeight="1" x14ac:dyDescent="0.2">
      <c r="A13" s="49" t="s">
        <v>842</v>
      </c>
      <c r="B13" s="53">
        <v>1</v>
      </c>
      <c r="C13" s="53">
        <v>1</v>
      </c>
      <c r="D13" s="51">
        <f t="shared" si="0"/>
        <v>1</v>
      </c>
    </row>
    <row r="14" spans="1:7" ht="20.100000000000001" customHeight="1" x14ac:dyDescent="0.2">
      <c r="A14" s="49" t="s">
        <v>589</v>
      </c>
      <c r="B14" s="53">
        <v>0.5</v>
      </c>
      <c r="C14" s="53">
        <v>0.5</v>
      </c>
      <c r="D14" s="51">
        <f t="shared" si="0"/>
        <v>0.5</v>
      </c>
    </row>
    <row r="15" spans="1:7" ht="20.100000000000001" customHeight="1" x14ac:dyDescent="0.2">
      <c r="A15" s="54" t="s">
        <v>576</v>
      </c>
      <c r="B15" s="57">
        <f>SUM(B6:B14)</f>
        <v>7.25</v>
      </c>
      <c r="C15" s="57">
        <f>SUM(C6:C14)</f>
        <v>7.25</v>
      </c>
      <c r="D15" s="57">
        <f>SUM(D6:D14)</f>
        <v>7.25</v>
      </c>
    </row>
    <row r="17" spans="1:4" ht="27.75" customHeight="1" x14ac:dyDescent="0.2">
      <c r="A17" s="639" t="s">
        <v>602</v>
      </c>
      <c r="B17" s="640"/>
      <c r="C17" s="640"/>
      <c r="D17" s="641"/>
    </row>
    <row r="18" spans="1:4" ht="14.25" customHeight="1" x14ac:dyDescent="0.2">
      <c r="A18" s="384" t="s">
        <v>600</v>
      </c>
      <c r="B18" s="385"/>
      <c r="C18" s="385"/>
      <c r="D18" s="386"/>
    </row>
    <row r="19" spans="1:4" x14ac:dyDescent="0.2">
      <c r="A19" s="642"/>
      <c r="B19" s="642"/>
      <c r="C19" s="642"/>
      <c r="D19" s="642"/>
    </row>
    <row r="20" spans="1:4" ht="20.100000000000001" customHeight="1" x14ac:dyDescent="0.2">
      <c r="A20" s="54"/>
      <c r="B20" s="48" t="s">
        <v>824</v>
      </c>
      <c r="C20" s="48" t="s">
        <v>825</v>
      </c>
      <c r="D20" s="38" t="s">
        <v>582</v>
      </c>
    </row>
    <row r="21" spans="1:4" ht="20.100000000000001" customHeight="1" x14ac:dyDescent="0.2">
      <c r="A21" s="49" t="s">
        <v>590</v>
      </c>
      <c r="B21" s="50">
        <v>22</v>
      </c>
      <c r="C21" s="50">
        <v>22</v>
      </c>
      <c r="D21" s="51">
        <f>(B21+C21)/2</f>
        <v>22</v>
      </c>
    </row>
    <row r="22" spans="1:4" ht="20.100000000000001" customHeight="1" x14ac:dyDescent="0.2">
      <c r="A22" s="54" t="s">
        <v>576</v>
      </c>
      <c r="B22" s="57">
        <f>SUM(B21:B21)</f>
        <v>22</v>
      </c>
      <c r="C22" s="57">
        <f>SUM(C21:C21)</f>
        <v>22</v>
      </c>
      <c r="D22" s="57">
        <f>SUM(D21:D21)</f>
        <v>22</v>
      </c>
    </row>
    <row r="23" spans="1:4" ht="20.100000000000001" customHeight="1" x14ac:dyDescent="0.2"/>
    <row r="24" spans="1:4" ht="27.75" customHeight="1" x14ac:dyDescent="0.2">
      <c r="A24" s="639" t="s">
        <v>603</v>
      </c>
      <c r="B24" s="640"/>
      <c r="C24" s="640"/>
      <c r="D24" s="641"/>
    </row>
    <row r="25" spans="1:4" ht="11.25" customHeight="1" x14ac:dyDescent="0.2">
      <c r="A25" s="384" t="s">
        <v>600</v>
      </c>
      <c r="B25" s="385"/>
      <c r="C25" s="385"/>
      <c r="D25" s="386"/>
    </row>
    <row r="26" spans="1:4" x14ac:dyDescent="0.2">
      <c r="A26" s="642"/>
      <c r="B26" s="642"/>
      <c r="C26" s="642"/>
      <c r="D26" s="642"/>
    </row>
    <row r="27" spans="1:4" ht="20.100000000000001" customHeight="1" x14ac:dyDescent="0.2">
      <c r="A27" s="58"/>
      <c r="B27" s="48" t="s">
        <v>824</v>
      </c>
      <c r="C27" s="48" t="s">
        <v>825</v>
      </c>
      <c r="D27" s="38" t="s">
        <v>582</v>
      </c>
    </row>
    <row r="28" spans="1:4" ht="20.100000000000001" customHeight="1" x14ac:dyDescent="0.2">
      <c r="A28" s="49" t="s">
        <v>591</v>
      </c>
      <c r="B28" s="59">
        <v>8</v>
      </c>
      <c r="C28" s="59">
        <v>8</v>
      </c>
      <c r="D28" s="60">
        <f>(B28+C28)/2</f>
        <v>8</v>
      </c>
    </row>
    <row r="29" spans="1:4" ht="20.100000000000001" customHeight="1" x14ac:dyDescent="0.2">
      <c r="A29" s="49" t="s">
        <v>592</v>
      </c>
      <c r="B29" s="53">
        <v>7</v>
      </c>
      <c r="C29" s="53">
        <v>7</v>
      </c>
      <c r="D29" s="60">
        <f>(B29+C29)/2</f>
        <v>7</v>
      </c>
    </row>
    <row r="30" spans="1:4" ht="20.100000000000001" customHeight="1" x14ac:dyDescent="0.2">
      <c r="A30" s="49" t="s">
        <v>593</v>
      </c>
      <c r="B30" s="53">
        <v>0.5</v>
      </c>
      <c r="C30" s="53">
        <v>0.5</v>
      </c>
      <c r="D30" s="60">
        <f>(B30+C30)/2</f>
        <v>0.5</v>
      </c>
    </row>
    <row r="31" spans="1:4" ht="20.100000000000001" customHeight="1" x14ac:dyDescent="0.2">
      <c r="A31" s="54" t="s">
        <v>576</v>
      </c>
      <c r="B31" s="57">
        <f>SUM(B28:B30)</f>
        <v>15.5</v>
      </c>
      <c r="C31" s="57">
        <f>SUM(C28:C30)</f>
        <v>15.5</v>
      </c>
      <c r="D31" s="57">
        <f>SUM(D28:D30)</f>
        <v>15.5</v>
      </c>
    </row>
    <row r="32" spans="1:4" ht="20.100000000000001" customHeight="1" x14ac:dyDescent="0.2"/>
    <row r="33" spans="1:5" ht="20.100000000000001" customHeight="1" x14ac:dyDescent="0.2"/>
    <row r="34" spans="1:5" ht="27.75" customHeight="1" x14ac:dyDescent="0.2">
      <c r="A34" s="639" t="s">
        <v>845</v>
      </c>
      <c r="B34" s="640"/>
      <c r="C34" s="640"/>
      <c r="D34" s="641"/>
      <c r="E34"/>
    </row>
    <row r="35" spans="1:5" ht="12.75" customHeight="1" x14ac:dyDescent="0.2">
      <c r="A35" s="384" t="s">
        <v>600</v>
      </c>
      <c r="B35" s="385"/>
      <c r="C35" s="385"/>
      <c r="D35" s="386"/>
      <c r="E35"/>
    </row>
    <row r="36" spans="1:5" x14ac:dyDescent="0.2">
      <c r="A36" s="642"/>
      <c r="B36" s="642"/>
      <c r="C36" s="642"/>
      <c r="D36" s="642"/>
      <c r="E36"/>
    </row>
    <row r="37" spans="1:5" ht="20.100000000000001" customHeight="1" x14ac:dyDescent="0.2">
      <c r="A37" s="54" t="s">
        <v>594</v>
      </c>
      <c r="B37" s="48" t="s">
        <v>824</v>
      </c>
      <c r="C37" s="48" t="s">
        <v>825</v>
      </c>
      <c r="D37" s="38" t="s">
        <v>582</v>
      </c>
      <c r="E37" s="37"/>
    </row>
    <row r="38" spans="1:5" ht="20.100000000000001" customHeight="1" x14ac:dyDescent="0.2">
      <c r="A38" s="49" t="s">
        <v>595</v>
      </c>
      <c r="B38" s="53">
        <v>6</v>
      </c>
      <c r="C38" s="53">
        <v>6</v>
      </c>
      <c r="D38" s="61">
        <f>(B38+C38)/2</f>
        <v>6</v>
      </c>
      <c r="E38" s="37"/>
    </row>
    <row r="39" spans="1:5" ht="20.100000000000001" customHeight="1" x14ac:dyDescent="0.2">
      <c r="A39" s="49" t="s">
        <v>596</v>
      </c>
      <c r="B39" s="53">
        <v>3</v>
      </c>
      <c r="C39" s="53">
        <v>3</v>
      </c>
      <c r="D39" s="61">
        <f>(B39+C39)/2</f>
        <v>3</v>
      </c>
      <c r="E39" s="37"/>
    </row>
    <row r="40" spans="1:5" ht="20.100000000000001" customHeight="1" x14ac:dyDescent="0.2">
      <c r="A40" s="49" t="s">
        <v>597</v>
      </c>
      <c r="B40" s="53">
        <v>1</v>
      </c>
      <c r="C40" s="53">
        <v>1</v>
      </c>
      <c r="D40" s="61">
        <f>(B40+C40)/2</f>
        <v>1</v>
      </c>
      <c r="E40" s="37"/>
    </row>
    <row r="41" spans="1:5" ht="20.100000000000001" customHeight="1" x14ac:dyDescent="0.2">
      <c r="A41" s="49" t="s">
        <v>849</v>
      </c>
      <c r="B41" s="50">
        <v>1</v>
      </c>
      <c r="C41" s="50">
        <v>1</v>
      </c>
      <c r="D41" s="61">
        <f>(B41+C41)/2</f>
        <v>1</v>
      </c>
      <c r="E41" s="37"/>
    </row>
    <row r="42" spans="1:5" ht="20.100000000000001" customHeight="1" x14ac:dyDescent="0.2">
      <c r="A42" s="62" t="s">
        <v>576</v>
      </c>
      <c r="B42" s="57">
        <f>SUM(B38:B41)</f>
        <v>11</v>
      </c>
      <c r="C42" s="57">
        <f>SUM(C38:C41)</f>
        <v>11</v>
      </c>
      <c r="D42" s="57">
        <f>SUM(D38:D41)</f>
        <v>11</v>
      </c>
      <c r="E42" s="37"/>
    </row>
    <row r="43" spans="1:5" ht="20.100000000000001" customHeight="1" x14ac:dyDescent="0.2"/>
    <row r="44" spans="1:5" ht="20.100000000000001" customHeight="1" x14ac:dyDescent="0.2"/>
    <row r="45" spans="1:5" ht="20.100000000000001" customHeight="1" x14ac:dyDescent="0.2">
      <c r="A45" s="639" t="s">
        <v>843</v>
      </c>
      <c r="B45" s="640"/>
      <c r="C45" s="640"/>
      <c r="D45" s="641"/>
    </row>
    <row r="46" spans="1:5" ht="12.75" customHeight="1" x14ac:dyDescent="0.2">
      <c r="A46" s="384" t="s">
        <v>600</v>
      </c>
      <c r="B46" s="385"/>
      <c r="C46" s="385"/>
      <c r="D46" s="386"/>
    </row>
    <row r="47" spans="1:5" x14ac:dyDescent="0.2">
      <c r="A47" s="642"/>
      <c r="B47" s="642"/>
      <c r="C47" s="642"/>
      <c r="D47" s="642"/>
    </row>
    <row r="48" spans="1:5" ht="20.100000000000001" customHeight="1" x14ac:dyDescent="0.2">
      <c r="A48" s="54" t="s">
        <v>594</v>
      </c>
      <c r="B48" s="48" t="s">
        <v>824</v>
      </c>
      <c r="C48" s="48" t="s">
        <v>825</v>
      </c>
      <c r="D48" s="91" t="s">
        <v>582</v>
      </c>
    </row>
    <row r="49" spans="1:4" ht="20.100000000000001" customHeight="1" x14ac:dyDescent="0.2">
      <c r="A49" s="49" t="s">
        <v>846</v>
      </c>
      <c r="B49" s="53">
        <v>1</v>
      </c>
      <c r="C49" s="53">
        <v>1</v>
      </c>
      <c r="D49" s="61">
        <f>(B49+C49)/2</f>
        <v>1</v>
      </c>
    </row>
    <row r="50" spans="1:4" ht="20.100000000000001" customHeight="1" x14ac:dyDescent="0.2">
      <c r="A50" s="49" t="s">
        <v>847</v>
      </c>
      <c r="B50" s="53">
        <v>2</v>
      </c>
      <c r="C50" s="53">
        <v>2</v>
      </c>
      <c r="D50" s="61">
        <f>(B50+C50)/2</f>
        <v>2</v>
      </c>
    </row>
    <row r="51" spans="1:4" ht="20.100000000000001" customHeight="1" x14ac:dyDescent="0.2">
      <c r="A51" s="49" t="s">
        <v>848</v>
      </c>
      <c r="B51" s="53">
        <v>3</v>
      </c>
      <c r="C51" s="53">
        <v>3</v>
      </c>
      <c r="D51" s="61">
        <f>(B51+C51)/2</f>
        <v>3</v>
      </c>
    </row>
    <row r="52" spans="1:4" ht="20.100000000000001" customHeight="1" x14ac:dyDescent="0.2">
      <c r="A52" s="49" t="s">
        <v>589</v>
      </c>
      <c r="B52" s="53">
        <v>1</v>
      </c>
      <c r="C52" s="53">
        <v>1</v>
      </c>
      <c r="D52" s="61">
        <f>(B52+C52)/2</f>
        <v>1</v>
      </c>
    </row>
    <row r="53" spans="1:4" ht="20.100000000000001" customHeight="1" x14ac:dyDescent="0.2">
      <c r="A53" s="49" t="s">
        <v>841</v>
      </c>
      <c r="B53" s="50">
        <v>1</v>
      </c>
      <c r="C53" s="50">
        <v>1</v>
      </c>
      <c r="D53" s="61">
        <f>(B53+C53)/2</f>
        <v>1</v>
      </c>
    </row>
    <row r="54" spans="1:4" ht="20.100000000000001" customHeight="1" x14ac:dyDescent="0.2">
      <c r="A54" s="62" t="s">
        <v>576</v>
      </c>
      <c r="B54" s="57">
        <f>SUM(B49:B53)</f>
        <v>8</v>
      </c>
      <c r="C54" s="57">
        <f>SUM(C49:C53)</f>
        <v>8</v>
      </c>
      <c r="D54" s="57">
        <f>SUM(D49:D53)</f>
        <v>8</v>
      </c>
    </row>
  </sheetData>
  <mergeCells count="16">
    <mergeCell ref="A1:D1"/>
    <mergeCell ref="A3:D3"/>
    <mergeCell ref="A2:D2"/>
    <mergeCell ref="A4:D4"/>
    <mergeCell ref="A17:D17"/>
    <mergeCell ref="A45:D45"/>
    <mergeCell ref="A46:D46"/>
    <mergeCell ref="A47:D47"/>
    <mergeCell ref="A36:D36"/>
    <mergeCell ref="A18:D18"/>
    <mergeCell ref="A25:D25"/>
    <mergeCell ref="A35:D35"/>
    <mergeCell ref="A19:D19"/>
    <mergeCell ref="A24:D24"/>
    <mergeCell ref="A26:D26"/>
    <mergeCell ref="A34:D3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K12"/>
  <sheetViews>
    <sheetView view="pageBreakPreview" zoomScaleSheetLayoutView="100" workbookViewId="0">
      <selection sqref="A1:BK1"/>
    </sheetView>
  </sheetViews>
  <sheetFormatPr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43" t="s">
        <v>1092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</row>
    <row r="2" spans="1:63" ht="28.5" customHeight="1" x14ac:dyDescent="0.2">
      <c r="A2" s="149" t="s">
        <v>443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40"/>
    </row>
    <row r="3" spans="1:63" ht="15" customHeight="1" x14ac:dyDescent="0.2">
      <c r="A3" s="152" t="s">
        <v>613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8"/>
    </row>
    <row r="4" spans="1:63" ht="15.95" customHeight="1" x14ac:dyDescent="0.2">
      <c r="A4" s="336" t="s">
        <v>615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63" ht="15.95" customHeight="1" x14ac:dyDescent="0.2">
      <c r="A5" s="157" t="s">
        <v>441</v>
      </c>
      <c r="B5" s="157"/>
      <c r="C5" s="322" t="s">
        <v>444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647" t="s">
        <v>445</v>
      </c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9"/>
    </row>
    <row r="6" spans="1:63" ht="35.1" customHeight="1" x14ac:dyDescent="0.2">
      <c r="A6" s="157"/>
      <c r="B6" s="157"/>
      <c r="C6" s="158" t="s">
        <v>612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31"/>
      <c r="S6" s="164" t="s">
        <v>241</v>
      </c>
      <c r="T6" s="160"/>
      <c r="U6" s="160"/>
      <c r="V6" s="160"/>
      <c r="W6" s="164" t="s">
        <v>437</v>
      </c>
      <c r="X6" s="160"/>
      <c r="Y6" s="160"/>
      <c r="Z6" s="160"/>
      <c r="AA6" s="164" t="s">
        <v>438</v>
      </c>
      <c r="AB6" s="160"/>
      <c r="AC6" s="160"/>
      <c r="AD6" s="160"/>
      <c r="AE6" s="164" t="s">
        <v>439</v>
      </c>
      <c r="AF6" s="160"/>
      <c r="AG6" s="161" t="s">
        <v>26</v>
      </c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3"/>
      <c r="AW6" s="30"/>
      <c r="AX6" s="644" t="s">
        <v>241</v>
      </c>
      <c r="AY6" s="646"/>
      <c r="AZ6" s="646"/>
      <c r="BA6" s="645"/>
      <c r="BB6" s="644" t="s">
        <v>437</v>
      </c>
      <c r="BC6" s="646"/>
      <c r="BD6" s="646"/>
      <c r="BE6" s="645"/>
      <c r="BF6" s="644" t="s">
        <v>438</v>
      </c>
      <c r="BG6" s="646"/>
      <c r="BH6" s="646"/>
      <c r="BI6" s="645"/>
      <c r="BJ6" s="644" t="s">
        <v>439</v>
      </c>
      <c r="BK6" s="645"/>
    </row>
    <row r="7" spans="1:63" x14ac:dyDescent="0.2">
      <c r="A7" s="321" t="s">
        <v>176</v>
      </c>
      <c r="B7" s="321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28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165" t="s">
        <v>555</v>
      </c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28"/>
      <c r="AX7" s="650" t="s">
        <v>569</v>
      </c>
      <c r="AY7" s="651"/>
      <c r="AZ7" s="651"/>
      <c r="BA7" s="652"/>
      <c r="BB7" s="650" t="s">
        <v>570</v>
      </c>
      <c r="BC7" s="651"/>
      <c r="BD7" s="651"/>
      <c r="BE7" s="652"/>
      <c r="BF7" s="650" t="s">
        <v>571</v>
      </c>
      <c r="BG7" s="651"/>
      <c r="BH7" s="651"/>
      <c r="BI7" s="652"/>
      <c r="BJ7" s="650" t="s">
        <v>572</v>
      </c>
      <c r="BK7" s="652"/>
    </row>
    <row r="8" spans="1:63" ht="20.100000000000001" customHeight="1" x14ac:dyDescent="0.2">
      <c r="A8" s="312" t="s">
        <v>0</v>
      </c>
      <c r="B8" s="313"/>
      <c r="C8" s="314" t="s">
        <v>611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2" t="s">
        <v>262</v>
      </c>
      <c r="S8" s="315">
        <f>'16'!S8:V8+'16'!S19:V19+'16'!S30:V30+'16'!S41:V41-100000000</f>
        <v>231782438</v>
      </c>
      <c r="T8" s="315"/>
      <c r="U8" s="315"/>
      <c r="V8" s="315"/>
      <c r="W8" s="315">
        <v>338145321</v>
      </c>
      <c r="X8" s="315"/>
      <c r="Y8" s="315"/>
      <c r="Z8" s="315"/>
      <c r="AA8" s="315">
        <v>338098911</v>
      </c>
      <c r="AB8" s="315"/>
      <c r="AC8" s="315"/>
      <c r="AD8" s="315"/>
      <c r="AE8" s="319">
        <f>IF(W8&lt;&gt;"",AA8/W8,"n.é.")</f>
        <v>0.99986275131691082</v>
      </c>
      <c r="AF8" s="320"/>
      <c r="AG8" s="356" t="s">
        <v>610</v>
      </c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8"/>
      <c r="AW8" s="12" t="s">
        <v>32</v>
      </c>
      <c r="AX8" s="316">
        <f>'16'!AX8:BA8+'16'!AX19:BA19+'16'!AX30:BA30+'16'!AX41:BA41-100000000</f>
        <v>283017180</v>
      </c>
      <c r="AY8" s="317"/>
      <c r="AZ8" s="317"/>
      <c r="BA8" s="318"/>
      <c r="BB8" s="316">
        <v>311486248</v>
      </c>
      <c r="BC8" s="317"/>
      <c r="BD8" s="317"/>
      <c r="BE8" s="318"/>
      <c r="BF8" s="316">
        <v>309282101</v>
      </c>
      <c r="BG8" s="317"/>
      <c r="BH8" s="317"/>
      <c r="BI8" s="318"/>
      <c r="BJ8" s="319">
        <f>IF(BB8&lt;&gt;"",BF8/BB8,"n.é.")</f>
        <v>0.99292377427847156</v>
      </c>
      <c r="BK8" s="320"/>
    </row>
    <row r="9" spans="1:63" ht="20.100000000000001" customHeight="1" x14ac:dyDescent="0.2">
      <c r="A9" s="312" t="s">
        <v>1</v>
      </c>
      <c r="B9" s="313"/>
      <c r="C9" s="314" t="s">
        <v>609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2" t="s">
        <v>299</v>
      </c>
      <c r="S9" s="315">
        <f>'16'!S9:V9+'16'!S20:V20+'16'!S31:V31+'16'!S42:V42-46781610</f>
        <v>112589144</v>
      </c>
      <c r="T9" s="315"/>
      <c r="U9" s="315"/>
      <c r="V9" s="315"/>
      <c r="W9" s="315">
        <v>298570714</v>
      </c>
      <c r="X9" s="315"/>
      <c r="Y9" s="315"/>
      <c r="Z9" s="315"/>
      <c r="AA9" s="315">
        <v>282945484</v>
      </c>
      <c r="AB9" s="315"/>
      <c r="AC9" s="315"/>
      <c r="AD9" s="315"/>
      <c r="AE9" s="319">
        <f t="shared" ref="AE9" si="0">IF(W9&lt;&gt;"",AA9/W9,"n.é.")</f>
        <v>0.94766656853022768</v>
      </c>
      <c r="AF9" s="320"/>
      <c r="AG9" s="356" t="s">
        <v>608</v>
      </c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8"/>
      <c r="AW9" s="12" t="s">
        <v>52</v>
      </c>
      <c r="AX9" s="316">
        <f>'16'!AX9:BA9+'16'!AX20:BA20+'16'!AX31:BA31+'16'!AX42:BA42-46781610</f>
        <v>61354402</v>
      </c>
      <c r="AY9" s="317"/>
      <c r="AZ9" s="317"/>
      <c r="BA9" s="318"/>
      <c r="BB9" s="316">
        <v>325229787</v>
      </c>
      <c r="BC9" s="317"/>
      <c r="BD9" s="317"/>
      <c r="BE9" s="318"/>
      <c r="BF9" s="316">
        <v>220188612</v>
      </c>
      <c r="BG9" s="317"/>
      <c r="BH9" s="317"/>
      <c r="BI9" s="318"/>
      <c r="BJ9" s="217">
        <f t="shared" ref="BJ9:BJ11" si="1">IF(BB9&lt;&gt;"",BF9/BB9,"n.é.")</f>
        <v>0.67702474004941005</v>
      </c>
      <c r="BK9" s="218"/>
    </row>
    <row r="10" spans="1:63" ht="20.100000000000001" customHeight="1" x14ac:dyDescent="0.2">
      <c r="A10" s="312" t="s">
        <v>2</v>
      </c>
      <c r="B10" s="313"/>
      <c r="C10" s="314" t="s">
        <v>607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2" t="s">
        <v>320</v>
      </c>
      <c r="S10" s="315">
        <v>0</v>
      </c>
      <c r="T10" s="315"/>
      <c r="U10" s="315"/>
      <c r="V10" s="315"/>
      <c r="W10" s="315">
        <v>0</v>
      </c>
      <c r="X10" s="315"/>
      <c r="Y10" s="315"/>
      <c r="Z10" s="315"/>
      <c r="AA10" s="315">
        <v>0</v>
      </c>
      <c r="AB10" s="315"/>
      <c r="AC10" s="315"/>
      <c r="AD10" s="315"/>
      <c r="AE10" s="319" t="s">
        <v>1078</v>
      </c>
      <c r="AF10" s="320"/>
      <c r="AG10" s="356" t="s">
        <v>606</v>
      </c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8"/>
      <c r="AW10" s="12" t="s">
        <v>57</v>
      </c>
      <c r="AX10" s="316">
        <v>0</v>
      </c>
      <c r="AY10" s="317"/>
      <c r="AZ10" s="317"/>
      <c r="BA10" s="318"/>
      <c r="BB10" s="316">
        <v>0</v>
      </c>
      <c r="BC10" s="317"/>
      <c r="BD10" s="317"/>
      <c r="BE10" s="318"/>
      <c r="BF10" s="316">
        <v>0</v>
      </c>
      <c r="BG10" s="317"/>
      <c r="BH10" s="317"/>
      <c r="BI10" s="318"/>
      <c r="BJ10" s="217" t="s">
        <v>1078</v>
      </c>
      <c r="BK10" s="218"/>
    </row>
    <row r="11" spans="1:63" s="3" customFormat="1" ht="20.100000000000001" customHeight="1" x14ac:dyDescent="0.2">
      <c r="A11" s="325" t="s">
        <v>3</v>
      </c>
      <c r="B11" s="326"/>
      <c r="C11" s="351" t="s">
        <v>605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9"/>
      <c r="S11" s="355">
        <f>SUM(S8:V10)</f>
        <v>344371582</v>
      </c>
      <c r="T11" s="355"/>
      <c r="U11" s="355"/>
      <c r="V11" s="355"/>
      <c r="W11" s="355">
        <f t="shared" ref="W11" si="2">SUM(W8:Z10)</f>
        <v>636716035</v>
      </c>
      <c r="X11" s="355"/>
      <c r="Y11" s="355"/>
      <c r="Z11" s="355"/>
      <c r="AA11" s="355">
        <f t="shared" ref="AA11" si="3">SUM(AA8:AD10)</f>
        <v>621044395</v>
      </c>
      <c r="AB11" s="355"/>
      <c r="AC11" s="355"/>
      <c r="AD11" s="355"/>
      <c r="AE11" s="333">
        <f t="shared" ref="AE11" si="4">IF(W11&lt;&gt;"",AA11/W11,"n.é.")</f>
        <v>0.97538676719520656</v>
      </c>
      <c r="AF11" s="334"/>
      <c r="AG11" s="348" t="s">
        <v>604</v>
      </c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50"/>
      <c r="AW11" s="32"/>
      <c r="AX11" s="653">
        <f>SUM(AX8:BA10)</f>
        <v>344371582</v>
      </c>
      <c r="AY11" s="654"/>
      <c r="AZ11" s="654"/>
      <c r="BA11" s="655"/>
      <c r="BB11" s="653">
        <f t="shared" ref="BB11" si="5">SUM(BB8:BE10)</f>
        <v>636716035</v>
      </c>
      <c r="BC11" s="654"/>
      <c r="BD11" s="654"/>
      <c r="BE11" s="655"/>
      <c r="BF11" s="653">
        <f t="shared" ref="BF11" si="6">SUM(BF8:BI10)</f>
        <v>529470713</v>
      </c>
      <c r="BG11" s="654"/>
      <c r="BH11" s="654"/>
      <c r="BI11" s="655"/>
      <c r="BJ11" s="333">
        <f t="shared" si="1"/>
        <v>0.83156491103604768</v>
      </c>
      <c r="BK11" s="334"/>
    </row>
    <row r="12" spans="1:63" ht="20.100000000000001" customHeight="1" x14ac:dyDescent="0.2">
      <c r="A12" s="323"/>
      <c r="B12" s="323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27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1"/>
      <c r="AF12" s="331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27"/>
      <c r="AW12" s="27"/>
      <c r="AX12" s="656"/>
      <c r="AY12" s="656"/>
      <c r="AZ12" s="656"/>
      <c r="BA12" s="656"/>
      <c r="BB12" s="656"/>
      <c r="BC12" s="656"/>
      <c r="BD12" s="656"/>
      <c r="BE12" s="656"/>
      <c r="BF12" s="656"/>
      <c r="BG12" s="656"/>
      <c r="BH12" s="656"/>
      <c r="BI12" s="656"/>
      <c r="BJ12" s="656"/>
      <c r="BK12" s="656"/>
    </row>
  </sheetData>
  <mergeCells count="83"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A12:B12"/>
    <mergeCell ref="C12:Q12"/>
    <mergeCell ref="S12:V12"/>
    <mergeCell ref="W12:Z12"/>
    <mergeCell ref="AA12:AD12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K45"/>
  <sheetViews>
    <sheetView showGridLines="0" view="pageBreakPreview" zoomScaleSheetLayoutView="100" workbookViewId="0">
      <selection sqref="A1:BK1"/>
    </sheetView>
  </sheetViews>
  <sheetFormatPr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43" t="s">
        <v>1093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</row>
    <row r="2" spans="1:63" ht="28.5" customHeight="1" x14ac:dyDescent="0.2">
      <c r="A2" s="149" t="s">
        <v>443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40"/>
    </row>
    <row r="3" spans="1:63" ht="15" customHeight="1" x14ac:dyDescent="0.2">
      <c r="A3" s="152" t="s">
        <v>614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8"/>
    </row>
    <row r="4" spans="1:63" ht="15.95" customHeight="1" x14ac:dyDescent="0.2">
      <c r="A4" s="336" t="s">
        <v>615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63" ht="15.95" customHeight="1" x14ac:dyDescent="0.2">
      <c r="A5" s="157" t="s">
        <v>441</v>
      </c>
      <c r="B5" s="157"/>
      <c r="C5" s="322" t="s">
        <v>444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647" t="s">
        <v>445</v>
      </c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9"/>
    </row>
    <row r="6" spans="1:63" ht="35.1" customHeight="1" x14ac:dyDescent="0.2">
      <c r="A6" s="157"/>
      <c r="B6" s="157"/>
      <c r="C6" s="158" t="s">
        <v>612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31"/>
      <c r="S6" s="164" t="s">
        <v>241</v>
      </c>
      <c r="T6" s="160"/>
      <c r="U6" s="160"/>
      <c r="V6" s="160"/>
      <c r="W6" s="164" t="s">
        <v>437</v>
      </c>
      <c r="X6" s="160"/>
      <c r="Y6" s="160"/>
      <c r="Z6" s="160"/>
      <c r="AA6" s="164" t="s">
        <v>438</v>
      </c>
      <c r="AB6" s="160"/>
      <c r="AC6" s="160"/>
      <c r="AD6" s="160"/>
      <c r="AE6" s="164" t="s">
        <v>439</v>
      </c>
      <c r="AF6" s="160"/>
      <c r="AG6" s="161" t="s">
        <v>26</v>
      </c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3"/>
      <c r="AW6" s="30"/>
      <c r="AX6" s="644" t="s">
        <v>241</v>
      </c>
      <c r="AY6" s="646"/>
      <c r="AZ6" s="646"/>
      <c r="BA6" s="645"/>
      <c r="BB6" s="644" t="s">
        <v>437</v>
      </c>
      <c r="BC6" s="646"/>
      <c r="BD6" s="646"/>
      <c r="BE6" s="645"/>
      <c r="BF6" s="644" t="s">
        <v>438</v>
      </c>
      <c r="BG6" s="646"/>
      <c r="BH6" s="646"/>
      <c r="BI6" s="645"/>
      <c r="BJ6" s="644" t="s">
        <v>439</v>
      </c>
      <c r="BK6" s="645"/>
    </row>
    <row r="7" spans="1:63" x14ac:dyDescent="0.2">
      <c r="A7" s="321" t="s">
        <v>176</v>
      </c>
      <c r="B7" s="321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28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165" t="s">
        <v>555</v>
      </c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28"/>
      <c r="AX7" s="650" t="s">
        <v>569</v>
      </c>
      <c r="AY7" s="651"/>
      <c r="AZ7" s="651"/>
      <c r="BA7" s="652"/>
      <c r="BB7" s="650" t="s">
        <v>570</v>
      </c>
      <c r="BC7" s="651"/>
      <c r="BD7" s="651"/>
      <c r="BE7" s="652"/>
      <c r="BF7" s="650" t="s">
        <v>571</v>
      </c>
      <c r="BG7" s="651"/>
      <c r="BH7" s="651"/>
      <c r="BI7" s="652"/>
      <c r="BJ7" s="650" t="s">
        <v>572</v>
      </c>
      <c r="BK7" s="652"/>
    </row>
    <row r="8" spans="1:63" ht="20.100000000000001" customHeight="1" x14ac:dyDescent="0.2">
      <c r="A8" s="312" t="s">
        <v>0</v>
      </c>
      <c r="B8" s="313"/>
      <c r="C8" s="314" t="s">
        <v>611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2" t="s">
        <v>262</v>
      </c>
      <c r="S8" s="316">
        <v>187697525</v>
      </c>
      <c r="T8" s="317"/>
      <c r="U8" s="317"/>
      <c r="V8" s="318"/>
      <c r="W8" s="315">
        <v>238451245</v>
      </c>
      <c r="X8" s="315"/>
      <c r="Y8" s="315"/>
      <c r="Z8" s="315"/>
      <c r="AA8" s="315">
        <v>237468546</v>
      </c>
      <c r="AB8" s="315"/>
      <c r="AC8" s="315"/>
      <c r="AD8" s="315"/>
      <c r="AE8" s="319">
        <f>IF(W8&lt;&gt;"",AA8/W8,"n.é.")</f>
        <v>0.99587882629843261</v>
      </c>
      <c r="AF8" s="320"/>
      <c r="AG8" s="356" t="s">
        <v>610</v>
      </c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8"/>
      <c r="AW8" s="12" t="s">
        <v>32</v>
      </c>
      <c r="AX8" s="316">
        <f>AX19+AX30+AX41+67950500</f>
        <v>225483840</v>
      </c>
      <c r="AY8" s="317"/>
      <c r="AZ8" s="317"/>
      <c r="BA8" s="318"/>
      <c r="BB8" s="175">
        <v>210514568</v>
      </c>
      <c r="BC8" s="176"/>
      <c r="BD8" s="176"/>
      <c r="BE8" s="177"/>
      <c r="BF8" s="315">
        <v>204668628</v>
      </c>
      <c r="BG8" s="315"/>
      <c r="BH8" s="315"/>
      <c r="BI8" s="315"/>
      <c r="BJ8" s="319">
        <f>IF(BB8&lt;&gt;"",BF8/BB8,"n.é.")</f>
        <v>0.97223023539159537</v>
      </c>
      <c r="BK8" s="320"/>
    </row>
    <row r="9" spans="1:63" ht="20.100000000000001" customHeight="1" x14ac:dyDescent="0.2">
      <c r="A9" s="312" t="s">
        <v>1</v>
      </c>
      <c r="B9" s="313"/>
      <c r="C9" s="314" t="s">
        <v>609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2" t="s">
        <v>299</v>
      </c>
      <c r="S9" s="315">
        <f>321669852-S8</f>
        <v>133972327</v>
      </c>
      <c r="T9" s="315"/>
      <c r="U9" s="315"/>
      <c r="V9" s="315"/>
      <c r="W9" s="315">
        <v>217395452</v>
      </c>
      <c r="X9" s="315"/>
      <c r="Y9" s="315"/>
      <c r="Z9" s="315"/>
      <c r="AA9" s="315">
        <v>203194558</v>
      </c>
      <c r="AB9" s="315"/>
      <c r="AC9" s="315"/>
      <c r="AD9" s="315"/>
      <c r="AE9" s="217">
        <f t="shared" ref="AE9" si="0">IF(W9&lt;&gt;"",AA9/W9,"n.é.")</f>
        <v>0.93467713390802676</v>
      </c>
      <c r="AF9" s="218"/>
      <c r="AG9" s="356" t="s">
        <v>608</v>
      </c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8"/>
      <c r="AW9" s="12" t="s">
        <v>52</v>
      </c>
      <c r="AX9" s="316">
        <f>S11-AX8</f>
        <v>96186012</v>
      </c>
      <c r="AY9" s="317"/>
      <c r="AZ9" s="317"/>
      <c r="BA9" s="318"/>
      <c r="BB9" s="175">
        <v>245332129</v>
      </c>
      <c r="BC9" s="176"/>
      <c r="BD9" s="176"/>
      <c r="BE9" s="177"/>
      <c r="BF9" s="315">
        <v>145986970</v>
      </c>
      <c r="BG9" s="315"/>
      <c r="BH9" s="315"/>
      <c r="BI9" s="315"/>
      <c r="BJ9" s="217">
        <f t="shared" ref="BJ9" si="1">IF(BB9&lt;&gt;"",BF9/BB9,"n.é.")</f>
        <v>0.59505850536192917</v>
      </c>
      <c r="BK9" s="218"/>
    </row>
    <row r="10" spans="1:63" ht="20.100000000000001" customHeight="1" x14ac:dyDescent="0.2">
      <c r="A10" s="312" t="s">
        <v>2</v>
      </c>
      <c r="B10" s="313"/>
      <c r="C10" s="314" t="s">
        <v>607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2" t="s">
        <v>320</v>
      </c>
      <c r="S10" s="315">
        <v>0</v>
      </c>
      <c r="T10" s="315"/>
      <c r="U10" s="315"/>
      <c r="V10" s="315"/>
      <c r="W10" s="315">
        <v>0</v>
      </c>
      <c r="X10" s="315"/>
      <c r="Y10" s="315"/>
      <c r="Z10" s="315"/>
      <c r="AA10" s="315">
        <v>0</v>
      </c>
      <c r="AB10" s="315"/>
      <c r="AC10" s="315"/>
      <c r="AD10" s="315"/>
      <c r="AE10" s="217" t="s">
        <v>1078</v>
      </c>
      <c r="AF10" s="218"/>
      <c r="AG10" s="356" t="s">
        <v>606</v>
      </c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8"/>
      <c r="AW10" s="12" t="s">
        <v>57</v>
      </c>
      <c r="AX10" s="316">
        <v>0</v>
      </c>
      <c r="AY10" s="317"/>
      <c r="AZ10" s="317"/>
      <c r="BA10" s="318"/>
      <c r="BB10" s="175">
        <v>0</v>
      </c>
      <c r="BC10" s="176"/>
      <c r="BD10" s="176"/>
      <c r="BE10" s="177"/>
      <c r="BF10" s="315">
        <v>0</v>
      </c>
      <c r="BG10" s="315"/>
      <c r="BH10" s="315"/>
      <c r="BI10" s="315"/>
      <c r="BJ10" s="217" t="s">
        <v>1078</v>
      </c>
      <c r="BK10" s="218"/>
    </row>
    <row r="11" spans="1:63" s="3" customFormat="1" ht="20.100000000000001" customHeight="1" x14ac:dyDescent="0.2">
      <c r="A11" s="325" t="s">
        <v>3</v>
      </c>
      <c r="B11" s="326"/>
      <c r="C11" s="351" t="s">
        <v>605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9"/>
      <c r="S11" s="355">
        <f>SUM(S8:V10)</f>
        <v>321669852</v>
      </c>
      <c r="T11" s="355"/>
      <c r="U11" s="355"/>
      <c r="V11" s="355"/>
      <c r="W11" s="355">
        <f t="shared" ref="W11" si="2">SUM(W8:Z10)</f>
        <v>455846697</v>
      </c>
      <c r="X11" s="355"/>
      <c r="Y11" s="355"/>
      <c r="Z11" s="355"/>
      <c r="AA11" s="355">
        <f t="shared" ref="AA11" si="3">SUM(AA8:AD10)</f>
        <v>440663104</v>
      </c>
      <c r="AB11" s="355"/>
      <c r="AC11" s="355"/>
      <c r="AD11" s="355"/>
      <c r="AE11" s="333">
        <f>IF(W11&lt;&gt;"",AA11/W11,"n.é.")</f>
        <v>0.96669144890173464</v>
      </c>
      <c r="AF11" s="334"/>
      <c r="AG11" s="348" t="s">
        <v>604</v>
      </c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50"/>
      <c r="AW11" s="32"/>
      <c r="AX11" s="653">
        <f>SUM(AX8:BA10)</f>
        <v>321669852</v>
      </c>
      <c r="AY11" s="654"/>
      <c r="AZ11" s="654"/>
      <c r="BA11" s="655"/>
      <c r="BB11" s="653">
        <f t="shared" ref="BB11" si="4">SUM(BB8:BE10)</f>
        <v>455846697</v>
      </c>
      <c r="BC11" s="654"/>
      <c r="BD11" s="654"/>
      <c r="BE11" s="655"/>
      <c r="BF11" s="653">
        <f t="shared" ref="BF11" si="5">SUM(BF8:BI10)</f>
        <v>350655598</v>
      </c>
      <c r="BG11" s="654"/>
      <c r="BH11" s="654"/>
      <c r="BI11" s="655"/>
      <c r="BJ11" s="333">
        <f>IF(BB11&lt;&gt;"",BF11/BB11,"n.é.")</f>
        <v>0.76924018602683875</v>
      </c>
      <c r="BK11" s="334"/>
    </row>
    <row r="12" spans="1:63" ht="28.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28.5" customHeight="1" x14ac:dyDescent="0.2">
      <c r="A13" s="149" t="s">
        <v>583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40"/>
    </row>
    <row r="14" spans="1:63" ht="15" customHeight="1" x14ac:dyDescent="0.2">
      <c r="A14" s="152" t="s">
        <v>614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8"/>
    </row>
    <row r="15" spans="1:63" ht="15.95" customHeight="1" x14ac:dyDescent="0.2">
      <c r="A15" s="336" t="s">
        <v>615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</row>
    <row r="16" spans="1:63" ht="15.95" customHeight="1" x14ac:dyDescent="0.2">
      <c r="A16" s="157" t="s">
        <v>441</v>
      </c>
      <c r="B16" s="157"/>
      <c r="C16" s="322" t="s">
        <v>444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647" t="s">
        <v>445</v>
      </c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8"/>
      <c r="BB16" s="648"/>
      <c r="BC16" s="648"/>
      <c r="BD16" s="648"/>
      <c r="BE16" s="648"/>
      <c r="BF16" s="648"/>
      <c r="BG16" s="648"/>
      <c r="BH16" s="648"/>
      <c r="BI16" s="648"/>
      <c r="BJ16" s="648"/>
      <c r="BK16" s="649"/>
    </row>
    <row r="17" spans="1:63" ht="35.1" customHeight="1" x14ac:dyDescent="0.2">
      <c r="A17" s="157"/>
      <c r="B17" s="157"/>
      <c r="C17" s="158" t="s">
        <v>612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31"/>
      <c r="S17" s="164" t="s">
        <v>241</v>
      </c>
      <c r="T17" s="160"/>
      <c r="U17" s="160"/>
      <c r="V17" s="160"/>
      <c r="W17" s="164" t="s">
        <v>437</v>
      </c>
      <c r="X17" s="160"/>
      <c r="Y17" s="160"/>
      <c r="Z17" s="160"/>
      <c r="AA17" s="164" t="s">
        <v>438</v>
      </c>
      <c r="AB17" s="160"/>
      <c r="AC17" s="160"/>
      <c r="AD17" s="160"/>
      <c r="AE17" s="164" t="s">
        <v>439</v>
      </c>
      <c r="AF17" s="160"/>
      <c r="AG17" s="161" t="s">
        <v>26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3"/>
      <c r="AW17" s="30"/>
      <c r="AX17" s="644" t="s">
        <v>241</v>
      </c>
      <c r="AY17" s="646"/>
      <c r="AZ17" s="646"/>
      <c r="BA17" s="645"/>
      <c r="BB17" s="644" t="s">
        <v>437</v>
      </c>
      <c r="BC17" s="646"/>
      <c r="BD17" s="646"/>
      <c r="BE17" s="645"/>
      <c r="BF17" s="644" t="s">
        <v>438</v>
      </c>
      <c r="BG17" s="646"/>
      <c r="BH17" s="646"/>
      <c r="BI17" s="645"/>
      <c r="BJ17" s="644" t="s">
        <v>439</v>
      </c>
      <c r="BK17" s="645"/>
    </row>
    <row r="18" spans="1:63" x14ac:dyDescent="0.2">
      <c r="A18" s="321" t="s">
        <v>176</v>
      </c>
      <c r="B18" s="321"/>
      <c r="C18" s="329" t="s">
        <v>177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28"/>
      <c r="S18" s="329" t="s">
        <v>178</v>
      </c>
      <c r="T18" s="329"/>
      <c r="U18" s="329"/>
      <c r="V18" s="329"/>
      <c r="W18" s="329" t="s">
        <v>175</v>
      </c>
      <c r="X18" s="329"/>
      <c r="Y18" s="329"/>
      <c r="Z18" s="329"/>
      <c r="AA18" s="329" t="s">
        <v>440</v>
      </c>
      <c r="AB18" s="329"/>
      <c r="AC18" s="329"/>
      <c r="AD18" s="329"/>
      <c r="AE18" s="329" t="s">
        <v>554</v>
      </c>
      <c r="AF18" s="329"/>
      <c r="AG18" s="165" t="s">
        <v>555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7"/>
      <c r="AW18" s="28"/>
      <c r="AX18" s="650" t="s">
        <v>569</v>
      </c>
      <c r="AY18" s="651"/>
      <c r="AZ18" s="651"/>
      <c r="BA18" s="652"/>
      <c r="BB18" s="650" t="s">
        <v>570</v>
      </c>
      <c r="BC18" s="651"/>
      <c r="BD18" s="651"/>
      <c r="BE18" s="652"/>
      <c r="BF18" s="650" t="s">
        <v>571</v>
      </c>
      <c r="BG18" s="651"/>
      <c r="BH18" s="651"/>
      <c r="BI18" s="652"/>
      <c r="BJ18" s="650" t="s">
        <v>572</v>
      </c>
      <c r="BK18" s="652"/>
    </row>
    <row r="19" spans="1:63" ht="20.100000000000001" customHeight="1" x14ac:dyDescent="0.2">
      <c r="A19" s="312" t="s">
        <v>0</v>
      </c>
      <c r="B19" s="313"/>
      <c r="C19" s="314" t="s">
        <v>611</v>
      </c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12" t="s">
        <v>262</v>
      </c>
      <c r="S19" s="315">
        <f>67678278-S20</f>
        <v>65428278</v>
      </c>
      <c r="T19" s="315"/>
      <c r="U19" s="315"/>
      <c r="V19" s="315"/>
      <c r="W19" s="315">
        <v>70803693</v>
      </c>
      <c r="X19" s="315"/>
      <c r="Y19" s="315"/>
      <c r="Z19" s="315"/>
      <c r="AA19" s="315">
        <v>70803693</v>
      </c>
      <c r="AB19" s="315"/>
      <c r="AC19" s="315"/>
      <c r="AD19" s="315"/>
      <c r="AE19" s="217">
        <f>IF(W19&gt;0,AA19/W19,"n.é.")</f>
        <v>1</v>
      </c>
      <c r="AF19" s="218"/>
      <c r="AG19" s="356" t="s">
        <v>610</v>
      </c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8"/>
      <c r="AW19" s="12" t="s">
        <v>32</v>
      </c>
      <c r="AX19" s="316">
        <v>67678278</v>
      </c>
      <c r="AY19" s="317"/>
      <c r="AZ19" s="317"/>
      <c r="BA19" s="318"/>
      <c r="BB19" s="175">
        <v>73053693</v>
      </c>
      <c r="BC19" s="176"/>
      <c r="BD19" s="176"/>
      <c r="BE19" s="177"/>
      <c r="BF19" s="175">
        <v>71718560</v>
      </c>
      <c r="BG19" s="176"/>
      <c r="BH19" s="176"/>
      <c r="BI19" s="177"/>
      <c r="BJ19" s="217">
        <f>IF(BB19&gt;0,BF19/BB19,"n.é.")</f>
        <v>0.98172394926016948</v>
      </c>
      <c r="BK19" s="218"/>
    </row>
    <row r="20" spans="1:63" ht="20.100000000000001" customHeight="1" x14ac:dyDescent="0.2">
      <c r="A20" s="312" t="s">
        <v>1</v>
      </c>
      <c r="B20" s="313"/>
      <c r="C20" s="314" t="s">
        <v>609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12" t="s">
        <v>299</v>
      </c>
      <c r="S20" s="315">
        <v>2250000</v>
      </c>
      <c r="T20" s="315"/>
      <c r="U20" s="315"/>
      <c r="V20" s="315"/>
      <c r="W20" s="315">
        <v>2250000</v>
      </c>
      <c r="X20" s="315"/>
      <c r="Y20" s="315"/>
      <c r="Z20" s="315"/>
      <c r="AA20" s="315">
        <v>2250000</v>
      </c>
      <c r="AB20" s="315"/>
      <c r="AC20" s="315"/>
      <c r="AD20" s="315"/>
      <c r="AE20" s="217">
        <f>IF(W20&gt;0,AA20/W20,"n.é.")</f>
        <v>1</v>
      </c>
      <c r="AF20" s="218"/>
      <c r="AG20" s="356" t="s">
        <v>608</v>
      </c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8"/>
      <c r="AW20" s="12" t="s">
        <v>52</v>
      </c>
      <c r="AX20" s="316">
        <v>0</v>
      </c>
      <c r="AY20" s="317"/>
      <c r="AZ20" s="317"/>
      <c r="BA20" s="318"/>
      <c r="BB20" s="175">
        <v>0</v>
      </c>
      <c r="BC20" s="176"/>
      <c r="BD20" s="176"/>
      <c r="BE20" s="177"/>
      <c r="BF20" s="175">
        <v>0</v>
      </c>
      <c r="BG20" s="176"/>
      <c r="BH20" s="176"/>
      <c r="BI20" s="177"/>
      <c r="BJ20" s="217" t="str">
        <f>IF(BB20&gt;0,BF20/BB20,"n.é.")</f>
        <v>n.é.</v>
      </c>
      <c r="BK20" s="218"/>
    </row>
    <row r="21" spans="1:63" ht="20.100000000000001" customHeight="1" x14ac:dyDescent="0.2">
      <c r="A21" s="312" t="s">
        <v>2</v>
      </c>
      <c r="B21" s="313"/>
      <c r="C21" s="314" t="s">
        <v>607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12" t="s">
        <v>320</v>
      </c>
      <c r="S21" s="315">
        <v>0</v>
      </c>
      <c r="T21" s="315"/>
      <c r="U21" s="315"/>
      <c r="V21" s="315"/>
      <c r="W21" s="315">
        <v>0</v>
      </c>
      <c r="X21" s="315"/>
      <c r="Y21" s="315"/>
      <c r="Z21" s="315"/>
      <c r="AA21" s="315">
        <v>0</v>
      </c>
      <c r="AB21" s="315"/>
      <c r="AC21" s="315"/>
      <c r="AD21" s="315"/>
      <c r="AE21" s="217" t="str">
        <f>IF(W21&gt;0,AA21/W21,"n.é.")</f>
        <v>n.é.</v>
      </c>
      <c r="AF21" s="218"/>
      <c r="AG21" s="356" t="s">
        <v>606</v>
      </c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8"/>
      <c r="AW21" s="12" t="s">
        <v>57</v>
      </c>
      <c r="AX21" s="316">
        <v>0</v>
      </c>
      <c r="AY21" s="317"/>
      <c r="AZ21" s="317"/>
      <c r="BA21" s="318"/>
      <c r="BB21" s="175">
        <v>0</v>
      </c>
      <c r="BC21" s="176"/>
      <c r="BD21" s="176"/>
      <c r="BE21" s="177"/>
      <c r="BF21" s="175">
        <v>0</v>
      </c>
      <c r="BG21" s="176"/>
      <c r="BH21" s="176"/>
      <c r="BI21" s="177"/>
      <c r="BJ21" s="217" t="str">
        <f>IF(BB21&gt;0,BF21/BB21,"n.é.")</f>
        <v>n.é.</v>
      </c>
      <c r="BK21" s="218"/>
    </row>
    <row r="22" spans="1:63" s="3" customFormat="1" ht="20.100000000000001" customHeight="1" x14ac:dyDescent="0.2">
      <c r="A22" s="325" t="s">
        <v>3</v>
      </c>
      <c r="B22" s="326"/>
      <c r="C22" s="351" t="s">
        <v>605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9"/>
      <c r="S22" s="355">
        <f>SUM(S19:V21)</f>
        <v>67678278</v>
      </c>
      <c r="T22" s="355"/>
      <c r="U22" s="355"/>
      <c r="V22" s="355"/>
      <c r="W22" s="355">
        <f t="shared" ref="W22" si="6">SUM(W19:Z21)</f>
        <v>73053693</v>
      </c>
      <c r="X22" s="355"/>
      <c r="Y22" s="355"/>
      <c r="Z22" s="355"/>
      <c r="AA22" s="355">
        <f t="shared" ref="AA22" si="7">SUM(AA19:AD21)</f>
        <v>73053693</v>
      </c>
      <c r="AB22" s="355"/>
      <c r="AC22" s="355"/>
      <c r="AD22" s="355"/>
      <c r="AE22" s="333">
        <f>IF(W22&gt;0,AA22/W22,"n.é.")</f>
        <v>1</v>
      </c>
      <c r="AF22" s="334"/>
      <c r="AG22" s="348" t="s">
        <v>604</v>
      </c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50"/>
      <c r="AW22" s="32"/>
      <c r="AX22" s="653">
        <f>SUM(AX19:BA21)</f>
        <v>67678278</v>
      </c>
      <c r="AY22" s="654"/>
      <c r="AZ22" s="654"/>
      <c r="BA22" s="655"/>
      <c r="BB22" s="653">
        <f t="shared" ref="BB22" si="8">SUM(BB19:BE21)</f>
        <v>73053693</v>
      </c>
      <c r="BC22" s="654"/>
      <c r="BD22" s="654"/>
      <c r="BE22" s="655"/>
      <c r="BF22" s="653">
        <f t="shared" ref="BF22" si="9">SUM(BF19:BI21)</f>
        <v>71718560</v>
      </c>
      <c r="BG22" s="654"/>
      <c r="BH22" s="654"/>
      <c r="BI22" s="655"/>
      <c r="BJ22" s="333">
        <f>IF(BB22&gt;0,BF22/BB22,"n.é.")</f>
        <v>0.98172394926016948</v>
      </c>
      <c r="BK22" s="334"/>
    </row>
    <row r="23" spans="1:63" s="3" customFormat="1" ht="29.25" customHeight="1" x14ac:dyDescent="0.2">
      <c r="A23" s="92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97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4"/>
      <c r="AW23" s="94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100"/>
      <c r="BK23" s="100"/>
    </row>
    <row r="24" spans="1:63" s="3" customFormat="1" ht="20.100000000000001" customHeight="1" x14ac:dyDescent="0.2">
      <c r="A24" s="149" t="s">
        <v>851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40"/>
    </row>
    <row r="25" spans="1:63" s="3" customFormat="1" ht="20.100000000000001" customHeight="1" x14ac:dyDescent="0.2">
      <c r="A25" s="152" t="s">
        <v>614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8"/>
    </row>
    <row r="26" spans="1:63" s="3" customFormat="1" ht="20.100000000000001" customHeight="1" x14ac:dyDescent="0.2">
      <c r="A26" s="336" t="s">
        <v>615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</row>
    <row r="27" spans="1:63" s="3" customFormat="1" x14ac:dyDescent="0.2">
      <c r="A27" s="157" t="s">
        <v>441</v>
      </c>
      <c r="B27" s="157"/>
      <c r="C27" s="322" t="s">
        <v>444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647" t="s">
        <v>445</v>
      </c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8"/>
      <c r="BI27" s="648"/>
      <c r="BJ27" s="648"/>
      <c r="BK27" s="649"/>
    </row>
    <row r="28" spans="1:63" s="3" customFormat="1" ht="29.25" customHeight="1" x14ac:dyDescent="0.2">
      <c r="A28" s="157"/>
      <c r="B28" s="157"/>
      <c r="C28" s="158" t="s">
        <v>612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87"/>
      <c r="S28" s="164" t="s">
        <v>241</v>
      </c>
      <c r="T28" s="160"/>
      <c r="U28" s="160"/>
      <c r="V28" s="160"/>
      <c r="W28" s="164" t="s">
        <v>437</v>
      </c>
      <c r="X28" s="160"/>
      <c r="Y28" s="160"/>
      <c r="Z28" s="160"/>
      <c r="AA28" s="164" t="s">
        <v>438</v>
      </c>
      <c r="AB28" s="160"/>
      <c r="AC28" s="160"/>
      <c r="AD28" s="160"/>
      <c r="AE28" s="164" t="s">
        <v>439</v>
      </c>
      <c r="AF28" s="160"/>
      <c r="AG28" s="161" t="s">
        <v>26</v>
      </c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88"/>
      <c r="AX28" s="644" t="s">
        <v>241</v>
      </c>
      <c r="AY28" s="646"/>
      <c r="AZ28" s="646"/>
      <c r="BA28" s="645"/>
      <c r="BB28" s="644" t="s">
        <v>437</v>
      </c>
      <c r="BC28" s="646"/>
      <c r="BD28" s="646"/>
      <c r="BE28" s="645"/>
      <c r="BF28" s="644" t="s">
        <v>438</v>
      </c>
      <c r="BG28" s="646"/>
      <c r="BH28" s="646"/>
      <c r="BI28" s="645"/>
      <c r="BJ28" s="644" t="s">
        <v>439</v>
      </c>
      <c r="BK28" s="645"/>
    </row>
    <row r="29" spans="1:63" s="3" customFormat="1" ht="20.100000000000001" customHeight="1" x14ac:dyDescent="0.2">
      <c r="A29" s="321" t="s">
        <v>176</v>
      </c>
      <c r="B29" s="321"/>
      <c r="C29" s="329" t="s">
        <v>177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89"/>
      <c r="S29" s="329" t="s">
        <v>178</v>
      </c>
      <c r="T29" s="329"/>
      <c r="U29" s="329"/>
      <c r="V29" s="329"/>
      <c r="W29" s="329" t="s">
        <v>175</v>
      </c>
      <c r="X29" s="329"/>
      <c r="Y29" s="329"/>
      <c r="Z29" s="329"/>
      <c r="AA29" s="329" t="s">
        <v>440</v>
      </c>
      <c r="AB29" s="329"/>
      <c r="AC29" s="329"/>
      <c r="AD29" s="329"/>
      <c r="AE29" s="329" t="s">
        <v>554</v>
      </c>
      <c r="AF29" s="329"/>
      <c r="AG29" s="165" t="s">
        <v>555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89"/>
      <c r="AX29" s="650" t="s">
        <v>569</v>
      </c>
      <c r="AY29" s="651"/>
      <c r="AZ29" s="651"/>
      <c r="BA29" s="652"/>
      <c r="BB29" s="650" t="s">
        <v>570</v>
      </c>
      <c r="BC29" s="651"/>
      <c r="BD29" s="651"/>
      <c r="BE29" s="652"/>
      <c r="BF29" s="650" t="s">
        <v>571</v>
      </c>
      <c r="BG29" s="651"/>
      <c r="BH29" s="651"/>
      <c r="BI29" s="652"/>
      <c r="BJ29" s="650" t="s">
        <v>572</v>
      </c>
      <c r="BK29" s="652"/>
    </row>
    <row r="30" spans="1:63" s="3" customFormat="1" ht="20.100000000000001" customHeight="1" x14ac:dyDescent="0.2">
      <c r="A30" s="312" t="s">
        <v>0</v>
      </c>
      <c r="B30" s="313"/>
      <c r="C30" s="314" t="s">
        <v>611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12" t="s">
        <v>262</v>
      </c>
      <c r="S30" s="315">
        <f>46235440-S31</f>
        <v>44061012</v>
      </c>
      <c r="T30" s="315"/>
      <c r="U30" s="315"/>
      <c r="V30" s="315"/>
      <c r="W30" s="315">
        <v>46145845</v>
      </c>
      <c r="X30" s="315"/>
      <c r="Y30" s="315"/>
      <c r="Z30" s="315"/>
      <c r="AA30" s="315">
        <v>46145845</v>
      </c>
      <c r="AB30" s="315"/>
      <c r="AC30" s="315"/>
      <c r="AD30" s="315"/>
      <c r="AE30" s="217">
        <f t="shared" ref="AE30:AE31" si="10">IF(W30&lt;&gt;"",AA30/W30,"n.é.")</f>
        <v>1</v>
      </c>
      <c r="AF30" s="218"/>
      <c r="AG30" s="356" t="s">
        <v>610</v>
      </c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8"/>
      <c r="AW30" s="12" t="s">
        <v>32</v>
      </c>
      <c r="AX30" s="315">
        <v>46235440</v>
      </c>
      <c r="AY30" s="315"/>
      <c r="AZ30" s="315"/>
      <c r="BA30" s="315"/>
      <c r="BB30" s="175">
        <v>49753428</v>
      </c>
      <c r="BC30" s="176"/>
      <c r="BD30" s="176"/>
      <c r="BE30" s="177"/>
      <c r="BF30" s="315">
        <v>49646569</v>
      </c>
      <c r="BG30" s="315"/>
      <c r="BH30" s="315"/>
      <c r="BI30" s="315"/>
      <c r="BJ30" s="319">
        <f>IF(BB30&lt;&gt;"",BF30/BB30,"n.é.")</f>
        <v>0.99785222839318732</v>
      </c>
      <c r="BK30" s="320"/>
    </row>
    <row r="31" spans="1:63" s="3" customFormat="1" ht="20.100000000000001" customHeight="1" x14ac:dyDescent="0.2">
      <c r="A31" s="312" t="s">
        <v>1</v>
      </c>
      <c r="B31" s="313"/>
      <c r="C31" s="314" t="s">
        <v>609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12" t="s">
        <v>299</v>
      </c>
      <c r="S31" s="315">
        <v>2174428</v>
      </c>
      <c r="T31" s="315"/>
      <c r="U31" s="315"/>
      <c r="V31" s="315"/>
      <c r="W31" s="315">
        <v>3607583</v>
      </c>
      <c r="X31" s="315"/>
      <c r="Y31" s="315"/>
      <c r="Z31" s="315"/>
      <c r="AA31" s="315">
        <v>3607583</v>
      </c>
      <c r="AB31" s="315"/>
      <c r="AC31" s="315"/>
      <c r="AD31" s="315"/>
      <c r="AE31" s="217">
        <f t="shared" si="10"/>
        <v>1</v>
      </c>
      <c r="AF31" s="218"/>
      <c r="AG31" s="356" t="s">
        <v>608</v>
      </c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8"/>
      <c r="AW31" s="12" t="s">
        <v>52</v>
      </c>
      <c r="AX31" s="315">
        <v>0</v>
      </c>
      <c r="AY31" s="315"/>
      <c r="AZ31" s="315"/>
      <c r="BA31" s="315"/>
      <c r="BB31" s="175">
        <v>0</v>
      </c>
      <c r="BC31" s="176"/>
      <c r="BD31" s="176"/>
      <c r="BE31" s="177"/>
      <c r="BF31" s="315">
        <v>0</v>
      </c>
      <c r="BG31" s="315"/>
      <c r="BH31" s="315"/>
      <c r="BI31" s="315"/>
      <c r="BJ31" s="217" t="s">
        <v>1078</v>
      </c>
      <c r="BK31" s="218"/>
    </row>
    <row r="32" spans="1:63" s="3" customFormat="1" ht="20.100000000000001" customHeight="1" x14ac:dyDescent="0.2">
      <c r="A32" s="312" t="s">
        <v>2</v>
      </c>
      <c r="B32" s="313"/>
      <c r="C32" s="314" t="s">
        <v>607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12" t="s">
        <v>320</v>
      </c>
      <c r="S32" s="315">
        <v>0</v>
      </c>
      <c r="T32" s="315"/>
      <c r="U32" s="315"/>
      <c r="V32" s="315"/>
      <c r="W32" s="315">
        <v>0</v>
      </c>
      <c r="X32" s="315"/>
      <c r="Y32" s="315"/>
      <c r="Z32" s="315"/>
      <c r="AA32" s="315">
        <v>0</v>
      </c>
      <c r="AB32" s="315"/>
      <c r="AC32" s="315"/>
      <c r="AD32" s="315"/>
      <c r="AE32" s="217" t="str">
        <f>IF(W32&gt;0,AA32/W32,"n.é.")</f>
        <v>n.é.</v>
      </c>
      <c r="AF32" s="218"/>
      <c r="AG32" s="356" t="s">
        <v>606</v>
      </c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8"/>
      <c r="AW32" s="12" t="s">
        <v>57</v>
      </c>
      <c r="AX32" s="316">
        <v>0</v>
      </c>
      <c r="AY32" s="317"/>
      <c r="AZ32" s="317"/>
      <c r="BA32" s="318"/>
      <c r="BB32" s="175">
        <v>0</v>
      </c>
      <c r="BC32" s="176"/>
      <c r="BD32" s="176"/>
      <c r="BE32" s="177"/>
      <c r="BF32" s="315">
        <v>0</v>
      </c>
      <c r="BG32" s="315"/>
      <c r="BH32" s="315"/>
      <c r="BI32" s="315"/>
      <c r="BJ32" s="217" t="str">
        <f>IF(BB32&gt;0,BF32/BB32,"n.é.")</f>
        <v>n.é.</v>
      </c>
      <c r="BK32" s="218"/>
    </row>
    <row r="33" spans="1:63" s="3" customFormat="1" ht="20.100000000000001" customHeight="1" x14ac:dyDescent="0.2">
      <c r="A33" s="325" t="s">
        <v>3</v>
      </c>
      <c r="B33" s="326"/>
      <c r="C33" s="351" t="s">
        <v>605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9"/>
      <c r="S33" s="355">
        <f>SUM(S30:V32)</f>
        <v>46235440</v>
      </c>
      <c r="T33" s="355"/>
      <c r="U33" s="355"/>
      <c r="V33" s="355"/>
      <c r="W33" s="355">
        <f t="shared" ref="W33" si="11">SUM(W30:Z32)</f>
        <v>49753428</v>
      </c>
      <c r="X33" s="355"/>
      <c r="Y33" s="355"/>
      <c r="Z33" s="355"/>
      <c r="AA33" s="355">
        <f t="shared" ref="AA33" si="12">SUM(AA30:AD32)</f>
        <v>49753428</v>
      </c>
      <c r="AB33" s="355"/>
      <c r="AC33" s="355"/>
      <c r="AD33" s="355"/>
      <c r="AE33" s="333">
        <f>IF(W33&gt;0,AA33/W33,"n.é.")</f>
        <v>1</v>
      </c>
      <c r="AF33" s="334"/>
      <c r="AG33" s="348" t="s">
        <v>604</v>
      </c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50"/>
      <c r="AW33" s="90"/>
      <c r="AX33" s="653">
        <f>SUM(AX30:BA32)</f>
        <v>46235440</v>
      </c>
      <c r="AY33" s="654"/>
      <c r="AZ33" s="654"/>
      <c r="BA33" s="655"/>
      <c r="BB33" s="653">
        <f t="shared" ref="BB33" si="13">SUM(BB30:BE32)</f>
        <v>49753428</v>
      </c>
      <c r="BC33" s="654"/>
      <c r="BD33" s="654"/>
      <c r="BE33" s="655"/>
      <c r="BF33" s="653">
        <f t="shared" ref="BF33" si="14">SUM(BF30:BI32)</f>
        <v>49646569</v>
      </c>
      <c r="BG33" s="654"/>
      <c r="BH33" s="654"/>
      <c r="BI33" s="655"/>
      <c r="BJ33" s="333">
        <f>IF(BB33&gt;0,BF33/BB33,"n.é.")</f>
        <v>0.99785222839318732</v>
      </c>
      <c r="BK33" s="334"/>
    </row>
    <row r="34" spans="1:63" ht="27.75" customHeight="1" x14ac:dyDescent="0.2">
      <c r="A34" s="323"/>
      <c r="B34" s="323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27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1"/>
      <c r="AF34" s="331"/>
      <c r="AG34" s="657"/>
      <c r="AH34" s="657"/>
      <c r="AI34" s="657"/>
      <c r="AJ34" s="657"/>
      <c r="AK34" s="657"/>
      <c r="AL34" s="657"/>
      <c r="AM34" s="657"/>
      <c r="AN34" s="657"/>
      <c r="AO34" s="657"/>
      <c r="AP34" s="657"/>
      <c r="AQ34" s="657"/>
      <c r="AR34" s="657"/>
      <c r="AS34" s="657"/>
      <c r="AT34" s="657"/>
      <c r="AU34" s="657"/>
      <c r="AV34" s="27"/>
      <c r="AW34" s="27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56"/>
    </row>
    <row r="35" spans="1:63" ht="28.5" customHeight="1" x14ac:dyDescent="0.2">
      <c r="A35" s="149" t="s">
        <v>843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40"/>
    </row>
    <row r="36" spans="1:63" ht="15" customHeight="1" x14ac:dyDescent="0.2">
      <c r="A36" s="152" t="s">
        <v>614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8"/>
    </row>
    <row r="37" spans="1:63" ht="15.95" customHeight="1" x14ac:dyDescent="0.2">
      <c r="A37" s="336" t="s">
        <v>615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</row>
    <row r="38" spans="1:63" x14ac:dyDescent="0.2">
      <c r="A38" s="157" t="s">
        <v>441</v>
      </c>
      <c r="B38" s="157"/>
      <c r="C38" s="322" t="s">
        <v>444</v>
      </c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647" t="s">
        <v>445</v>
      </c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  <c r="AV38" s="648"/>
      <c r="AW38" s="648"/>
      <c r="AX38" s="648"/>
      <c r="AY38" s="648"/>
      <c r="AZ38" s="648"/>
      <c r="BA38" s="648"/>
      <c r="BB38" s="648"/>
      <c r="BC38" s="648"/>
      <c r="BD38" s="648"/>
      <c r="BE38" s="648"/>
      <c r="BF38" s="648"/>
      <c r="BG38" s="648"/>
      <c r="BH38" s="648"/>
      <c r="BI38" s="648"/>
      <c r="BJ38" s="648"/>
      <c r="BK38" s="649"/>
    </row>
    <row r="39" spans="1:63" ht="35.1" customHeight="1" x14ac:dyDescent="0.2">
      <c r="A39" s="157"/>
      <c r="B39" s="157"/>
      <c r="C39" s="158" t="s">
        <v>612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31"/>
      <c r="S39" s="164" t="s">
        <v>241</v>
      </c>
      <c r="T39" s="160"/>
      <c r="U39" s="160"/>
      <c r="V39" s="160"/>
      <c r="W39" s="164" t="s">
        <v>437</v>
      </c>
      <c r="X39" s="160"/>
      <c r="Y39" s="160"/>
      <c r="Z39" s="160"/>
      <c r="AA39" s="164" t="s">
        <v>438</v>
      </c>
      <c r="AB39" s="160"/>
      <c r="AC39" s="160"/>
      <c r="AD39" s="160"/>
      <c r="AE39" s="164" t="s">
        <v>439</v>
      </c>
      <c r="AF39" s="160"/>
      <c r="AG39" s="161" t="s">
        <v>26</v>
      </c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3"/>
      <c r="AW39" s="30"/>
      <c r="AX39" s="644" t="s">
        <v>241</v>
      </c>
      <c r="AY39" s="646"/>
      <c r="AZ39" s="646"/>
      <c r="BA39" s="645"/>
      <c r="BB39" s="644" t="s">
        <v>437</v>
      </c>
      <c r="BC39" s="646"/>
      <c r="BD39" s="646"/>
      <c r="BE39" s="645"/>
      <c r="BF39" s="644" t="s">
        <v>438</v>
      </c>
      <c r="BG39" s="646"/>
      <c r="BH39" s="646"/>
      <c r="BI39" s="645"/>
      <c r="BJ39" s="644" t="s">
        <v>439</v>
      </c>
      <c r="BK39" s="645"/>
    </row>
    <row r="40" spans="1:63" x14ac:dyDescent="0.2">
      <c r="A40" s="321" t="s">
        <v>176</v>
      </c>
      <c r="B40" s="321"/>
      <c r="C40" s="329" t="s">
        <v>177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28"/>
      <c r="S40" s="329" t="s">
        <v>178</v>
      </c>
      <c r="T40" s="329"/>
      <c r="U40" s="329"/>
      <c r="V40" s="329"/>
      <c r="W40" s="329" t="s">
        <v>175</v>
      </c>
      <c r="X40" s="329"/>
      <c r="Y40" s="329"/>
      <c r="Z40" s="329"/>
      <c r="AA40" s="329" t="s">
        <v>440</v>
      </c>
      <c r="AB40" s="329"/>
      <c r="AC40" s="329"/>
      <c r="AD40" s="329"/>
      <c r="AE40" s="329" t="s">
        <v>554</v>
      </c>
      <c r="AF40" s="329"/>
      <c r="AG40" s="165" t="s">
        <v>555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7"/>
      <c r="AW40" s="28"/>
      <c r="AX40" s="650" t="s">
        <v>569</v>
      </c>
      <c r="AY40" s="651"/>
      <c r="AZ40" s="651"/>
      <c r="BA40" s="652"/>
      <c r="BB40" s="650" t="s">
        <v>570</v>
      </c>
      <c r="BC40" s="651"/>
      <c r="BD40" s="651"/>
      <c r="BE40" s="652"/>
      <c r="BF40" s="650" t="s">
        <v>571</v>
      </c>
      <c r="BG40" s="651"/>
      <c r="BH40" s="651"/>
      <c r="BI40" s="652"/>
      <c r="BJ40" s="650" t="s">
        <v>572</v>
      </c>
      <c r="BK40" s="652"/>
    </row>
    <row r="41" spans="1:63" ht="20.100000000000001" customHeight="1" x14ac:dyDescent="0.2">
      <c r="A41" s="312" t="s">
        <v>0</v>
      </c>
      <c r="B41" s="313"/>
      <c r="C41" s="314" t="s">
        <v>611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12" t="s">
        <v>262</v>
      </c>
      <c r="S41" s="315">
        <f>55569622-S42</f>
        <v>34595623</v>
      </c>
      <c r="T41" s="315"/>
      <c r="U41" s="315"/>
      <c r="V41" s="315"/>
      <c r="W41" s="315">
        <v>35945874</v>
      </c>
      <c r="X41" s="315"/>
      <c r="Y41" s="315"/>
      <c r="Z41" s="315"/>
      <c r="AA41" s="315">
        <v>35843582</v>
      </c>
      <c r="AB41" s="315"/>
      <c r="AC41" s="315"/>
      <c r="AD41" s="315"/>
      <c r="AE41" s="217">
        <f t="shared" ref="AE41" si="15">IF(W41&lt;&gt;"",AA41/W41,"n.é.")</f>
        <v>0.99715427701104165</v>
      </c>
      <c r="AF41" s="218"/>
      <c r="AG41" s="356" t="s">
        <v>610</v>
      </c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8"/>
      <c r="AW41" s="12" t="s">
        <v>32</v>
      </c>
      <c r="AX41" s="315">
        <f>S41+7973999+200000+850000</f>
        <v>43619622</v>
      </c>
      <c r="AY41" s="315"/>
      <c r="AZ41" s="315"/>
      <c r="BA41" s="315"/>
      <c r="BB41" s="175">
        <v>45215452</v>
      </c>
      <c r="BC41" s="176"/>
      <c r="BD41" s="176"/>
      <c r="BE41" s="177"/>
      <c r="BF41" s="315">
        <v>45095622</v>
      </c>
      <c r="BG41" s="315"/>
      <c r="BH41" s="315"/>
      <c r="BI41" s="315"/>
      <c r="BJ41" s="319">
        <f>IF(BB41&lt;&gt;"",BF41/BB41,"n.é.")</f>
        <v>0.997349799798529</v>
      </c>
      <c r="BK41" s="320"/>
    </row>
    <row r="42" spans="1:63" ht="20.100000000000001" customHeight="1" x14ac:dyDescent="0.2">
      <c r="A42" s="312" t="s">
        <v>1</v>
      </c>
      <c r="B42" s="313"/>
      <c r="C42" s="314" t="s">
        <v>609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12" t="s">
        <v>299</v>
      </c>
      <c r="S42" s="315">
        <v>20973999</v>
      </c>
      <c r="T42" s="315"/>
      <c r="U42" s="315"/>
      <c r="V42" s="315"/>
      <c r="W42" s="315">
        <v>22116343</v>
      </c>
      <c r="X42" s="315"/>
      <c r="Y42" s="315"/>
      <c r="Z42" s="315"/>
      <c r="AA42" s="315">
        <v>21730588</v>
      </c>
      <c r="AB42" s="315"/>
      <c r="AC42" s="315"/>
      <c r="AD42" s="315"/>
      <c r="AE42" s="217">
        <f t="shared" ref="AE42" si="16">IF(W42&lt;&gt;"",AA42/W42,"n.é.")</f>
        <v>0.9825579210812565</v>
      </c>
      <c r="AF42" s="218"/>
      <c r="AG42" s="356" t="s">
        <v>608</v>
      </c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8"/>
      <c r="AW42" s="12" t="s">
        <v>52</v>
      </c>
      <c r="AX42" s="315">
        <f>S44-AX41</f>
        <v>11950000</v>
      </c>
      <c r="AY42" s="315"/>
      <c r="AZ42" s="315"/>
      <c r="BA42" s="315"/>
      <c r="BB42" s="175">
        <v>12846765</v>
      </c>
      <c r="BC42" s="176"/>
      <c r="BD42" s="176"/>
      <c r="BE42" s="177"/>
      <c r="BF42" s="315">
        <v>12354364</v>
      </c>
      <c r="BG42" s="315"/>
      <c r="BH42" s="315"/>
      <c r="BI42" s="315"/>
      <c r="BJ42" s="217">
        <f t="shared" ref="BJ42" si="17">IF(BB42&lt;&gt;"",BF42/BB42,"n.é.")</f>
        <v>0.9616712067201354</v>
      </c>
      <c r="BK42" s="218"/>
    </row>
    <row r="43" spans="1:63" ht="20.100000000000001" customHeight="1" x14ac:dyDescent="0.2">
      <c r="A43" s="312" t="s">
        <v>2</v>
      </c>
      <c r="B43" s="313"/>
      <c r="C43" s="314" t="s">
        <v>607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12" t="s">
        <v>320</v>
      </c>
      <c r="S43" s="315">
        <v>0</v>
      </c>
      <c r="T43" s="315"/>
      <c r="U43" s="315"/>
      <c r="V43" s="315"/>
      <c r="W43" s="315">
        <v>0</v>
      </c>
      <c r="X43" s="315"/>
      <c r="Y43" s="315"/>
      <c r="Z43" s="315"/>
      <c r="AA43" s="315">
        <v>0</v>
      </c>
      <c r="AB43" s="315"/>
      <c r="AC43" s="315"/>
      <c r="AD43" s="315"/>
      <c r="AE43" s="217" t="str">
        <f>IF(W43&gt;0,AA43/W43,"n.é.")</f>
        <v>n.é.</v>
      </c>
      <c r="AF43" s="218"/>
      <c r="AG43" s="356" t="s">
        <v>606</v>
      </c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8"/>
      <c r="AW43" s="12" t="s">
        <v>57</v>
      </c>
      <c r="AX43" s="316">
        <v>0</v>
      </c>
      <c r="AY43" s="317"/>
      <c r="AZ43" s="317"/>
      <c r="BA43" s="318"/>
      <c r="BB43" s="175">
        <v>0</v>
      </c>
      <c r="BC43" s="176"/>
      <c r="BD43" s="176"/>
      <c r="BE43" s="177"/>
      <c r="BF43" s="315">
        <v>0</v>
      </c>
      <c r="BG43" s="315"/>
      <c r="BH43" s="315"/>
      <c r="BI43" s="315"/>
      <c r="BJ43" s="217" t="str">
        <f>IF(BB43&gt;0,BF43/BB43,"n.é.")</f>
        <v>n.é.</v>
      </c>
      <c r="BK43" s="218"/>
    </row>
    <row r="44" spans="1:63" s="3" customFormat="1" ht="20.100000000000001" customHeight="1" x14ac:dyDescent="0.2">
      <c r="A44" s="325" t="s">
        <v>3</v>
      </c>
      <c r="B44" s="326"/>
      <c r="C44" s="351" t="s">
        <v>605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9"/>
      <c r="S44" s="355">
        <f>SUM(S41:V43)</f>
        <v>55569622</v>
      </c>
      <c r="T44" s="355"/>
      <c r="U44" s="355"/>
      <c r="V44" s="355"/>
      <c r="W44" s="355">
        <f t="shared" ref="W44" si="18">SUM(W41:Z43)</f>
        <v>58062217</v>
      </c>
      <c r="X44" s="355"/>
      <c r="Y44" s="355"/>
      <c r="Z44" s="355"/>
      <c r="AA44" s="355">
        <f t="shared" ref="AA44" si="19">SUM(AA41:AD43)</f>
        <v>57574170</v>
      </c>
      <c r="AB44" s="355"/>
      <c r="AC44" s="355"/>
      <c r="AD44" s="355"/>
      <c r="AE44" s="333">
        <f>IF(W44&gt;0,AA44/W44,"n.é.")</f>
        <v>0.99159441328256548</v>
      </c>
      <c r="AF44" s="334"/>
      <c r="AG44" s="348" t="s">
        <v>604</v>
      </c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50"/>
      <c r="AW44" s="32"/>
      <c r="AX44" s="653">
        <f>SUM(AX41:BA43)</f>
        <v>55569622</v>
      </c>
      <c r="AY44" s="654"/>
      <c r="AZ44" s="654"/>
      <c r="BA44" s="655"/>
      <c r="BB44" s="653">
        <f t="shared" ref="BB44" si="20">SUM(BB41:BE43)</f>
        <v>58062217</v>
      </c>
      <c r="BC44" s="654"/>
      <c r="BD44" s="654"/>
      <c r="BE44" s="655"/>
      <c r="BF44" s="653">
        <f t="shared" ref="BF44" si="21">SUM(BF41:BI43)</f>
        <v>57449986</v>
      </c>
      <c r="BG44" s="654"/>
      <c r="BH44" s="654"/>
      <c r="BI44" s="655"/>
      <c r="BJ44" s="333">
        <f>IF(BB44&gt;0,BF44/BB44,"n.é.")</f>
        <v>0.98945560414959699</v>
      </c>
      <c r="BK44" s="334"/>
    </row>
    <row r="45" spans="1:63" ht="20.100000000000001" customHeight="1" x14ac:dyDescent="0.2">
      <c r="A45" s="323"/>
      <c r="B45" s="323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27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1"/>
      <c r="AF45" s="331"/>
      <c r="AG45" s="657"/>
      <c r="AH45" s="657"/>
      <c r="AI45" s="657"/>
      <c r="AJ45" s="657"/>
      <c r="AK45" s="657"/>
      <c r="AL45" s="657"/>
      <c r="AM45" s="657"/>
      <c r="AN45" s="657"/>
      <c r="AO45" s="657"/>
      <c r="AP45" s="657"/>
      <c r="AQ45" s="657"/>
      <c r="AR45" s="657"/>
      <c r="AS45" s="657"/>
      <c r="AT45" s="657"/>
      <c r="AU45" s="657"/>
      <c r="AV45" s="27"/>
      <c r="AW45" s="27"/>
      <c r="AX45" s="656"/>
      <c r="AY45" s="656"/>
      <c r="AZ45" s="656"/>
      <c r="BA45" s="656"/>
      <c r="BB45" s="656"/>
      <c r="BC45" s="656"/>
      <c r="BD45" s="656"/>
      <c r="BE45" s="656"/>
      <c r="BF45" s="656"/>
      <c r="BG45" s="656"/>
      <c r="BH45" s="656"/>
      <c r="BI45" s="656"/>
      <c r="BJ45" s="656"/>
      <c r="BK45" s="656"/>
    </row>
  </sheetData>
  <mergeCells count="307">
    <mergeCell ref="BJ43:BK43"/>
    <mergeCell ref="A1:BK1"/>
    <mergeCell ref="A35:BK35"/>
    <mergeCell ref="A36:BK36"/>
    <mergeCell ref="A37:BK37"/>
    <mergeCell ref="A38:B39"/>
    <mergeCell ref="C38:AF38"/>
    <mergeCell ref="AG38:BK38"/>
    <mergeCell ref="C39:Q39"/>
    <mergeCell ref="S39:V39"/>
    <mergeCell ref="W39:Z39"/>
    <mergeCell ref="BJ39:BK39"/>
    <mergeCell ref="AA39:AD39"/>
    <mergeCell ref="AE39:AF39"/>
    <mergeCell ref="AG39:AV39"/>
    <mergeCell ref="AX39:BA39"/>
    <mergeCell ref="BB39:BE39"/>
    <mergeCell ref="BF39:BI39"/>
    <mergeCell ref="AG5:BK5"/>
    <mergeCell ref="C6:Q6"/>
    <mergeCell ref="S6:V6"/>
    <mergeCell ref="W6:Z6"/>
    <mergeCell ref="AA6:AD6"/>
    <mergeCell ref="AE6:AF6"/>
    <mergeCell ref="BF40:BI40"/>
    <mergeCell ref="BJ40:BK40"/>
    <mergeCell ref="A41:B41"/>
    <mergeCell ref="C41:Q41"/>
    <mergeCell ref="S41:V41"/>
    <mergeCell ref="W41:Z41"/>
    <mergeCell ref="AA41:AD41"/>
    <mergeCell ref="AE41:AF41"/>
    <mergeCell ref="AG41:AV41"/>
    <mergeCell ref="AX41:BA41"/>
    <mergeCell ref="BB41:BE41"/>
    <mergeCell ref="BF41:BI41"/>
    <mergeCell ref="BJ41:BK41"/>
    <mergeCell ref="A40:B40"/>
    <mergeCell ref="C40:Q40"/>
    <mergeCell ref="S40:V40"/>
    <mergeCell ref="W40:Z40"/>
    <mergeCell ref="AA40:AD40"/>
    <mergeCell ref="AE40:AF40"/>
    <mergeCell ref="AG40:AV40"/>
    <mergeCell ref="AX40:BA40"/>
    <mergeCell ref="BB40:BE40"/>
    <mergeCell ref="A44:B44"/>
    <mergeCell ref="C44:Q44"/>
    <mergeCell ref="S44:V44"/>
    <mergeCell ref="W44:Z44"/>
    <mergeCell ref="AA44:AD44"/>
    <mergeCell ref="AX42:BA42"/>
    <mergeCell ref="BB42:BE42"/>
    <mergeCell ref="BF42:BI42"/>
    <mergeCell ref="BJ42:BK42"/>
    <mergeCell ref="A43:B43"/>
    <mergeCell ref="C43:Q43"/>
    <mergeCell ref="S43:V43"/>
    <mergeCell ref="W43:Z43"/>
    <mergeCell ref="AA43:AD43"/>
    <mergeCell ref="AE43:AF43"/>
    <mergeCell ref="A42:B42"/>
    <mergeCell ref="C42:Q42"/>
    <mergeCell ref="S42:V42"/>
    <mergeCell ref="W42:Z42"/>
    <mergeCell ref="AA42:AD42"/>
    <mergeCell ref="AE42:AF42"/>
    <mergeCell ref="AG42:AV42"/>
    <mergeCell ref="BB43:BE43"/>
    <mergeCell ref="BF43:BI43"/>
    <mergeCell ref="AG45:AU45"/>
    <mergeCell ref="AX45:BA45"/>
    <mergeCell ref="BB45:BE45"/>
    <mergeCell ref="BF45:BI45"/>
    <mergeCell ref="BJ45:BK45"/>
    <mergeCell ref="A2:BK2"/>
    <mergeCell ref="A3:BK3"/>
    <mergeCell ref="A4:BK4"/>
    <mergeCell ref="A5:B6"/>
    <mergeCell ref="C5:AF5"/>
    <mergeCell ref="A45:B45"/>
    <mergeCell ref="C45:Q45"/>
    <mergeCell ref="S45:V45"/>
    <mergeCell ref="W45:Z45"/>
    <mergeCell ref="AA45:AD45"/>
    <mergeCell ref="AE45:AF45"/>
    <mergeCell ref="AE44:AF44"/>
    <mergeCell ref="AG44:AV44"/>
    <mergeCell ref="AX44:BA44"/>
    <mergeCell ref="BB44:BE44"/>
    <mergeCell ref="BF44:BI44"/>
    <mergeCell ref="BJ44:BK44"/>
    <mergeCell ref="AG43:AV43"/>
    <mergeCell ref="AX43:BA43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34:B34"/>
    <mergeCell ref="C34:Q34"/>
    <mergeCell ref="S34:V34"/>
    <mergeCell ref="W34:Z34"/>
    <mergeCell ref="AA34:AD34"/>
    <mergeCell ref="A22:B22"/>
    <mergeCell ref="C22:Q22"/>
    <mergeCell ref="S22:V22"/>
    <mergeCell ref="W22:Z22"/>
    <mergeCell ref="AA22:AD22"/>
    <mergeCell ref="A30:B30"/>
    <mergeCell ref="C30:Q30"/>
    <mergeCell ref="S30:V30"/>
    <mergeCell ref="W30:Z30"/>
    <mergeCell ref="AA30:AD30"/>
    <mergeCell ref="A32:B32"/>
    <mergeCell ref="C32:Q32"/>
    <mergeCell ref="S32:V32"/>
    <mergeCell ref="W32:Z32"/>
    <mergeCell ref="AA32:AD32"/>
    <mergeCell ref="AE34:AF34"/>
    <mergeCell ref="AG34:AU34"/>
    <mergeCell ref="AX34:BA34"/>
    <mergeCell ref="BB34:BE34"/>
    <mergeCell ref="BF34:BI34"/>
    <mergeCell ref="BJ34:BK34"/>
    <mergeCell ref="AG22:AV22"/>
    <mergeCell ref="AX22:BA22"/>
    <mergeCell ref="BB22:BE22"/>
    <mergeCell ref="BF22:BI22"/>
    <mergeCell ref="BJ22:BK22"/>
    <mergeCell ref="AE22:AF22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9:BK29"/>
    <mergeCell ref="AE30:AF30"/>
    <mergeCell ref="AG30:AV30"/>
    <mergeCell ref="AX30:BA30"/>
    <mergeCell ref="BB30:BE30"/>
    <mergeCell ref="BF30:BI30"/>
    <mergeCell ref="BJ30:BK30"/>
    <mergeCell ref="A31:B31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31:BK31"/>
    <mergeCell ref="AE32:AF32"/>
    <mergeCell ref="AG32:AV32"/>
    <mergeCell ref="AX32:BA32"/>
    <mergeCell ref="BB32:BE32"/>
    <mergeCell ref="BF32:BI32"/>
    <mergeCell ref="BJ32:BK32"/>
    <mergeCell ref="A33:B33"/>
    <mergeCell ref="C33:Q33"/>
    <mergeCell ref="S33:V33"/>
    <mergeCell ref="W33:Z33"/>
    <mergeCell ref="AA33:AD33"/>
    <mergeCell ref="AE33:AF33"/>
    <mergeCell ref="AG33:AV33"/>
    <mergeCell ref="AX33:BA33"/>
    <mergeCell ref="BB33:BE33"/>
    <mergeCell ref="BF33:BI33"/>
    <mergeCell ref="BJ33:BK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5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31"/>
  <sheetViews>
    <sheetView view="pageBreakPreview" zoomScaleSheetLayoutView="100" workbookViewId="0">
      <selection sqref="A1:G1"/>
    </sheetView>
  </sheetViews>
  <sheetFormatPr defaultColWidth="19.140625" defaultRowHeight="12.75" x14ac:dyDescent="0.2"/>
  <cols>
    <col min="1" max="1" width="8.140625" style="104" customWidth="1"/>
    <col min="2" max="2" width="69.140625" style="104" customWidth="1"/>
    <col min="3" max="3" width="13.28515625" style="104" customWidth="1"/>
    <col min="4" max="4" width="13.7109375" style="104" customWidth="1"/>
    <col min="5" max="5" width="10.5703125" style="104" customWidth="1"/>
    <col min="6" max="7" width="11.5703125" style="104" customWidth="1"/>
    <col min="8" max="254" width="9.140625" style="104" customWidth="1"/>
    <col min="255" max="255" width="8.140625" style="104" customWidth="1"/>
    <col min="256" max="256" width="82" style="104" customWidth="1"/>
    <col min="257" max="257" width="19.140625" style="104"/>
    <col min="258" max="258" width="8.140625" style="104" customWidth="1"/>
    <col min="259" max="259" width="69.140625" style="104" customWidth="1"/>
    <col min="260" max="260" width="11" style="104" customWidth="1"/>
    <col min="261" max="261" width="10.5703125" style="104" customWidth="1"/>
    <col min="262" max="510" width="9.140625" style="104" customWidth="1"/>
    <col min="511" max="511" width="8.140625" style="104" customWidth="1"/>
    <col min="512" max="512" width="82" style="104" customWidth="1"/>
    <col min="513" max="513" width="19.140625" style="104"/>
    <col min="514" max="514" width="8.140625" style="104" customWidth="1"/>
    <col min="515" max="515" width="69.140625" style="104" customWidth="1"/>
    <col min="516" max="516" width="11" style="104" customWidth="1"/>
    <col min="517" max="517" width="10.5703125" style="104" customWidth="1"/>
    <col min="518" max="766" width="9.140625" style="104" customWidth="1"/>
    <col min="767" max="767" width="8.140625" style="104" customWidth="1"/>
    <col min="768" max="768" width="82" style="104" customWidth="1"/>
    <col min="769" max="769" width="19.140625" style="104"/>
    <col min="770" max="770" width="8.140625" style="104" customWidth="1"/>
    <col min="771" max="771" width="69.140625" style="104" customWidth="1"/>
    <col min="772" max="772" width="11" style="104" customWidth="1"/>
    <col min="773" max="773" width="10.5703125" style="104" customWidth="1"/>
    <col min="774" max="1022" width="9.140625" style="104" customWidth="1"/>
    <col min="1023" max="1023" width="8.140625" style="104" customWidth="1"/>
    <col min="1024" max="1024" width="82" style="104" customWidth="1"/>
    <col min="1025" max="1025" width="19.140625" style="104"/>
    <col min="1026" max="1026" width="8.140625" style="104" customWidth="1"/>
    <col min="1027" max="1027" width="69.140625" style="104" customWidth="1"/>
    <col min="1028" max="1028" width="11" style="104" customWidth="1"/>
    <col min="1029" max="1029" width="10.5703125" style="104" customWidth="1"/>
    <col min="1030" max="1278" width="9.140625" style="104" customWidth="1"/>
    <col min="1279" max="1279" width="8.140625" style="104" customWidth="1"/>
    <col min="1280" max="1280" width="82" style="104" customWidth="1"/>
    <col min="1281" max="1281" width="19.140625" style="104"/>
    <col min="1282" max="1282" width="8.140625" style="104" customWidth="1"/>
    <col min="1283" max="1283" width="69.140625" style="104" customWidth="1"/>
    <col min="1284" max="1284" width="11" style="104" customWidth="1"/>
    <col min="1285" max="1285" width="10.5703125" style="104" customWidth="1"/>
    <col min="1286" max="1534" width="9.140625" style="104" customWidth="1"/>
    <col min="1535" max="1535" width="8.140625" style="104" customWidth="1"/>
    <col min="1536" max="1536" width="82" style="104" customWidth="1"/>
    <col min="1537" max="1537" width="19.140625" style="104"/>
    <col min="1538" max="1538" width="8.140625" style="104" customWidth="1"/>
    <col min="1539" max="1539" width="69.140625" style="104" customWidth="1"/>
    <col min="1540" max="1540" width="11" style="104" customWidth="1"/>
    <col min="1541" max="1541" width="10.5703125" style="104" customWidth="1"/>
    <col min="1542" max="1790" width="9.140625" style="104" customWidth="1"/>
    <col min="1791" max="1791" width="8.140625" style="104" customWidth="1"/>
    <col min="1792" max="1792" width="82" style="104" customWidth="1"/>
    <col min="1793" max="1793" width="19.140625" style="104"/>
    <col min="1794" max="1794" width="8.140625" style="104" customWidth="1"/>
    <col min="1795" max="1795" width="69.140625" style="104" customWidth="1"/>
    <col min="1796" max="1796" width="11" style="104" customWidth="1"/>
    <col min="1797" max="1797" width="10.5703125" style="104" customWidth="1"/>
    <col min="1798" max="2046" width="9.140625" style="104" customWidth="1"/>
    <col min="2047" max="2047" width="8.140625" style="104" customWidth="1"/>
    <col min="2048" max="2048" width="82" style="104" customWidth="1"/>
    <col min="2049" max="2049" width="19.140625" style="104"/>
    <col min="2050" max="2050" width="8.140625" style="104" customWidth="1"/>
    <col min="2051" max="2051" width="69.140625" style="104" customWidth="1"/>
    <col min="2052" max="2052" width="11" style="104" customWidth="1"/>
    <col min="2053" max="2053" width="10.5703125" style="104" customWidth="1"/>
    <col min="2054" max="2302" width="9.140625" style="104" customWidth="1"/>
    <col min="2303" max="2303" width="8.140625" style="104" customWidth="1"/>
    <col min="2304" max="2304" width="82" style="104" customWidth="1"/>
    <col min="2305" max="2305" width="19.140625" style="104"/>
    <col min="2306" max="2306" width="8.140625" style="104" customWidth="1"/>
    <col min="2307" max="2307" width="69.140625" style="104" customWidth="1"/>
    <col min="2308" max="2308" width="11" style="104" customWidth="1"/>
    <col min="2309" max="2309" width="10.5703125" style="104" customWidth="1"/>
    <col min="2310" max="2558" width="9.140625" style="104" customWidth="1"/>
    <col min="2559" max="2559" width="8.140625" style="104" customWidth="1"/>
    <col min="2560" max="2560" width="82" style="104" customWidth="1"/>
    <col min="2561" max="2561" width="19.140625" style="104"/>
    <col min="2562" max="2562" width="8.140625" style="104" customWidth="1"/>
    <col min="2563" max="2563" width="69.140625" style="104" customWidth="1"/>
    <col min="2564" max="2564" width="11" style="104" customWidth="1"/>
    <col min="2565" max="2565" width="10.5703125" style="104" customWidth="1"/>
    <col min="2566" max="2814" width="9.140625" style="104" customWidth="1"/>
    <col min="2815" max="2815" width="8.140625" style="104" customWidth="1"/>
    <col min="2816" max="2816" width="82" style="104" customWidth="1"/>
    <col min="2817" max="2817" width="19.140625" style="104"/>
    <col min="2818" max="2818" width="8.140625" style="104" customWidth="1"/>
    <col min="2819" max="2819" width="69.140625" style="104" customWidth="1"/>
    <col min="2820" max="2820" width="11" style="104" customWidth="1"/>
    <col min="2821" max="2821" width="10.5703125" style="104" customWidth="1"/>
    <col min="2822" max="3070" width="9.140625" style="104" customWidth="1"/>
    <col min="3071" max="3071" width="8.140625" style="104" customWidth="1"/>
    <col min="3072" max="3072" width="82" style="104" customWidth="1"/>
    <col min="3073" max="3073" width="19.140625" style="104"/>
    <col min="3074" max="3074" width="8.140625" style="104" customWidth="1"/>
    <col min="3075" max="3075" width="69.140625" style="104" customWidth="1"/>
    <col min="3076" max="3076" width="11" style="104" customWidth="1"/>
    <col min="3077" max="3077" width="10.5703125" style="104" customWidth="1"/>
    <col min="3078" max="3326" width="9.140625" style="104" customWidth="1"/>
    <col min="3327" max="3327" width="8.140625" style="104" customWidth="1"/>
    <col min="3328" max="3328" width="82" style="104" customWidth="1"/>
    <col min="3329" max="3329" width="19.140625" style="104"/>
    <col min="3330" max="3330" width="8.140625" style="104" customWidth="1"/>
    <col min="3331" max="3331" width="69.140625" style="104" customWidth="1"/>
    <col min="3332" max="3332" width="11" style="104" customWidth="1"/>
    <col min="3333" max="3333" width="10.5703125" style="104" customWidth="1"/>
    <col min="3334" max="3582" width="9.140625" style="104" customWidth="1"/>
    <col min="3583" max="3583" width="8.140625" style="104" customWidth="1"/>
    <col min="3584" max="3584" width="82" style="104" customWidth="1"/>
    <col min="3585" max="3585" width="19.140625" style="104"/>
    <col min="3586" max="3586" width="8.140625" style="104" customWidth="1"/>
    <col min="3587" max="3587" width="69.140625" style="104" customWidth="1"/>
    <col min="3588" max="3588" width="11" style="104" customWidth="1"/>
    <col min="3589" max="3589" width="10.5703125" style="104" customWidth="1"/>
    <col min="3590" max="3838" width="9.140625" style="104" customWidth="1"/>
    <col min="3839" max="3839" width="8.140625" style="104" customWidth="1"/>
    <col min="3840" max="3840" width="82" style="104" customWidth="1"/>
    <col min="3841" max="3841" width="19.140625" style="104"/>
    <col min="3842" max="3842" width="8.140625" style="104" customWidth="1"/>
    <col min="3843" max="3843" width="69.140625" style="104" customWidth="1"/>
    <col min="3844" max="3844" width="11" style="104" customWidth="1"/>
    <col min="3845" max="3845" width="10.5703125" style="104" customWidth="1"/>
    <col min="3846" max="4094" width="9.140625" style="104" customWidth="1"/>
    <col min="4095" max="4095" width="8.140625" style="104" customWidth="1"/>
    <col min="4096" max="4096" width="82" style="104" customWidth="1"/>
    <col min="4097" max="4097" width="19.140625" style="104"/>
    <col min="4098" max="4098" width="8.140625" style="104" customWidth="1"/>
    <col min="4099" max="4099" width="69.140625" style="104" customWidth="1"/>
    <col min="4100" max="4100" width="11" style="104" customWidth="1"/>
    <col min="4101" max="4101" width="10.5703125" style="104" customWidth="1"/>
    <col min="4102" max="4350" width="9.140625" style="104" customWidth="1"/>
    <col min="4351" max="4351" width="8.140625" style="104" customWidth="1"/>
    <col min="4352" max="4352" width="82" style="104" customWidth="1"/>
    <col min="4353" max="4353" width="19.140625" style="104"/>
    <col min="4354" max="4354" width="8.140625" style="104" customWidth="1"/>
    <col min="4355" max="4355" width="69.140625" style="104" customWidth="1"/>
    <col min="4356" max="4356" width="11" style="104" customWidth="1"/>
    <col min="4357" max="4357" width="10.5703125" style="104" customWidth="1"/>
    <col min="4358" max="4606" width="9.140625" style="104" customWidth="1"/>
    <col min="4607" max="4607" width="8.140625" style="104" customWidth="1"/>
    <col min="4608" max="4608" width="82" style="104" customWidth="1"/>
    <col min="4609" max="4609" width="19.140625" style="104"/>
    <col min="4610" max="4610" width="8.140625" style="104" customWidth="1"/>
    <col min="4611" max="4611" width="69.140625" style="104" customWidth="1"/>
    <col min="4612" max="4612" width="11" style="104" customWidth="1"/>
    <col min="4613" max="4613" width="10.5703125" style="104" customWidth="1"/>
    <col min="4614" max="4862" width="9.140625" style="104" customWidth="1"/>
    <col min="4863" max="4863" width="8.140625" style="104" customWidth="1"/>
    <col min="4864" max="4864" width="82" style="104" customWidth="1"/>
    <col min="4865" max="4865" width="19.140625" style="104"/>
    <col min="4866" max="4866" width="8.140625" style="104" customWidth="1"/>
    <col min="4867" max="4867" width="69.140625" style="104" customWidth="1"/>
    <col min="4868" max="4868" width="11" style="104" customWidth="1"/>
    <col min="4869" max="4869" width="10.5703125" style="104" customWidth="1"/>
    <col min="4870" max="5118" width="9.140625" style="104" customWidth="1"/>
    <col min="5119" max="5119" width="8.140625" style="104" customWidth="1"/>
    <col min="5120" max="5120" width="82" style="104" customWidth="1"/>
    <col min="5121" max="5121" width="19.140625" style="104"/>
    <col min="5122" max="5122" width="8.140625" style="104" customWidth="1"/>
    <col min="5123" max="5123" width="69.140625" style="104" customWidth="1"/>
    <col min="5124" max="5124" width="11" style="104" customWidth="1"/>
    <col min="5125" max="5125" width="10.5703125" style="104" customWidth="1"/>
    <col min="5126" max="5374" width="9.140625" style="104" customWidth="1"/>
    <col min="5375" max="5375" width="8.140625" style="104" customWidth="1"/>
    <col min="5376" max="5376" width="82" style="104" customWidth="1"/>
    <col min="5377" max="5377" width="19.140625" style="104"/>
    <col min="5378" max="5378" width="8.140625" style="104" customWidth="1"/>
    <col min="5379" max="5379" width="69.140625" style="104" customWidth="1"/>
    <col min="5380" max="5380" width="11" style="104" customWidth="1"/>
    <col min="5381" max="5381" width="10.5703125" style="104" customWidth="1"/>
    <col min="5382" max="5630" width="9.140625" style="104" customWidth="1"/>
    <col min="5631" max="5631" width="8.140625" style="104" customWidth="1"/>
    <col min="5632" max="5632" width="82" style="104" customWidth="1"/>
    <col min="5633" max="5633" width="19.140625" style="104"/>
    <col min="5634" max="5634" width="8.140625" style="104" customWidth="1"/>
    <col min="5635" max="5635" width="69.140625" style="104" customWidth="1"/>
    <col min="5636" max="5636" width="11" style="104" customWidth="1"/>
    <col min="5637" max="5637" width="10.5703125" style="104" customWidth="1"/>
    <col min="5638" max="5886" width="9.140625" style="104" customWidth="1"/>
    <col min="5887" max="5887" width="8.140625" style="104" customWidth="1"/>
    <col min="5888" max="5888" width="82" style="104" customWidth="1"/>
    <col min="5889" max="5889" width="19.140625" style="104"/>
    <col min="5890" max="5890" width="8.140625" style="104" customWidth="1"/>
    <col min="5891" max="5891" width="69.140625" style="104" customWidth="1"/>
    <col min="5892" max="5892" width="11" style="104" customWidth="1"/>
    <col min="5893" max="5893" width="10.5703125" style="104" customWidth="1"/>
    <col min="5894" max="6142" width="9.140625" style="104" customWidth="1"/>
    <col min="6143" max="6143" width="8.140625" style="104" customWidth="1"/>
    <col min="6144" max="6144" width="82" style="104" customWidth="1"/>
    <col min="6145" max="6145" width="19.140625" style="104"/>
    <col min="6146" max="6146" width="8.140625" style="104" customWidth="1"/>
    <col min="6147" max="6147" width="69.140625" style="104" customWidth="1"/>
    <col min="6148" max="6148" width="11" style="104" customWidth="1"/>
    <col min="6149" max="6149" width="10.5703125" style="104" customWidth="1"/>
    <col min="6150" max="6398" width="9.140625" style="104" customWidth="1"/>
    <col min="6399" max="6399" width="8.140625" style="104" customWidth="1"/>
    <col min="6400" max="6400" width="82" style="104" customWidth="1"/>
    <col min="6401" max="6401" width="19.140625" style="104"/>
    <col min="6402" max="6402" width="8.140625" style="104" customWidth="1"/>
    <col min="6403" max="6403" width="69.140625" style="104" customWidth="1"/>
    <col min="6404" max="6404" width="11" style="104" customWidth="1"/>
    <col min="6405" max="6405" width="10.5703125" style="104" customWidth="1"/>
    <col min="6406" max="6654" width="9.140625" style="104" customWidth="1"/>
    <col min="6655" max="6655" width="8.140625" style="104" customWidth="1"/>
    <col min="6656" max="6656" width="82" style="104" customWidth="1"/>
    <col min="6657" max="6657" width="19.140625" style="104"/>
    <col min="6658" max="6658" width="8.140625" style="104" customWidth="1"/>
    <col min="6659" max="6659" width="69.140625" style="104" customWidth="1"/>
    <col min="6660" max="6660" width="11" style="104" customWidth="1"/>
    <col min="6661" max="6661" width="10.5703125" style="104" customWidth="1"/>
    <col min="6662" max="6910" width="9.140625" style="104" customWidth="1"/>
    <col min="6911" max="6911" width="8.140625" style="104" customWidth="1"/>
    <col min="6912" max="6912" width="82" style="104" customWidth="1"/>
    <col min="6913" max="6913" width="19.140625" style="104"/>
    <col min="6914" max="6914" width="8.140625" style="104" customWidth="1"/>
    <col min="6915" max="6915" width="69.140625" style="104" customWidth="1"/>
    <col min="6916" max="6916" width="11" style="104" customWidth="1"/>
    <col min="6917" max="6917" width="10.5703125" style="104" customWidth="1"/>
    <col min="6918" max="7166" width="9.140625" style="104" customWidth="1"/>
    <col min="7167" max="7167" width="8.140625" style="104" customWidth="1"/>
    <col min="7168" max="7168" width="82" style="104" customWidth="1"/>
    <col min="7169" max="7169" width="19.140625" style="104"/>
    <col min="7170" max="7170" width="8.140625" style="104" customWidth="1"/>
    <col min="7171" max="7171" width="69.140625" style="104" customWidth="1"/>
    <col min="7172" max="7172" width="11" style="104" customWidth="1"/>
    <col min="7173" max="7173" width="10.5703125" style="104" customWidth="1"/>
    <col min="7174" max="7422" width="9.140625" style="104" customWidth="1"/>
    <col min="7423" max="7423" width="8.140625" style="104" customWidth="1"/>
    <col min="7424" max="7424" width="82" style="104" customWidth="1"/>
    <col min="7425" max="7425" width="19.140625" style="104"/>
    <col min="7426" max="7426" width="8.140625" style="104" customWidth="1"/>
    <col min="7427" max="7427" width="69.140625" style="104" customWidth="1"/>
    <col min="7428" max="7428" width="11" style="104" customWidth="1"/>
    <col min="7429" max="7429" width="10.5703125" style="104" customWidth="1"/>
    <col min="7430" max="7678" width="9.140625" style="104" customWidth="1"/>
    <col min="7679" max="7679" width="8.140625" style="104" customWidth="1"/>
    <col min="7680" max="7680" width="82" style="104" customWidth="1"/>
    <col min="7681" max="7681" width="19.140625" style="104"/>
    <col min="7682" max="7682" width="8.140625" style="104" customWidth="1"/>
    <col min="7683" max="7683" width="69.140625" style="104" customWidth="1"/>
    <col min="7684" max="7684" width="11" style="104" customWidth="1"/>
    <col min="7685" max="7685" width="10.5703125" style="104" customWidth="1"/>
    <col min="7686" max="7934" width="9.140625" style="104" customWidth="1"/>
    <col min="7935" max="7935" width="8.140625" style="104" customWidth="1"/>
    <col min="7936" max="7936" width="82" style="104" customWidth="1"/>
    <col min="7937" max="7937" width="19.140625" style="104"/>
    <col min="7938" max="7938" width="8.140625" style="104" customWidth="1"/>
    <col min="7939" max="7939" width="69.140625" style="104" customWidth="1"/>
    <col min="7940" max="7940" width="11" style="104" customWidth="1"/>
    <col min="7941" max="7941" width="10.5703125" style="104" customWidth="1"/>
    <col min="7942" max="8190" width="9.140625" style="104" customWidth="1"/>
    <col min="8191" max="8191" width="8.140625" style="104" customWidth="1"/>
    <col min="8192" max="8192" width="82" style="104" customWidth="1"/>
    <col min="8193" max="8193" width="19.140625" style="104"/>
    <col min="8194" max="8194" width="8.140625" style="104" customWidth="1"/>
    <col min="8195" max="8195" width="69.140625" style="104" customWidth="1"/>
    <col min="8196" max="8196" width="11" style="104" customWidth="1"/>
    <col min="8197" max="8197" width="10.5703125" style="104" customWidth="1"/>
    <col min="8198" max="8446" width="9.140625" style="104" customWidth="1"/>
    <col min="8447" max="8447" width="8.140625" style="104" customWidth="1"/>
    <col min="8448" max="8448" width="82" style="104" customWidth="1"/>
    <col min="8449" max="8449" width="19.140625" style="104"/>
    <col min="8450" max="8450" width="8.140625" style="104" customWidth="1"/>
    <col min="8451" max="8451" width="69.140625" style="104" customWidth="1"/>
    <col min="8452" max="8452" width="11" style="104" customWidth="1"/>
    <col min="8453" max="8453" width="10.5703125" style="104" customWidth="1"/>
    <col min="8454" max="8702" width="9.140625" style="104" customWidth="1"/>
    <col min="8703" max="8703" width="8.140625" style="104" customWidth="1"/>
    <col min="8704" max="8704" width="82" style="104" customWidth="1"/>
    <col min="8705" max="8705" width="19.140625" style="104"/>
    <col min="8706" max="8706" width="8.140625" style="104" customWidth="1"/>
    <col min="8707" max="8707" width="69.140625" style="104" customWidth="1"/>
    <col min="8708" max="8708" width="11" style="104" customWidth="1"/>
    <col min="8709" max="8709" width="10.5703125" style="104" customWidth="1"/>
    <col min="8710" max="8958" width="9.140625" style="104" customWidth="1"/>
    <col min="8959" max="8959" width="8.140625" style="104" customWidth="1"/>
    <col min="8960" max="8960" width="82" style="104" customWidth="1"/>
    <col min="8961" max="8961" width="19.140625" style="104"/>
    <col min="8962" max="8962" width="8.140625" style="104" customWidth="1"/>
    <col min="8963" max="8963" width="69.140625" style="104" customWidth="1"/>
    <col min="8964" max="8964" width="11" style="104" customWidth="1"/>
    <col min="8965" max="8965" width="10.5703125" style="104" customWidth="1"/>
    <col min="8966" max="9214" width="9.140625" style="104" customWidth="1"/>
    <col min="9215" max="9215" width="8.140625" style="104" customWidth="1"/>
    <col min="9216" max="9216" width="82" style="104" customWidth="1"/>
    <col min="9217" max="9217" width="19.140625" style="104"/>
    <col min="9218" max="9218" width="8.140625" style="104" customWidth="1"/>
    <col min="9219" max="9219" width="69.140625" style="104" customWidth="1"/>
    <col min="9220" max="9220" width="11" style="104" customWidth="1"/>
    <col min="9221" max="9221" width="10.5703125" style="104" customWidth="1"/>
    <col min="9222" max="9470" width="9.140625" style="104" customWidth="1"/>
    <col min="9471" max="9471" width="8.140625" style="104" customWidth="1"/>
    <col min="9472" max="9472" width="82" style="104" customWidth="1"/>
    <col min="9473" max="9473" width="19.140625" style="104"/>
    <col min="9474" max="9474" width="8.140625" style="104" customWidth="1"/>
    <col min="9475" max="9475" width="69.140625" style="104" customWidth="1"/>
    <col min="9476" max="9476" width="11" style="104" customWidth="1"/>
    <col min="9477" max="9477" width="10.5703125" style="104" customWidth="1"/>
    <col min="9478" max="9726" width="9.140625" style="104" customWidth="1"/>
    <col min="9727" max="9727" width="8.140625" style="104" customWidth="1"/>
    <col min="9728" max="9728" width="82" style="104" customWidth="1"/>
    <col min="9729" max="9729" width="19.140625" style="104"/>
    <col min="9730" max="9730" width="8.140625" style="104" customWidth="1"/>
    <col min="9731" max="9731" width="69.140625" style="104" customWidth="1"/>
    <col min="9732" max="9732" width="11" style="104" customWidth="1"/>
    <col min="9733" max="9733" width="10.5703125" style="104" customWidth="1"/>
    <col min="9734" max="9982" width="9.140625" style="104" customWidth="1"/>
    <col min="9983" max="9983" width="8.140625" style="104" customWidth="1"/>
    <col min="9984" max="9984" width="82" style="104" customWidth="1"/>
    <col min="9985" max="9985" width="19.140625" style="104"/>
    <col min="9986" max="9986" width="8.140625" style="104" customWidth="1"/>
    <col min="9987" max="9987" width="69.140625" style="104" customWidth="1"/>
    <col min="9988" max="9988" width="11" style="104" customWidth="1"/>
    <col min="9989" max="9989" width="10.5703125" style="104" customWidth="1"/>
    <col min="9990" max="10238" width="9.140625" style="104" customWidth="1"/>
    <col min="10239" max="10239" width="8.140625" style="104" customWidth="1"/>
    <col min="10240" max="10240" width="82" style="104" customWidth="1"/>
    <col min="10241" max="10241" width="19.140625" style="104"/>
    <col min="10242" max="10242" width="8.140625" style="104" customWidth="1"/>
    <col min="10243" max="10243" width="69.140625" style="104" customWidth="1"/>
    <col min="10244" max="10244" width="11" style="104" customWidth="1"/>
    <col min="10245" max="10245" width="10.5703125" style="104" customWidth="1"/>
    <col min="10246" max="10494" width="9.140625" style="104" customWidth="1"/>
    <col min="10495" max="10495" width="8.140625" style="104" customWidth="1"/>
    <col min="10496" max="10496" width="82" style="104" customWidth="1"/>
    <col min="10497" max="10497" width="19.140625" style="104"/>
    <col min="10498" max="10498" width="8.140625" style="104" customWidth="1"/>
    <col min="10499" max="10499" width="69.140625" style="104" customWidth="1"/>
    <col min="10500" max="10500" width="11" style="104" customWidth="1"/>
    <col min="10501" max="10501" width="10.5703125" style="104" customWidth="1"/>
    <col min="10502" max="10750" width="9.140625" style="104" customWidth="1"/>
    <col min="10751" max="10751" width="8.140625" style="104" customWidth="1"/>
    <col min="10752" max="10752" width="82" style="104" customWidth="1"/>
    <col min="10753" max="10753" width="19.140625" style="104"/>
    <col min="10754" max="10754" width="8.140625" style="104" customWidth="1"/>
    <col min="10755" max="10755" width="69.140625" style="104" customWidth="1"/>
    <col min="10756" max="10756" width="11" style="104" customWidth="1"/>
    <col min="10757" max="10757" width="10.5703125" style="104" customWidth="1"/>
    <col min="10758" max="11006" width="9.140625" style="104" customWidth="1"/>
    <col min="11007" max="11007" width="8.140625" style="104" customWidth="1"/>
    <col min="11008" max="11008" width="82" style="104" customWidth="1"/>
    <col min="11009" max="11009" width="19.140625" style="104"/>
    <col min="11010" max="11010" width="8.140625" style="104" customWidth="1"/>
    <col min="11011" max="11011" width="69.140625" style="104" customWidth="1"/>
    <col min="11012" max="11012" width="11" style="104" customWidth="1"/>
    <col min="11013" max="11013" width="10.5703125" style="104" customWidth="1"/>
    <col min="11014" max="11262" width="9.140625" style="104" customWidth="1"/>
    <col min="11263" max="11263" width="8.140625" style="104" customWidth="1"/>
    <col min="11264" max="11264" width="82" style="104" customWidth="1"/>
    <col min="11265" max="11265" width="19.140625" style="104"/>
    <col min="11266" max="11266" width="8.140625" style="104" customWidth="1"/>
    <col min="11267" max="11267" width="69.140625" style="104" customWidth="1"/>
    <col min="11268" max="11268" width="11" style="104" customWidth="1"/>
    <col min="11269" max="11269" width="10.5703125" style="104" customWidth="1"/>
    <col min="11270" max="11518" width="9.140625" style="104" customWidth="1"/>
    <col min="11519" max="11519" width="8.140625" style="104" customWidth="1"/>
    <col min="11520" max="11520" width="82" style="104" customWidth="1"/>
    <col min="11521" max="11521" width="19.140625" style="104"/>
    <col min="11522" max="11522" width="8.140625" style="104" customWidth="1"/>
    <col min="11523" max="11523" width="69.140625" style="104" customWidth="1"/>
    <col min="11524" max="11524" width="11" style="104" customWidth="1"/>
    <col min="11525" max="11525" width="10.5703125" style="104" customWidth="1"/>
    <col min="11526" max="11774" width="9.140625" style="104" customWidth="1"/>
    <col min="11775" max="11775" width="8.140625" style="104" customWidth="1"/>
    <col min="11776" max="11776" width="82" style="104" customWidth="1"/>
    <col min="11777" max="11777" width="19.140625" style="104"/>
    <col min="11778" max="11778" width="8.140625" style="104" customWidth="1"/>
    <col min="11779" max="11779" width="69.140625" style="104" customWidth="1"/>
    <col min="11780" max="11780" width="11" style="104" customWidth="1"/>
    <col min="11781" max="11781" width="10.5703125" style="104" customWidth="1"/>
    <col min="11782" max="12030" width="9.140625" style="104" customWidth="1"/>
    <col min="12031" max="12031" width="8.140625" style="104" customWidth="1"/>
    <col min="12032" max="12032" width="82" style="104" customWidth="1"/>
    <col min="12033" max="12033" width="19.140625" style="104"/>
    <col min="12034" max="12034" width="8.140625" style="104" customWidth="1"/>
    <col min="12035" max="12035" width="69.140625" style="104" customWidth="1"/>
    <col min="12036" max="12036" width="11" style="104" customWidth="1"/>
    <col min="12037" max="12037" width="10.5703125" style="104" customWidth="1"/>
    <col min="12038" max="12286" width="9.140625" style="104" customWidth="1"/>
    <col min="12287" max="12287" width="8.140625" style="104" customWidth="1"/>
    <col min="12288" max="12288" width="82" style="104" customWidth="1"/>
    <col min="12289" max="12289" width="19.140625" style="104"/>
    <col min="12290" max="12290" width="8.140625" style="104" customWidth="1"/>
    <col min="12291" max="12291" width="69.140625" style="104" customWidth="1"/>
    <col min="12292" max="12292" width="11" style="104" customWidth="1"/>
    <col min="12293" max="12293" width="10.5703125" style="104" customWidth="1"/>
    <col min="12294" max="12542" width="9.140625" style="104" customWidth="1"/>
    <col min="12543" max="12543" width="8.140625" style="104" customWidth="1"/>
    <col min="12544" max="12544" width="82" style="104" customWidth="1"/>
    <col min="12545" max="12545" width="19.140625" style="104"/>
    <col min="12546" max="12546" width="8.140625" style="104" customWidth="1"/>
    <col min="12547" max="12547" width="69.140625" style="104" customWidth="1"/>
    <col min="12548" max="12548" width="11" style="104" customWidth="1"/>
    <col min="12549" max="12549" width="10.5703125" style="104" customWidth="1"/>
    <col min="12550" max="12798" width="9.140625" style="104" customWidth="1"/>
    <col min="12799" max="12799" width="8.140625" style="104" customWidth="1"/>
    <col min="12800" max="12800" width="82" style="104" customWidth="1"/>
    <col min="12801" max="12801" width="19.140625" style="104"/>
    <col min="12802" max="12802" width="8.140625" style="104" customWidth="1"/>
    <col min="12803" max="12803" width="69.140625" style="104" customWidth="1"/>
    <col min="12804" max="12804" width="11" style="104" customWidth="1"/>
    <col min="12805" max="12805" width="10.5703125" style="104" customWidth="1"/>
    <col min="12806" max="13054" width="9.140625" style="104" customWidth="1"/>
    <col min="13055" max="13055" width="8.140625" style="104" customWidth="1"/>
    <col min="13056" max="13056" width="82" style="104" customWidth="1"/>
    <col min="13057" max="13057" width="19.140625" style="104"/>
    <col min="13058" max="13058" width="8.140625" style="104" customWidth="1"/>
    <col min="13059" max="13059" width="69.140625" style="104" customWidth="1"/>
    <col min="13060" max="13060" width="11" style="104" customWidth="1"/>
    <col min="13061" max="13061" width="10.5703125" style="104" customWidth="1"/>
    <col min="13062" max="13310" width="9.140625" style="104" customWidth="1"/>
    <col min="13311" max="13311" width="8.140625" style="104" customWidth="1"/>
    <col min="13312" max="13312" width="82" style="104" customWidth="1"/>
    <col min="13313" max="13313" width="19.140625" style="104"/>
    <col min="13314" max="13314" width="8.140625" style="104" customWidth="1"/>
    <col min="13315" max="13315" width="69.140625" style="104" customWidth="1"/>
    <col min="13316" max="13316" width="11" style="104" customWidth="1"/>
    <col min="13317" max="13317" width="10.5703125" style="104" customWidth="1"/>
    <col min="13318" max="13566" width="9.140625" style="104" customWidth="1"/>
    <col min="13567" max="13567" width="8.140625" style="104" customWidth="1"/>
    <col min="13568" max="13568" width="82" style="104" customWidth="1"/>
    <col min="13569" max="13569" width="19.140625" style="104"/>
    <col min="13570" max="13570" width="8.140625" style="104" customWidth="1"/>
    <col min="13571" max="13571" width="69.140625" style="104" customWidth="1"/>
    <col min="13572" max="13572" width="11" style="104" customWidth="1"/>
    <col min="13573" max="13573" width="10.5703125" style="104" customWidth="1"/>
    <col min="13574" max="13822" width="9.140625" style="104" customWidth="1"/>
    <col min="13823" max="13823" width="8.140625" style="104" customWidth="1"/>
    <col min="13824" max="13824" width="82" style="104" customWidth="1"/>
    <col min="13825" max="13825" width="19.140625" style="104"/>
    <col min="13826" max="13826" width="8.140625" style="104" customWidth="1"/>
    <col min="13827" max="13827" width="69.140625" style="104" customWidth="1"/>
    <col min="13828" max="13828" width="11" style="104" customWidth="1"/>
    <col min="13829" max="13829" width="10.5703125" style="104" customWidth="1"/>
    <col min="13830" max="14078" width="9.140625" style="104" customWidth="1"/>
    <col min="14079" max="14079" width="8.140625" style="104" customWidth="1"/>
    <col min="14080" max="14080" width="82" style="104" customWidth="1"/>
    <col min="14081" max="14081" width="19.140625" style="104"/>
    <col min="14082" max="14082" width="8.140625" style="104" customWidth="1"/>
    <col min="14083" max="14083" width="69.140625" style="104" customWidth="1"/>
    <col min="14084" max="14084" width="11" style="104" customWidth="1"/>
    <col min="14085" max="14085" width="10.5703125" style="104" customWidth="1"/>
    <col min="14086" max="14334" width="9.140625" style="104" customWidth="1"/>
    <col min="14335" max="14335" width="8.140625" style="104" customWidth="1"/>
    <col min="14336" max="14336" width="82" style="104" customWidth="1"/>
    <col min="14337" max="14337" width="19.140625" style="104"/>
    <col min="14338" max="14338" width="8.140625" style="104" customWidth="1"/>
    <col min="14339" max="14339" width="69.140625" style="104" customWidth="1"/>
    <col min="14340" max="14340" width="11" style="104" customWidth="1"/>
    <col min="14341" max="14341" width="10.5703125" style="104" customWidth="1"/>
    <col min="14342" max="14590" width="9.140625" style="104" customWidth="1"/>
    <col min="14591" max="14591" width="8.140625" style="104" customWidth="1"/>
    <col min="14592" max="14592" width="82" style="104" customWidth="1"/>
    <col min="14593" max="14593" width="19.140625" style="104"/>
    <col min="14594" max="14594" width="8.140625" style="104" customWidth="1"/>
    <col min="14595" max="14595" width="69.140625" style="104" customWidth="1"/>
    <col min="14596" max="14596" width="11" style="104" customWidth="1"/>
    <col min="14597" max="14597" width="10.5703125" style="104" customWidth="1"/>
    <col min="14598" max="14846" width="9.140625" style="104" customWidth="1"/>
    <col min="14847" max="14847" width="8.140625" style="104" customWidth="1"/>
    <col min="14848" max="14848" width="82" style="104" customWidth="1"/>
    <col min="14849" max="14849" width="19.140625" style="104"/>
    <col min="14850" max="14850" width="8.140625" style="104" customWidth="1"/>
    <col min="14851" max="14851" width="69.140625" style="104" customWidth="1"/>
    <col min="14852" max="14852" width="11" style="104" customWidth="1"/>
    <col min="14853" max="14853" width="10.5703125" style="104" customWidth="1"/>
    <col min="14854" max="15102" width="9.140625" style="104" customWidth="1"/>
    <col min="15103" max="15103" width="8.140625" style="104" customWidth="1"/>
    <col min="15104" max="15104" width="82" style="104" customWidth="1"/>
    <col min="15105" max="15105" width="19.140625" style="104"/>
    <col min="15106" max="15106" width="8.140625" style="104" customWidth="1"/>
    <col min="15107" max="15107" width="69.140625" style="104" customWidth="1"/>
    <col min="15108" max="15108" width="11" style="104" customWidth="1"/>
    <col min="15109" max="15109" width="10.5703125" style="104" customWidth="1"/>
    <col min="15110" max="15358" width="9.140625" style="104" customWidth="1"/>
    <col min="15359" max="15359" width="8.140625" style="104" customWidth="1"/>
    <col min="15360" max="15360" width="82" style="104" customWidth="1"/>
    <col min="15361" max="15361" width="19.140625" style="104"/>
    <col min="15362" max="15362" width="8.140625" style="104" customWidth="1"/>
    <col min="15363" max="15363" width="69.140625" style="104" customWidth="1"/>
    <col min="15364" max="15364" width="11" style="104" customWidth="1"/>
    <col min="15365" max="15365" width="10.5703125" style="104" customWidth="1"/>
    <col min="15366" max="15614" width="9.140625" style="104" customWidth="1"/>
    <col min="15615" max="15615" width="8.140625" style="104" customWidth="1"/>
    <col min="15616" max="15616" width="82" style="104" customWidth="1"/>
    <col min="15617" max="15617" width="19.140625" style="104"/>
    <col min="15618" max="15618" width="8.140625" style="104" customWidth="1"/>
    <col min="15619" max="15619" width="69.140625" style="104" customWidth="1"/>
    <col min="15620" max="15620" width="11" style="104" customWidth="1"/>
    <col min="15621" max="15621" width="10.5703125" style="104" customWidth="1"/>
    <col min="15622" max="15870" width="9.140625" style="104" customWidth="1"/>
    <col min="15871" max="15871" width="8.140625" style="104" customWidth="1"/>
    <col min="15872" max="15872" width="82" style="104" customWidth="1"/>
    <col min="15873" max="15873" width="19.140625" style="104"/>
    <col min="15874" max="15874" width="8.140625" style="104" customWidth="1"/>
    <col min="15875" max="15875" width="69.140625" style="104" customWidth="1"/>
    <col min="15876" max="15876" width="11" style="104" customWidth="1"/>
    <col min="15877" max="15877" width="10.5703125" style="104" customWidth="1"/>
    <col min="15878" max="16126" width="9.140625" style="104" customWidth="1"/>
    <col min="16127" max="16127" width="8.140625" style="104" customWidth="1"/>
    <col min="16128" max="16128" width="82" style="104" customWidth="1"/>
    <col min="16129" max="16129" width="19.140625" style="104"/>
    <col min="16130" max="16130" width="8.140625" style="104" customWidth="1"/>
    <col min="16131" max="16131" width="69.140625" style="104" customWidth="1"/>
    <col min="16132" max="16132" width="11" style="104" customWidth="1"/>
    <col min="16133" max="16133" width="10.5703125" style="104" customWidth="1"/>
    <col min="16134" max="16382" width="9.140625" style="104" customWidth="1"/>
    <col min="16383" max="16383" width="8.140625" style="104" customWidth="1"/>
    <col min="16384" max="16384" width="82" style="104" customWidth="1"/>
  </cols>
  <sheetData>
    <row r="1" spans="1:7" ht="28.5" customHeight="1" x14ac:dyDescent="0.2">
      <c r="A1" s="658" t="s">
        <v>1081</v>
      </c>
      <c r="B1" s="659"/>
      <c r="C1" s="659"/>
      <c r="D1" s="659"/>
      <c r="E1" s="659"/>
      <c r="F1" s="659"/>
      <c r="G1" s="660"/>
    </row>
    <row r="2" spans="1:7" ht="28.5" customHeight="1" x14ac:dyDescent="0.2">
      <c r="A2" s="639" t="s">
        <v>983</v>
      </c>
      <c r="B2" s="640"/>
      <c r="C2" s="640"/>
      <c r="D2" s="640"/>
      <c r="E2" s="640"/>
      <c r="F2" s="640"/>
      <c r="G2" s="641"/>
    </row>
    <row r="3" spans="1:7" x14ac:dyDescent="0.2">
      <c r="A3" s="661" t="s">
        <v>982</v>
      </c>
      <c r="B3" s="387"/>
      <c r="C3" s="387"/>
      <c r="D3" s="387"/>
      <c r="E3" s="387"/>
      <c r="F3" s="387"/>
      <c r="G3" s="662"/>
    </row>
    <row r="4" spans="1:7" s="117" customFormat="1" ht="20.100000000000001" customHeight="1" x14ac:dyDescent="0.2">
      <c r="A4" s="122" t="s">
        <v>441</v>
      </c>
      <c r="B4" s="122" t="s">
        <v>981</v>
      </c>
      <c r="C4" s="122" t="s">
        <v>980</v>
      </c>
      <c r="D4" s="122" t="s">
        <v>979</v>
      </c>
      <c r="E4" s="122" t="s">
        <v>978</v>
      </c>
      <c r="F4" s="121" t="s">
        <v>558</v>
      </c>
      <c r="G4" s="121" t="s">
        <v>588</v>
      </c>
    </row>
    <row r="5" spans="1:7" s="117" customFormat="1" ht="12.75" customHeight="1" x14ac:dyDescent="0.2">
      <c r="A5" s="120" t="s">
        <v>176</v>
      </c>
      <c r="B5" s="120" t="s">
        <v>177</v>
      </c>
      <c r="C5" s="120" t="s">
        <v>178</v>
      </c>
      <c r="D5" s="120" t="s">
        <v>175</v>
      </c>
      <c r="E5" s="120" t="s">
        <v>440</v>
      </c>
      <c r="F5" s="120" t="s">
        <v>554</v>
      </c>
      <c r="G5" s="120" t="s">
        <v>554</v>
      </c>
    </row>
    <row r="6" spans="1:7" s="117" customFormat="1" ht="20.100000000000001" customHeight="1" x14ac:dyDescent="0.2">
      <c r="A6" s="116" t="s">
        <v>900</v>
      </c>
      <c r="B6" s="114" t="s">
        <v>977</v>
      </c>
      <c r="C6" s="114"/>
      <c r="D6" s="114"/>
      <c r="E6" s="108"/>
      <c r="F6" s="108"/>
      <c r="G6" s="108"/>
    </row>
    <row r="7" spans="1:7" s="117" customFormat="1" ht="20.100000000000001" customHeight="1" x14ac:dyDescent="0.2">
      <c r="A7" s="111" t="s">
        <v>0</v>
      </c>
      <c r="B7" s="115" t="s">
        <v>976</v>
      </c>
      <c r="C7" s="109">
        <f>SUM(D7:G7)</f>
        <v>954696</v>
      </c>
      <c r="D7" s="109">
        <v>850000</v>
      </c>
      <c r="E7" s="109">
        <v>104696</v>
      </c>
      <c r="F7" s="108">
        <v>0</v>
      </c>
      <c r="G7" s="108">
        <v>0</v>
      </c>
    </row>
    <row r="8" spans="1:7" s="117" customFormat="1" ht="20.100000000000001" customHeight="1" x14ac:dyDescent="0.2">
      <c r="A8" s="111" t="s">
        <v>1</v>
      </c>
      <c r="B8" s="115" t="s">
        <v>975</v>
      </c>
      <c r="C8" s="109">
        <f t="shared" ref="C8:C9" si="0">SUM(D8:G8)</f>
        <v>0</v>
      </c>
      <c r="D8" s="109">
        <v>0</v>
      </c>
      <c r="E8" s="109">
        <v>0</v>
      </c>
      <c r="F8" s="108">
        <v>0</v>
      </c>
      <c r="G8" s="108">
        <v>0</v>
      </c>
    </row>
    <row r="9" spans="1:7" s="117" customFormat="1" ht="20.100000000000001" customHeight="1" x14ac:dyDescent="0.2">
      <c r="A9" s="111" t="s">
        <v>2</v>
      </c>
      <c r="B9" s="115" t="s">
        <v>974</v>
      </c>
      <c r="C9" s="109">
        <f t="shared" si="0"/>
        <v>0</v>
      </c>
      <c r="D9" s="109">
        <v>0</v>
      </c>
      <c r="E9" s="109">
        <v>0</v>
      </c>
      <c r="F9" s="108">
        <v>0</v>
      </c>
      <c r="G9" s="108">
        <v>0</v>
      </c>
    </row>
    <row r="10" spans="1:7" s="117" customFormat="1" ht="20.100000000000001" customHeight="1" x14ac:dyDescent="0.2">
      <c r="A10" s="107" t="s">
        <v>3</v>
      </c>
      <c r="B10" s="114" t="s">
        <v>973</v>
      </c>
      <c r="C10" s="105">
        <f>SUM(D10:G10)</f>
        <v>954696</v>
      </c>
      <c r="D10" s="105">
        <f>SUM(D7:D9)</f>
        <v>850000</v>
      </c>
      <c r="E10" s="105">
        <f>SUM(E7:E9)</f>
        <v>104696</v>
      </c>
      <c r="F10" s="105">
        <f>SUM(F7:F9)</f>
        <v>0</v>
      </c>
      <c r="G10" s="105">
        <f>SUM(G7:G9)</f>
        <v>0</v>
      </c>
    </row>
    <row r="11" spans="1:7" s="117" customFormat="1" ht="20.100000000000001" customHeight="1" x14ac:dyDescent="0.2">
      <c r="A11" s="111" t="s">
        <v>4</v>
      </c>
      <c r="B11" s="115" t="s">
        <v>972</v>
      </c>
      <c r="C11" s="109">
        <f t="shared" ref="C11:C19" si="1">SUM(D11:G11)</f>
        <v>1542306114</v>
      </c>
      <c r="D11" s="109">
        <v>1542306114</v>
      </c>
      <c r="E11" s="109">
        <v>0</v>
      </c>
      <c r="F11" s="108">
        <v>0</v>
      </c>
      <c r="G11" s="108">
        <v>0</v>
      </c>
    </row>
    <row r="12" spans="1:7" s="117" customFormat="1" ht="20.100000000000001" customHeight="1" x14ac:dyDescent="0.2">
      <c r="A12" s="111" t="s">
        <v>5</v>
      </c>
      <c r="B12" s="115" t="s">
        <v>971</v>
      </c>
      <c r="C12" s="109">
        <f t="shared" si="1"/>
        <v>12449537</v>
      </c>
      <c r="D12" s="109">
        <v>9679343</v>
      </c>
      <c r="E12" s="109">
        <v>406652</v>
      </c>
      <c r="F12" s="112">
        <v>502520</v>
      </c>
      <c r="G12" s="112">
        <v>1861022</v>
      </c>
    </row>
    <row r="13" spans="1:7" s="117" customFormat="1" ht="20.100000000000001" customHeight="1" x14ac:dyDescent="0.2">
      <c r="A13" s="111" t="s">
        <v>6</v>
      </c>
      <c r="B13" s="115" t="s">
        <v>970</v>
      </c>
      <c r="C13" s="109">
        <f t="shared" si="1"/>
        <v>0</v>
      </c>
      <c r="D13" s="109">
        <v>0</v>
      </c>
      <c r="E13" s="109">
        <v>0</v>
      </c>
      <c r="F13" s="108">
        <v>0</v>
      </c>
      <c r="G13" s="108">
        <v>0</v>
      </c>
    </row>
    <row r="14" spans="1:7" s="117" customFormat="1" ht="20.100000000000001" customHeight="1" x14ac:dyDescent="0.2">
      <c r="A14" s="111" t="s">
        <v>7</v>
      </c>
      <c r="B14" s="115" t="s">
        <v>969</v>
      </c>
      <c r="C14" s="109">
        <f t="shared" si="1"/>
        <v>36502581</v>
      </c>
      <c r="D14" s="109">
        <v>36502581</v>
      </c>
      <c r="E14" s="109">
        <v>0</v>
      </c>
      <c r="F14" s="108">
        <v>0</v>
      </c>
      <c r="G14" s="108">
        <v>0</v>
      </c>
    </row>
    <row r="15" spans="1:7" s="117" customFormat="1" ht="20.100000000000001" customHeight="1" x14ac:dyDescent="0.2">
      <c r="A15" s="111" t="s">
        <v>8</v>
      </c>
      <c r="B15" s="115" t="s">
        <v>968</v>
      </c>
      <c r="C15" s="109">
        <f t="shared" si="1"/>
        <v>0</v>
      </c>
      <c r="D15" s="109">
        <v>0</v>
      </c>
      <c r="E15" s="109">
        <v>0</v>
      </c>
      <c r="F15" s="108">
        <v>0</v>
      </c>
      <c r="G15" s="108">
        <v>0</v>
      </c>
    </row>
    <row r="16" spans="1:7" s="117" customFormat="1" ht="20.100000000000001" customHeight="1" x14ac:dyDescent="0.2">
      <c r="A16" s="107" t="s">
        <v>9</v>
      </c>
      <c r="B16" s="114" t="s">
        <v>967</v>
      </c>
      <c r="C16" s="105">
        <f t="shared" si="1"/>
        <v>1591258232</v>
      </c>
      <c r="D16" s="105">
        <f>SUM(D11:D15)</f>
        <v>1588488038</v>
      </c>
      <c r="E16" s="105">
        <f>SUM(E11:E15)</f>
        <v>406652</v>
      </c>
      <c r="F16" s="105">
        <f>SUM(F11:F15)</f>
        <v>502520</v>
      </c>
      <c r="G16" s="105">
        <f>SUM(G11:G15)</f>
        <v>1861022</v>
      </c>
    </row>
    <row r="17" spans="1:7" s="117" customFormat="1" ht="20.100000000000001" customHeight="1" x14ac:dyDescent="0.2">
      <c r="A17" s="111" t="s">
        <v>10</v>
      </c>
      <c r="B17" s="115" t="s">
        <v>966</v>
      </c>
      <c r="C17" s="109">
        <f t="shared" si="1"/>
        <v>30860000</v>
      </c>
      <c r="D17" s="109">
        <v>30860000</v>
      </c>
      <c r="E17" s="109">
        <v>0</v>
      </c>
      <c r="F17" s="108">
        <v>0</v>
      </c>
      <c r="G17" s="108">
        <v>0</v>
      </c>
    </row>
    <row r="18" spans="1:7" s="117" customFormat="1" ht="20.100000000000001" customHeight="1" x14ac:dyDescent="0.2">
      <c r="A18" s="111" t="s">
        <v>11</v>
      </c>
      <c r="B18" s="115" t="s">
        <v>965</v>
      </c>
      <c r="C18" s="109">
        <f t="shared" si="1"/>
        <v>0</v>
      </c>
      <c r="D18" s="109">
        <v>0</v>
      </c>
      <c r="E18" s="109">
        <v>0</v>
      </c>
      <c r="F18" s="108">
        <v>0</v>
      </c>
      <c r="G18" s="108">
        <v>0</v>
      </c>
    </row>
    <row r="19" spans="1:7" s="117" customFormat="1" ht="20.100000000000001" customHeight="1" x14ac:dyDescent="0.2">
      <c r="A19" s="111" t="s">
        <v>12</v>
      </c>
      <c r="B19" s="115" t="s">
        <v>964</v>
      </c>
      <c r="C19" s="109">
        <f t="shared" si="1"/>
        <v>0</v>
      </c>
      <c r="D19" s="109">
        <v>0</v>
      </c>
      <c r="E19" s="109">
        <v>0</v>
      </c>
      <c r="F19" s="108">
        <v>0</v>
      </c>
      <c r="G19" s="108">
        <v>0</v>
      </c>
    </row>
    <row r="20" spans="1:7" s="117" customFormat="1" ht="20.100000000000001" customHeight="1" x14ac:dyDescent="0.2">
      <c r="A20" s="107" t="s">
        <v>13</v>
      </c>
      <c r="B20" s="114" t="s">
        <v>963</v>
      </c>
      <c r="C20" s="105">
        <f>SUM(D20:G20)</f>
        <v>30860000</v>
      </c>
      <c r="D20" s="105">
        <f>SUM(D17:D19)</f>
        <v>30860000</v>
      </c>
      <c r="E20" s="105">
        <f>SUM(E17:E19)</f>
        <v>0</v>
      </c>
      <c r="F20" s="105">
        <f>SUM(F17:F19)</f>
        <v>0</v>
      </c>
      <c r="G20" s="105">
        <f>SUM(G17:G19)</f>
        <v>0</v>
      </c>
    </row>
    <row r="21" spans="1:7" s="117" customFormat="1" ht="20.100000000000001" customHeight="1" x14ac:dyDescent="0.2">
      <c r="A21" s="111" t="s">
        <v>14</v>
      </c>
      <c r="B21" s="115" t="s">
        <v>961</v>
      </c>
      <c r="C21" s="109">
        <f t="shared" ref="C21:C29" si="2">SUM(D21:G21)</f>
        <v>298751477</v>
      </c>
      <c r="D21" s="109">
        <v>298751477</v>
      </c>
      <c r="E21" s="109">
        <v>0</v>
      </c>
      <c r="F21" s="108">
        <v>0</v>
      </c>
      <c r="G21" s="108">
        <v>0</v>
      </c>
    </row>
    <row r="22" spans="1:7" s="117" customFormat="1" ht="20.100000000000001" customHeight="1" x14ac:dyDescent="0.2">
      <c r="A22" s="111" t="s">
        <v>15</v>
      </c>
      <c r="B22" s="115" t="s">
        <v>962</v>
      </c>
      <c r="C22" s="109">
        <f t="shared" si="2"/>
        <v>0</v>
      </c>
      <c r="D22" s="109">
        <v>0</v>
      </c>
      <c r="E22" s="109">
        <v>0</v>
      </c>
      <c r="F22" s="108">
        <v>0</v>
      </c>
      <c r="G22" s="108">
        <v>0</v>
      </c>
    </row>
    <row r="23" spans="1:7" s="117" customFormat="1" ht="20.100000000000001" customHeight="1" x14ac:dyDescent="0.2">
      <c r="A23" s="107" t="s">
        <v>53</v>
      </c>
      <c r="B23" s="114" t="s">
        <v>961</v>
      </c>
      <c r="C23" s="105">
        <f t="shared" si="2"/>
        <v>298751477</v>
      </c>
      <c r="D23" s="105">
        <f>SUM(D21:D22)</f>
        <v>298751477</v>
      </c>
      <c r="E23" s="105">
        <f>SUM(E21:E22)</f>
        <v>0</v>
      </c>
      <c r="F23" s="105">
        <f>SUM(F21:F22)</f>
        <v>0</v>
      </c>
      <c r="G23" s="105">
        <f>SUM(G21:G22)</f>
        <v>0</v>
      </c>
    </row>
    <row r="24" spans="1:7" s="117" customFormat="1" ht="20.100000000000001" customHeight="1" x14ac:dyDescent="0.2">
      <c r="A24" s="107" t="s">
        <v>54</v>
      </c>
      <c r="B24" s="114" t="s">
        <v>960</v>
      </c>
      <c r="C24" s="105">
        <f t="shared" si="2"/>
        <v>1921824405</v>
      </c>
      <c r="D24" s="105">
        <f>D10+D16+D20+D23</f>
        <v>1918949515</v>
      </c>
      <c r="E24" s="105">
        <f>E10+E16+E20+E23</f>
        <v>511348</v>
      </c>
      <c r="F24" s="105">
        <f>F10+F16+F20+F23</f>
        <v>502520</v>
      </c>
      <c r="G24" s="105">
        <f>G10+G16+G20+G23</f>
        <v>1861022</v>
      </c>
    </row>
    <row r="25" spans="1:7" s="117" customFormat="1" ht="20.100000000000001" customHeight="1" x14ac:dyDescent="0.2">
      <c r="A25" s="111" t="s">
        <v>55</v>
      </c>
      <c r="B25" s="115" t="s">
        <v>959</v>
      </c>
      <c r="C25" s="109">
        <f t="shared" si="2"/>
        <v>537481</v>
      </c>
      <c r="D25" s="109">
        <v>0</v>
      </c>
      <c r="E25" s="109">
        <v>0</v>
      </c>
      <c r="F25" s="108">
        <v>0</v>
      </c>
      <c r="G25" s="112">
        <v>537481</v>
      </c>
    </row>
    <row r="26" spans="1:7" s="117" customFormat="1" ht="20.100000000000001" customHeight="1" x14ac:dyDescent="0.2">
      <c r="A26" s="111" t="s">
        <v>56</v>
      </c>
      <c r="B26" s="115" t="s">
        <v>958</v>
      </c>
      <c r="C26" s="109">
        <f t="shared" si="2"/>
        <v>0</v>
      </c>
      <c r="D26" s="109">
        <v>0</v>
      </c>
      <c r="E26" s="109">
        <v>0</v>
      </c>
      <c r="F26" s="108">
        <v>0</v>
      </c>
      <c r="G26" s="108">
        <v>0</v>
      </c>
    </row>
    <row r="27" spans="1:7" s="117" customFormat="1" ht="20.100000000000001" customHeight="1" x14ac:dyDescent="0.2">
      <c r="A27" s="111" t="s">
        <v>106</v>
      </c>
      <c r="B27" s="115" t="s">
        <v>957</v>
      </c>
      <c r="C27" s="109">
        <f t="shared" si="2"/>
        <v>0</v>
      </c>
      <c r="D27" s="109">
        <v>0</v>
      </c>
      <c r="E27" s="109">
        <v>0</v>
      </c>
      <c r="F27" s="108">
        <v>0</v>
      </c>
      <c r="G27" s="108">
        <v>0</v>
      </c>
    </row>
    <row r="28" spans="1:7" s="117" customFormat="1" ht="20.100000000000001" customHeight="1" x14ac:dyDescent="0.2">
      <c r="A28" s="111" t="s">
        <v>107</v>
      </c>
      <c r="B28" s="115" t="s">
        <v>956</v>
      </c>
      <c r="C28" s="109">
        <f t="shared" si="2"/>
        <v>0</v>
      </c>
      <c r="D28" s="109">
        <v>0</v>
      </c>
      <c r="E28" s="109">
        <v>0</v>
      </c>
      <c r="F28" s="108">
        <v>0</v>
      </c>
      <c r="G28" s="108">
        <v>0</v>
      </c>
    </row>
    <row r="29" spans="1:7" s="117" customFormat="1" ht="20.100000000000001" customHeight="1" x14ac:dyDescent="0.2">
      <c r="A29" s="111" t="s">
        <v>179</v>
      </c>
      <c r="B29" s="115" t="s">
        <v>955</v>
      </c>
      <c r="C29" s="109">
        <f t="shared" si="2"/>
        <v>0</v>
      </c>
      <c r="D29" s="109">
        <v>0</v>
      </c>
      <c r="E29" s="109">
        <v>0</v>
      </c>
      <c r="F29" s="108">
        <v>0</v>
      </c>
      <c r="G29" s="108">
        <v>0</v>
      </c>
    </row>
    <row r="30" spans="1:7" s="117" customFormat="1" ht="20.100000000000001" customHeight="1" x14ac:dyDescent="0.2">
      <c r="A30" s="107" t="s">
        <v>180</v>
      </c>
      <c r="B30" s="114" t="s">
        <v>954</v>
      </c>
      <c r="C30" s="105">
        <f>SUM(D30:G30)</f>
        <v>537481</v>
      </c>
      <c r="D30" s="105">
        <f>SUM(D25:D29)</f>
        <v>0</v>
      </c>
      <c r="E30" s="105">
        <f>SUM(E25:E29)</f>
        <v>0</v>
      </c>
      <c r="F30" s="105">
        <f>SUM(F25:F29)</f>
        <v>0</v>
      </c>
      <c r="G30" s="105">
        <f>SUM(G25:G29)</f>
        <v>537481</v>
      </c>
    </row>
    <row r="31" spans="1:7" s="117" customFormat="1" ht="20.100000000000001" customHeight="1" x14ac:dyDescent="0.2">
      <c r="A31" s="111" t="s">
        <v>181</v>
      </c>
      <c r="B31" s="115" t="s">
        <v>953</v>
      </c>
      <c r="C31" s="109">
        <f t="shared" ref="C31:C33" si="3">SUM(D31:G31)</f>
        <v>0</v>
      </c>
      <c r="D31" s="109">
        <v>0</v>
      </c>
      <c r="E31" s="109">
        <v>0</v>
      </c>
      <c r="F31" s="108">
        <v>0</v>
      </c>
      <c r="G31" s="108">
        <v>0</v>
      </c>
    </row>
    <row r="32" spans="1:7" s="117" customFormat="1" ht="20.100000000000001" customHeight="1" x14ac:dyDescent="0.2">
      <c r="A32" s="111" t="s">
        <v>182</v>
      </c>
      <c r="B32" s="115" t="s">
        <v>952</v>
      </c>
      <c r="C32" s="109">
        <f t="shared" si="3"/>
        <v>0</v>
      </c>
      <c r="D32" s="109">
        <v>0</v>
      </c>
      <c r="E32" s="109">
        <v>0</v>
      </c>
      <c r="F32" s="108">
        <v>0</v>
      </c>
      <c r="G32" s="108">
        <v>0</v>
      </c>
    </row>
    <row r="33" spans="1:7" s="117" customFormat="1" ht="20.100000000000001" customHeight="1" x14ac:dyDescent="0.2">
      <c r="A33" s="107" t="s">
        <v>183</v>
      </c>
      <c r="B33" s="114" t="s">
        <v>951</v>
      </c>
      <c r="C33" s="109">
        <f t="shared" si="3"/>
        <v>0</v>
      </c>
      <c r="D33" s="105">
        <f>SUM(D31:D32)</f>
        <v>0</v>
      </c>
      <c r="E33" s="105">
        <f>SUM(E31:E32)</f>
        <v>0</v>
      </c>
      <c r="F33" s="105">
        <f>SUM(F31:F32)</f>
        <v>0</v>
      </c>
      <c r="G33" s="105">
        <f>SUM(G31:G32)</f>
        <v>0</v>
      </c>
    </row>
    <row r="34" spans="1:7" s="117" customFormat="1" ht="20.100000000000001" customHeight="1" x14ac:dyDescent="0.2">
      <c r="A34" s="107" t="s">
        <v>184</v>
      </c>
      <c r="B34" s="114" t="s">
        <v>950</v>
      </c>
      <c r="C34" s="105">
        <f>SUM(D34:G34)</f>
        <v>537481</v>
      </c>
      <c r="D34" s="105">
        <f>D30+D33</f>
        <v>0</v>
      </c>
      <c r="E34" s="105">
        <f>E30+E33</f>
        <v>0</v>
      </c>
      <c r="F34" s="105">
        <f>F30+F33</f>
        <v>0</v>
      </c>
      <c r="G34" s="105">
        <f>G30+G33</f>
        <v>537481</v>
      </c>
    </row>
    <row r="35" spans="1:7" s="117" customFormat="1" ht="20.100000000000001" customHeight="1" x14ac:dyDescent="0.2">
      <c r="A35" s="111" t="s">
        <v>185</v>
      </c>
      <c r="B35" s="115" t="s">
        <v>949</v>
      </c>
      <c r="C35" s="109">
        <f t="shared" ref="C35:C98" si="4">SUM(D35:G35)</f>
        <v>0</v>
      </c>
      <c r="D35" s="109">
        <v>0</v>
      </c>
      <c r="E35" s="109">
        <v>0</v>
      </c>
      <c r="F35" s="108">
        <v>0</v>
      </c>
      <c r="G35" s="108">
        <v>0</v>
      </c>
    </row>
    <row r="36" spans="1:7" s="117" customFormat="1" ht="20.100000000000001" customHeight="1" x14ac:dyDescent="0.2">
      <c r="A36" s="111" t="s">
        <v>186</v>
      </c>
      <c r="B36" s="115" t="s">
        <v>948</v>
      </c>
      <c r="C36" s="109">
        <f t="shared" si="4"/>
        <v>0</v>
      </c>
      <c r="D36" s="109">
        <v>0</v>
      </c>
      <c r="E36" s="109">
        <v>0</v>
      </c>
      <c r="F36" s="108">
        <v>0</v>
      </c>
      <c r="G36" s="108">
        <v>0</v>
      </c>
    </row>
    <row r="37" spans="1:7" s="117" customFormat="1" ht="20.100000000000001" customHeight="1" x14ac:dyDescent="0.2">
      <c r="A37" s="107" t="s">
        <v>187</v>
      </c>
      <c r="B37" s="114" t="s">
        <v>947</v>
      </c>
      <c r="C37" s="105">
        <f t="shared" si="4"/>
        <v>0</v>
      </c>
      <c r="D37" s="105">
        <f>SUM(D35:D36)</f>
        <v>0</v>
      </c>
      <c r="E37" s="105">
        <f>SUM(E35:E36)</f>
        <v>0</v>
      </c>
      <c r="F37" s="105">
        <f>SUM(F35:F36)</f>
        <v>0</v>
      </c>
      <c r="G37" s="105">
        <f>SUM(G35:G36)</f>
        <v>0</v>
      </c>
    </row>
    <row r="38" spans="1:7" s="117" customFormat="1" ht="20.100000000000001" customHeight="1" x14ac:dyDescent="0.2">
      <c r="A38" s="111" t="s">
        <v>188</v>
      </c>
      <c r="B38" s="115" t="s">
        <v>946</v>
      </c>
      <c r="C38" s="109">
        <f t="shared" si="4"/>
        <v>554360</v>
      </c>
      <c r="D38" s="109">
        <v>242965</v>
      </c>
      <c r="E38" s="109">
        <v>215255</v>
      </c>
      <c r="F38" s="112">
        <v>91935</v>
      </c>
      <c r="G38" s="112">
        <v>4205</v>
      </c>
    </row>
    <row r="39" spans="1:7" s="117" customFormat="1" ht="20.100000000000001" customHeight="1" x14ac:dyDescent="0.2">
      <c r="A39" s="111" t="s">
        <v>189</v>
      </c>
      <c r="B39" s="115" t="s">
        <v>945</v>
      </c>
      <c r="C39" s="109">
        <f t="shared" si="4"/>
        <v>0</v>
      </c>
      <c r="D39" s="109">
        <v>0</v>
      </c>
      <c r="E39" s="109">
        <v>0</v>
      </c>
      <c r="F39" s="108">
        <v>0</v>
      </c>
      <c r="G39" s="108">
        <v>0</v>
      </c>
    </row>
    <row r="40" spans="1:7" s="117" customFormat="1" ht="20.100000000000001" customHeight="1" x14ac:dyDescent="0.2">
      <c r="A40" s="111" t="s">
        <v>190</v>
      </c>
      <c r="B40" s="115" t="s">
        <v>944</v>
      </c>
      <c r="C40" s="109">
        <f t="shared" si="4"/>
        <v>0</v>
      </c>
      <c r="D40" s="109">
        <v>0</v>
      </c>
      <c r="E40" s="109">
        <v>0</v>
      </c>
      <c r="F40" s="108">
        <v>0</v>
      </c>
      <c r="G40" s="108">
        <v>0</v>
      </c>
    </row>
    <row r="41" spans="1:7" s="117" customFormat="1" ht="20.100000000000001" customHeight="1" x14ac:dyDescent="0.2">
      <c r="A41" s="107" t="s">
        <v>191</v>
      </c>
      <c r="B41" s="114" t="s">
        <v>943</v>
      </c>
      <c r="C41" s="105">
        <f t="shared" si="4"/>
        <v>554360</v>
      </c>
      <c r="D41" s="105">
        <f>SUM(D38:D40)</f>
        <v>242965</v>
      </c>
      <c r="E41" s="105">
        <f>SUM(E38:E40)</f>
        <v>215255</v>
      </c>
      <c r="F41" s="105">
        <f>SUM(F38:F40)</f>
        <v>91935</v>
      </c>
      <c r="G41" s="105">
        <f>SUM(G38:G40)</f>
        <v>4205</v>
      </c>
    </row>
    <row r="42" spans="1:7" s="117" customFormat="1" ht="20.100000000000001" customHeight="1" x14ac:dyDescent="0.2">
      <c r="A42" s="111" t="s">
        <v>192</v>
      </c>
      <c r="B42" s="115" t="s">
        <v>942</v>
      </c>
      <c r="C42" s="109">
        <f t="shared" si="4"/>
        <v>37923064</v>
      </c>
      <c r="D42" s="109">
        <v>36561315</v>
      </c>
      <c r="E42" s="109">
        <v>1257246</v>
      </c>
      <c r="F42" s="112">
        <v>14924</v>
      </c>
      <c r="G42" s="112">
        <v>89579</v>
      </c>
    </row>
    <row r="43" spans="1:7" s="117" customFormat="1" ht="20.100000000000001" customHeight="1" x14ac:dyDescent="0.2">
      <c r="A43" s="111" t="s">
        <v>193</v>
      </c>
      <c r="B43" s="115" t="s">
        <v>941</v>
      </c>
      <c r="C43" s="109">
        <f t="shared" si="4"/>
        <v>0</v>
      </c>
      <c r="D43" s="109">
        <v>0</v>
      </c>
      <c r="E43" s="109">
        <v>0</v>
      </c>
      <c r="F43" s="108">
        <v>0</v>
      </c>
      <c r="G43" s="108">
        <v>0</v>
      </c>
    </row>
    <row r="44" spans="1:7" s="117" customFormat="1" ht="20.100000000000001" customHeight="1" x14ac:dyDescent="0.2">
      <c r="A44" s="107" t="s">
        <v>194</v>
      </c>
      <c r="B44" s="114" t="s">
        <v>940</v>
      </c>
      <c r="C44" s="105">
        <f t="shared" si="4"/>
        <v>37923064</v>
      </c>
      <c r="D44" s="105">
        <f>SUM(D42:D43)</f>
        <v>36561315</v>
      </c>
      <c r="E44" s="105">
        <f>SUM(E42:E43)</f>
        <v>1257246</v>
      </c>
      <c r="F44" s="105">
        <f>SUM(F42:F43)</f>
        <v>14924</v>
      </c>
      <c r="G44" s="105">
        <f>SUM(G42:G43)</f>
        <v>89579</v>
      </c>
    </row>
    <row r="45" spans="1:7" s="117" customFormat="1" ht="20.100000000000001" customHeight="1" x14ac:dyDescent="0.2">
      <c r="A45" s="111" t="s">
        <v>195</v>
      </c>
      <c r="B45" s="115" t="s">
        <v>939</v>
      </c>
      <c r="C45" s="109">
        <f t="shared" si="4"/>
        <v>0</v>
      </c>
      <c r="D45" s="109">
        <v>0</v>
      </c>
      <c r="E45" s="109">
        <v>0</v>
      </c>
      <c r="F45" s="108">
        <v>0</v>
      </c>
      <c r="G45" s="108">
        <v>0</v>
      </c>
    </row>
    <row r="46" spans="1:7" s="117" customFormat="1" ht="20.100000000000001" customHeight="1" x14ac:dyDescent="0.2">
      <c r="A46" s="111" t="s">
        <v>196</v>
      </c>
      <c r="B46" s="115" t="s">
        <v>938</v>
      </c>
      <c r="C46" s="109">
        <f t="shared" si="4"/>
        <v>0</v>
      </c>
      <c r="D46" s="109">
        <v>0</v>
      </c>
      <c r="E46" s="109">
        <v>0</v>
      </c>
      <c r="F46" s="108">
        <v>0</v>
      </c>
      <c r="G46" s="108">
        <v>0</v>
      </c>
    </row>
    <row r="47" spans="1:7" s="117" customFormat="1" ht="20.100000000000001" customHeight="1" x14ac:dyDescent="0.2">
      <c r="A47" s="107" t="s">
        <v>197</v>
      </c>
      <c r="B47" s="114" t="s">
        <v>937</v>
      </c>
      <c r="C47" s="109">
        <f t="shared" si="4"/>
        <v>0</v>
      </c>
      <c r="D47" s="105">
        <f>SUM(D45:D46)</f>
        <v>0</v>
      </c>
      <c r="E47" s="105">
        <f>SUM(E45:E46)</f>
        <v>0</v>
      </c>
      <c r="F47" s="105">
        <f>SUM(F45:F46)</f>
        <v>0</v>
      </c>
      <c r="G47" s="105">
        <f>SUM(G45:G46)</f>
        <v>0</v>
      </c>
    </row>
    <row r="48" spans="1:7" s="117" customFormat="1" ht="20.100000000000001" customHeight="1" x14ac:dyDescent="0.2">
      <c r="A48" s="107" t="s">
        <v>198</v>
      </c>
      <c r="B48" s="114" t="s">
        <v>936</v>
      </c>
      <c r="C48" s="105">
        <f t="shared" si="4"/>
        <v>38477424</v>
      </c>
      <c r="D48" s="105">
        <f>D37+D41+D44+D47</f>
        <v>36804280</v>
      </c>
      <c r="E48" s="105">
        <f>E37+E41+E44+E47</f>
        <v>1472501</v>
      </c>
      <c r="F48" s="105">
        <f>F37+F41+F44+F47</f>
        <v>106859</v>
      </c>
      <c r="G48" s="105">
        <f>G37+G41+G44+G47</f>
        <v>93784</v>
      </c>
    </row>
    <row r="49" spans="1:7" s="117" customFormat="1" ht="25.5" x14ac:dyDescent="0.2">
      <c r="A49" s="111" t="s">
        <v>199</v>
      </c>
      <c r="B49" s="115" t="s">
        <v>935</v>
      </c>
      <c r="C49" s="109">
        <f t="shared" si="4"/>
        <v>0</v>
      </c>
      <c r="D49" s="109">
        <v>0</v>
      </c>
      <c r="E49" s="109">
        <v>0</v>
      </c>
      <c r="F49" s="108">
        <v>0</v>
      </c>
      <c r="G49" s="108">
        <v>0</v>
      </c>
    </row>
    <row r="50" spans="1:7" s="117" customFormat="1" ht="25.5" x14ac:dyDescent="0.2">
      <c r="A50" s="111" t="s">
        <v>200</v>
      </c>
      <c r="B50" s="115" t="s">
        <v>934</v>
      </c>
      <c r="C50" s="109">
        <f t="shared" si="4"/>
        <v>0</v>
      </c>
      <c r="D50" s="109">
        <v>0</v>
      </c>
      <c r="E50" s="109">
        <v>0</v>
      </c>
      <c r="F50" s="108">
        <v>0</v>
      </c>
      <c r="G50" s="108">
        <v>0</v>
      </c>
    </row>
    <row r="51" spans="1:7" s="117" customFormat="1" ht="20.100000000000001" customHeight="1" x14ac:dyDescent="0.2">
      <c r="A51" s="111" t="s">
        <v>201</v>
      </c>
      <c r="B51" s="115" t="s">
        <v>933</v>
      </c>
      <c r="C51" s="109">
        <f t="shared" si="4"/>
        <v>7598324</v>
      </c>
      <c r="D51" s="109">
        <v>7598324</v>
      </c>
      <c r="E51" s="109">
        <v>0</v>
      </c>
      <c r="F51" s="108">
        <v>0</v>
      </c>
      <c r="G51" s="108">
        <v>0</v>
      </c>
    </row>
    <row r="52" spans="1:7" s="117" customFormat="1" ht="20.100000000000001" customHeight="1" x14ac:dyDescent="0.2">
      <c r="A52" s="111" t="s">
        <v>202</v>
      </c>
      <c r="B52" s="115" t="s">
        <v>932</v>
      </c>
      <c r="C52" s="109">
        <f t="shared" si="4"/>
        <v>3431361</v>
      </c>
      <c r="D52" s="109">
        <v>3421611</v>
      </c>
      <c r="E52" s="109">
        <v>0</v>
      </c>
      <c r="F52" s="108">
        <v>0</v>
      </c>
      <c r="G52" s="108">
        <v>9750</v>
      </c>
    </row>
    <row r="53" spans="1:7" s="117" customFormat="1" ht="20.100000000000001" customHeight="1" x14ac:dyDescent="0.2">
      <c r="A53" s="111" t="s">
        <v>203</v>
      </c>
      <c r="B53" s="115" t="s">
        <v>931</v>
      </c>
      <c r="C53" s="109">
        <f t="shared" si="4"/>
        <v>0</v>
      </c>
      <c r="D53" s="109">
        <v>0</v>
      </c>
      <c r="E53" s="109">
        <v>0</v>
      </c>
      <c r="F53" s="108">
        <v>0</v>
      </c>
      <c r="G53" s="108">
        <v>0</v>
      </c>
    </row>
    <row r="54" spans="1:7" s="117" customFormat="1" ht="20.100000000000001" customHeight="1" x14ac:dyDescent="0.2">
      <c r="A54" s="111" t="s">
        <v>204</v>
      </c>
      <c r="B54" s="115" t="s">
        <v>930</v>
      </c>
      <c r="C54" s="109">
        <f t="shared" si="4"/>
        <v>4163658</v>
      </c>
      <c r="D54" s="109">
        <v>4163658</v>
      </c>
      <c r="E54" s="109">
        <v>0</v>
      </c>
      <c r="F54" s="108">
        <v>0</v>
      </c>
      <c r="G54" s="108">
        <v>0</v>
      </c>
    </row>
    <row r="55" spans="1:7" s="117" customFormat="1" ht="20.100000000000001" customHeight="1" x14ac:dyDescent="0.2">
      <c r="A55" s="111" t="s">
        <v>205</v>
      </c>
      <c r="B55" s="115" t="s">
        <v>929</v>
      </c>
      <c r="C55" s="109">
        <f t="shared" si="4"/>
        <v>0</v>
      </c>
      <c r="D55" s="109">
        <v>0</v>
      </c>
      <c r="E55" s="109">
        <v>0</v>
      </c>
      <c r="F55" s="108">
        <v>0</v>
      </c>
      <c r="G55" s="108">
        <v>0</v>
      </c>
    </row>
    <row r="56" spans="1:7" s="117" customFormat="1" ht="20.100000000000001" customHeight="1" x14ac:dyDescent="0.2">
      <c r="A56" s="111" t="s">
        <v>206</v>
      </c>
      <c r="B56" s="115" t="s">
        <v>928</v>
      </c>
      <c r="C56" s="109">
        <f t="shared" si="4"/>
        <v>0</v>
      </c>
      <c r="D56" s="109">
        <v>0</v>
      </c>
      <c r="E56" s="109">
        <v>0</v>
      </c>
      <c r="F56" s="108">
        <v>0</v>
      </c>
      <c r="G56" s="108">
        <v>0</v>
      </c>
    </row>
    <row r="57" spans="1:7" s="117" customFormat="1" ht="20.100000000000001" customHeight="1" x14ac:dyDescent="0.2">
      <c r="A57" s="107" t="s">
        <v>207</v>
      </c>
      <c r="B57" s="114" t="s">
        <v>927</v>
      </c>
      <c r="C57" s="105">
        <f t="shared" si="4"/>
        <v>15193343</v>
      </c>
      <c r="D57" s="105">
        <f>SUM(D49:D56)</f>
        <v>15183593</v>
      </c>
      <c r="E57" s="105">
        <f>SUM(E49:E56)</f>
        <v>0</v>
      </c>
      <c r="F57" s="105">
        <f>SUM(F49:F56)</f>
        <v>0</v>
      </c>
      <c r="G57" s="105">
        <f>SUM(G49:G56)</f>
        <v>9750</v>
      </c>
    </row>
    <row r="58" spans="1:7" s="117" customFormat="1" ht="25.5" x14ac:dyDescent="0.2">
      <c r="A58" s="111" t="s">
        <v>208</v>
      </c>
      <c r="B58" s="115" t="s">
        <v>926</v>
      </c>
      <c r="C58" s="109">
        <f t="shared" si="4"/>
        <v>0</v>
      </c>
      <c r="D58" s="109">
        <v>0</v>
      </c>
      <c r="E58" s="109">
        <v>0</v>
      </c>
      <c r="F58" s="108">
        <v>0</v>
      </c>
      <c r="G58" s="108">
        <v>0</v>
      </c>
    </row>
    <row r="59" spans="1:7" s="117" customFormat="1" ht="25.5" x14ac:dyDescent="0.2">
      <c r="A59" s="111" t="s">
        <v>209</v>
      </c>
      <c r="B59" s="115" t="s">
        <v>925</v>
      </c>
      <c r="C59" s="109">
        <f t="shared" si="4"/>
        <v>0</v>
      </c>
      <c r="D59" s="109">
        <v>0</v>
      </c>
      <c r="E59" s="109">
        <v>0</v>
      </c>
      <c r="F59" s="108">
        <v>0</v>
      </c>
      <c r="G59" s="108">
        <v>0</v>
      </c>
    </row>
    <row r="60" spans="1:7" s="117" customFormat="1" ht="20.100000000000001" customHeight="1" x14ac:dyDescent="0.2">
      <c r="A60" s="111" t="s">
        <v>210</v>
      </c>
      <c r="B60" s="115" t="s">
        <v>924</v>
      </c>
      <c r="C60" s="109">
        <f t="shared" si="4"/>
        <v>0</v>
      </c>
      <c r="D60" s="109">
        <v>0</v>
      </c>
      <c r="E60" s="109">
        <v>0</v>
      </c>
      <c r="F60" s="108">
        <v>0</v>
      </c>
      <c r="G60" s="108">
        <v>0</v>
      </c>
    </row>
    <row r="61" spans="1:7" s="117" customFormat="1" ht="20.100000000000001" customHeight="1" x14ac:dyDescent="0.2">
      <c r="A61" s="111" t="s">
        <v>211</v>
      </c>
      <c r="B61" s="115" t="s">
        <v>923</v>
      </c>
      <c r="C61" s="109">
        <f t="shared" si="4"/>
        <v>0</v>
      </c>
      <c r="D61" s="109">
        <v>0</v>
      </c>
      <c r="E61" s="109">
        <v>0</v>
      </c>
      <c r="F61" s="108">
        <v>0</v>
      </c>
      <c r="G61" s="108"/>
    </row>
    <row r="62" spans="1:7" s="117" customFormat="1" ht="20.100000000000001" customHeight="1" x14ac:dyDescent="0.2">
      <c r="A62" s="111" t="s">
        <v>212</v>
      </c>
      <c r="B62" s="115" t="s">
        <v>922</v>
      </c>
      <c r="C62" s="109">
        <f t="shared" si="4"/>
        <v>0</v>
      </c>
      <c r="D62" s="109">
        <v>0</v>
      </c>
      <c r="E62" s="109">
        <v>0</v>
      </c>
      <c r="F62" s="108">
        <v>0</v>
      </c>
      <c r="G62" s="108">
        <v>0</v>
      </c>
    </row>
    <row r="63" spans="1:7" s="117" customFormat="1" ht="25.5" x14ac:dyDescent="0.2">
      <c r="A63" s="111" t="s">
        <v>213</v>
      </c>
      <c r="B63" s="115" t="s">
        <v>921</v>
      </c>
      <c r="C63" s="109">
        <f t="shared" si="4"/>
        <v>277649</v>
      </c>
      <c r="D63" s="109">
        <v>277649</v>
      </c>
      <c r="E63" s="109">
        <v>0</v>
      </c>
      <c r="F63" s="108">
        <v>0</v>
      </c>
      <c r="G63" s="108">
        <v>0</v>
      </c>
    </row>
    <row r="64" spans="1:7" s="117" customFormat="1" ht="25.5" x14ac:dyDescent="0.2">
      <c r="A64" s="111" t="s">
        <v>214</v>
      </c>
      <c r="B64" s="115" t="s">
        <v>920</v>
      </c>
      <c r="C64" s="109">
        <f t="shared" si="4"/>
        <v>0</v>
      </c>
      <c r="D64" s="109">
        <v>0</v>
      </c>
      <c r="E64" s="109">
        <v>0</v>
      </c>
      <c r="F64" s="108">
        <v>0</v>
      </c>
      <c r="G64" s="108">
        <v>0</v>
      </c>
    </row>
    <row r="65" spans="1:7" s="117" customFormat="1" ht="20.100000000000001" customHeight="1" x14ac:dyDescent="0.2">
      <c r="A65" s="111" t="s">
        <v>215</v>
      </c>
      <c r="B65" s="115" t="s">
        <v>919</v>
      </c>
      <c r="C65" s="109">
        <f t="shared" si="4"/>
        <v>0</v>
      </c>
      <c r="D65" s="109">
        <v>0</v>
      </c>
      <c r="E65" s="109">
        <v>0</v>
      </c>
      <c r="F65" s="108">
        <v>0</v>
      </c>
      <c r="G65" s="108">
        <v>0</v>
      </c>
    </row>
    <row r="66" spans="1:7" s="117" customFormat="1" ht="20.100000000000001" customHeight="1" x14ac:dyDescent="0.2">
      <c r="A66" s="107" t="s">
        <v>216</v>
      </c>
      <c r="B66" s="114" t="s">
        <v>918</v>
      </c>
      <c r="C66" s="105">
        <f t="shared" si="4"/>
        <v>277649</v>
      </c>
      <c r="D66" s="105">
        <f>SUM(D58:D65)</f>
        <v>277649</v>
      </c>
      <c r="E66" s="105">
        <f>SUM(E58:E65)</f>
        <v>0</v>
      </c>
      <c r="F66" s="105">
        <f>SUM(F58:F65)</f>
        <v>0</v>
      </c>
      <c r="G66" s="105">
        <f>SUM(G58:G65)</f>
        <v>0</v>
      </c>
    </row>
    <row r="67" spans="1:7" s="117" customFormat="1" ht="20.100000000000001" customHeight="1" x14ac:dyDescent="0.2">
      <c r="A67" s="111" t="s">
        <v>217</v>
      </c>
      <c r="B67" s="115" t="s">
        <v>917</v>
      </c>
      <c r="C67" s="109">
        <f t="shared" si="4"/>
        <v>53252250</v>
      </c>
      <c r="D67" s="109">
        <v>53252250</v>
      </c>
      <c r="E67" s="109">
        <v>0</v>
      </c>
      <c r="F67" s="108">
        <v>0</v>
      </c>
      <c r="G67" s="108">
        <v>0</v>
      </c>
    </row>
    <row r="68" spans="1:7" s="117" customFormat="1" ht="20.100000000000001" customHeight="1" x14ac:dyDescent="0.2">
      <c r="A68" s="111" t="s">
        <v>218</v>
      </c>
      <c r="B68" s="115" t="s">
        <v>870</v>
      </c>
      <c r="C68" s="109">
        <f t="shared" si="4"/>
        <v>0</v>
      </c>
      <c r="D68" s="109">
        <v>0</v>
      </c>
      <c r="E68" s="109">
        <v>0</v>
      </c>
      <c r="F68" s="108">
        <v>0</v>
      </c>
      <c r="G68" s="108">
        <v>0</v>
      </c>
    </row>
    <row r="69" spans="1:7" s="117" customFormat="1" ht="20.100000000000001" customHeight="1" x14ac:dyDescent="0.2">
      <c r="A69" s="111" t="s">
        <v>219</v>
      </c>
      <c r="B69" s="115" t="s">
        <v>916</v>
      </c>
      <c r="C69" s="109">
        <f t="shared" si="4"/>
        <v>0</v>
      </c>
      <c r="D69" s="109">
        <v>0</v>
      </c>
      <c r="E69" s="109">
        <v>0</v>
      </c>
      <c r="F69" s="108">
        <v>0</v>
      </c>
      <c r="G69" s="108">
        <v>0</v>
      </c>
    </row>
    <row r="70" spans="1:7" s="117" customFormat="1" ht="20.100000000000001" customHeight="1" x14ac:dyDescent="0.2">
      <c r="A70" s="111" t="s">
        <v>220</v>
      </c>
      <c r="B70" s="115" t="s">
        <v>915</v>
      </c>
      <c r="C70" s="109">
        <f t="shared" si="4"/>
        <v>150000</v>
      </c>
      <c r="D70" s="109">
        <v>150000</v>
      </c>
      <c r="E70" s="109">
        <v>0</v>
      </c>
      <c r="F70" s="108">
        <v>0</v>
      </c>
      <c r="G70" s="108">
        <v>0</v>
      </c>
    </row>
    <row r="71" spans="1:7" s="117" customFormat="1" ht="25.5" x14ac:dyDescent="0.2">
      <c r="A71" s="111" t="s">
        <v>221</v>
      </c>
      <c r="B71" s="115" t="s">
        <v>914</v>
      </c>
      <c r="C71" s="109">
        <f t="shared" si="4"/>
        <v>12664275</v>
      </c>
      <c r="D71" s="109">
        <v>12664275</v>
      </c>
      <c r="E71" s="109">
        <v>0</v>
      </c>
      <c r="F71" s="112">
        <v>0</v>
      </c>
      <c r="G71" s="112">
        <v>0</v>
      </c>
    </row>
    <row r="72" spans="1:7" s="117" customFormat="1" ht="25.5" x14ac:dyDescent="0.2">
      <c r="A72" s="111" t="s">
        <v>222</v>
      </c>
      <c r="B72" s="115" t="s">
        <v>866</v>
      </c>
      <c r="C72" s="109">
        <f t="shared" si="4"/>
        <v>0</v>
      </c>
      <c r="D72" s="109">
        <v>0</v>
      </c>
      <c r="E72" s="109">
        <v>0</v>
      </c>
      <c r="F72" s="108">
        <v>0</v>
      </c>
      <c r="G72" s="108">
        <v>0</v>
      </c>
    </row>
    <row r="73" spans="1:7" s="117" customFormat="1" ht="25.5" x14ac:dyDescent="0.2">
      <c r="A73" s="111" t="s">
        <v>223</v>
      </c>
      <c r="B73" s="115" t="s">
        <v>913</v>
      </c>
      <c r="C73" s="109">
        <f t="shared" si="4"/>
        <v>0</v>
      </c>
      <c r="D73" s="109">
        <v>0</v>
      </c>
      <c r="E73" s="109">
        <v>0</v>
      </c>
      <c r="F73" s="112">
        <v>0</v>
      </c>
      <c r="G73" s="112">
        <v>0</v>
      </c>
    </row>
    <row r="74" spans="1:7" s="117" customFormat="1" ht="25.5" x14ac:dyDescent="0.2">
      <c r="A74" s="111" t="s">
        <v>224</v>
      </c>
      <c r="B74" s="115" t="s">
        <v>912</v>
      </c>
      <c r="C74" s="109">
        <f t="shared" si="4"/>
        <v>0</v>
      </c>
      <c r="D74" s="109">
        <v>0</v>
      </c>
      <c r="E74" s="119">
        <v>0</v>
      </c>
      <c r="F74" s="118">
        <v>0</v>
      </c>
      <c r="G74" s="118">
        <v>0</v>
      </c>
    </row>
    <row r="75" spans="1:7" ht="20.100000000000001" customHeight="1" x14ac:dyDescent="0.2">
      <c r="A75" s="111" t="s">
        <v>225</v>
      </c>
      <c r="B75" s="115" t="s">
        <v>911</v>
      </c>
      <c r="C75" s="109">
        <f t="shared" si="4"/>
        <v>0</v>
      </c>
      <c r="D75" s="109">
        <v>0</v>
      </c>
      <c r="E75" s="108">
        <v>0</v>
      </c>
      <c r="F75" s="108">
        <v>0</v>
      </c>
      <c r="G75" s="108">
        <v>0</v>
      </c>
    </row>
    <row r="76" spans="1:7" ht="20.100000000000001" customHeight="1" x14ac:dyDescent="0.2">
      <c r="A76" s="107" t="s">
        <v>226</v>
      </c>
      <c r="B76" s="114" t="s">
        <v>910</v>
      </c>
      <c r="C76" s="105">
        <f t="shared" si="4"/>
        <v>66066525</v>
      </c>
      <c r="D76" s="105">
        <f>SUM(D67:D75)</f>
        <v>66066525</v>
      </c>
      <c r="E76" s="105">
        <f>SUM(E67:E75)</f>
        <v>0</v>
      </c>
      <c r="F76" s="105">
        <f>SUM(F67:F75)</f>
        <v>0</v>
      </c>
      <c r="G76" s="105">
        <f>SUM(G67:G75)</f>
        <v>0</v>
      </c>
    </row>
    <row r="77" spans="1:7" ht="20.100000000000001" customHeight="1" x14ac:dyDescent="0.2">
      <c r="A77" s="107" t="s">
        <v>227</v>
      </c>
      <c r="B77" s="114" t="s">
        <v>909</v>
      </c>
      <c r="C77" s="105">
        <f t="shared" si="4"/>
        <v>81537517</v>
      </c>
      <c r="D77" s="105">
        <f>D57+D66+D76</f>
        <v>81527767</v>
      </c>
      <c r="E77" s="105">
        <f>E57+E66+E76</f>
        <v>0</v>
      </c>
      <c r="F77" s="105">
        <f>F57+F66+F76</f>
        <v>0</v>
      </c>
      <c r="G77" s="105">
        <f>G57+G66+G76</f>
        <v>9750</v>
      </c>
    </row>
    <row r="78" spans="1:7" ht="20.100000000000001" customHeight="1" x14ac:dyDescent="0.2">
      <c r="A78" s="111" t="s">
        <v>228</v>
      </c>
      <c r="B78" s="115" t="s">
        <v>908</v>
      </c>
      <c r="C78" s="109">
        <f t="shared" si="4"/>
        <v>30400</v>
      </c>
      <c r="D78" s="109">
        <v>0</v>
      </c>
      <c r="E78" s="108">
        <v>0</v>
      </c>
      <c r="F78" s="108">
        <v>0</v>
      </c>
      <c r="G78" s="112">
        <v>30400</v>
      </c>
    </row>
    <row r="79" spans="1:7" ht="25.5" x14ac:dyDescent="0.2">
      <c r="A79" s="111" t="s">
        <v>229</v>
      </c>
      <c r="B79" s="115" t="s">
        <v>907</v>
      </c>
      <c r="C79" s="109">
        <f t="shared" si="4"/>
        <v>0</v>
      </c>
      <c r="D79" s="109">
        <v>0</v>
      </c>
      <c r="E79" s="108">
        <v>0</v>
      </c>
      <c r="F79" s="108">
        <v>0</v>
      </c>
      <c r="G79" s="108">
        <v>0</v>
      </c>
    </row>
    <row r="80" spans="1:7" ht="20.100000000000001" customHeight="1" x14ac:dyDescent="0.2">
      <c r="A80" s="107" t="s">
        <v>230</v>
      </c>
      <c r="B80" s="114" t="s">
        <v>906</v>
      </c>
      <c r="C80" s="109">
        <f t="shared" si="4"/>
        <v>30400</v>
      </c>
      <c r="D80" s="105">
        <f>SUM(D78:D79)</f>
        <v>0</v>
      </c>
      <c r="E80" s="105">
        <f>SUM(E78:E79)</f>
        <v>0</v>
      </c>
      <c r="F80" s="105">
        <f>SUM(F78:F79)</f>
        <v>0</v>
      </c>
      <c r="G80" s="105">
        <f>SUM(G78:G79)</f>
        <v>30400</v>
      </c>
    </row>
    <row r="81" spans="1:7" ht="20.100000000000001" customHeight="1" x14ac:dyDescent="0.2">
      <c r="A81" s="111" t="s">
        <v>231</v>
      </c>
      <c r="B81" s="115" t="s">
        <v>905</v>
      </c>
      <c r="C81" s="109">
        <f t="shared" si="4"/>
        <v>0</v>
      </c>
      <c r="D81" s="109">
        <v>0</v>
      </c>
      <c r="E81" s="108">
        <v>0</v>
      </c>
      <c r="F81" s="108">
        <v>0</v>
      </c>
      <c r="G81" s="108">
        <v>0</v>
      </c>
    </row>
    <row r="82" spans="1:7" ht="20.100000000000001" customHeight="1" x14ac:dyDescent="0.2">
      <c r="A82" s="111" t="s">
        <v>232</v>
      </c>
      <c r="B82" s="115" t="s">
        <v>904</v>
      </c>
      <c r="C82" s="109">
        <f t="shared" si="4"/>
        <v>206604</v>
      </c>
      <c r="D82" s="109">
        <v>0</v>
      </c>
      <c r="E82" s="112">
        <v>206604</v>
      </c>
      <c r="F82" s="108">
        <v>0</v>
      </c>
      <c r="G82" s="108">
        <v>0</v>
      </c>
    </row>
    <row r="83" spans="1:7" ht="20.100000000000001" customHeight="1" x14ac:dyDescent="0.2">
      <c r="A83" s="111" t="s">
        <v>233</v>
      </c>
      <c r="B83" s="115" t="s">
        <v>903</v>
      </c>
      <c r="C83" s="109">
        <f t="shared" si="4"/>
        <v>0</v>
      </c>
      <c r="D83" s="109">
        <v>0</v>
      </c>
      <c r="E83" s="108">
        <v>0</v>
      </c>
      <c r="F83" s="108">
        <v>0</v>
      </c>
      <c r="G83" s="108">
        <v>0</v>
      </c>
    </row>
    <row r="84" spans="1:7" ht="20.100000000000001" customHeight="1" x14ac:dyDescent="0.2">
      <c r="A84" s="107" t="s">
        <v>234</v>
      </c>
      <c r="B84" s="114" t="s">
        <v>902</v>
      </c>
      <c r="C84" s="109">
        <f t="shared" si="4"/>
        <v>206604</v>
      </c>
      <c r="D84" s="105">
        <f>SUM(D81:D83)</f>
        <v>0</v>
      </c>
      <c r="E84" s="105">
        <f>SUM(E81:E83)</f>
        <v>206604</v>
      </c>
      <c r="F84" s="105">
        <f>SUM(F81:F83)</f>
        <v>0</v>
      </c>
      <c r="G84" s="105">
        <f>SUM(G81:G83)</f>
        <v>0</v>
      </c>
    </row>
    <row r="85" spans="1:7" ht="20.100000000000001" customHeight="1" x14ac:dyDescent="0.2">
      <c r="A85" s="107" t="s">
        <v>235</v>
      </c>
      <c r="B85" s="114" t="s">
        <v>901</v>
      </c>
      <c r="C85" s="105">
        <f t="shared" si="4"/>
        <v>2042613831</v>
      </c>
      <c r="D85" s="105">
        <f>D84+D80+D77+D34+D24+D48</f>
        <v>2037281562</v>
      </c>
      <c r="E85" s="105">
        <f>E84+E80+E77+E34+E24+E48</f>
        <v>2190453</v>
      </c>
      <c r="F85" s="105">
        <f>F84+F80+F77+F34+F24+F48</f>
        <v>609379</v>
      </c>
      <c r="G85" s="105">
        <f>G84+G80+G77+G34+G24+G48</f>
        <v>2532437</v>
      </c>
    </row>
    <row r="86" spans="1:7" ht="20.100000000000001" customHeight="1" x14ac:dyDescent="0.2">
      <c r="A86" s="116" t="s">
        <v>900</v>
      </c>
      <c r="B86" s="114" t="s">
        <v>899</v>
      </c>
      <c r="C86" s="109">
        <f t="shared" si="4"/>
        <v>0</v>
      </c>
      <c r="D86" s="109"/>
      <c r="E86" s="108"/>
      <c r="F86" s="108"/>
      <c r="G86" s="108"/>
    </row>
    <row r="87" spans="1:7" ht="20.100000000000001" customHeight="1" x14ac:dyDescent="0.2">
      <c r="A87" s="111">
        <v>80</v>
      </c>
      <c r="B87" s="115" t="s">
        <v>898</v>
      </c>
      <c r="C87" s="109">
        <f t="shared" si="4"/>
        <v>2063405658</v>
      </c>
      <c r="D87" s="109">
        <v>2063247371</v>
      </c>
      <c r="E87" s="112">
        <v>158287</v>
      </c>
      <c r="F87" s="108">
        <v>0</v>
      </c>
      <c r="G87" s="108">
        <v>0</v>
      </c>
    </row>
    <row r="88" spans="1:7" ht="20.100000000000001" customHeight="1" x14ac:dyDescent="0.2">
      <c r="A88" s="111">
        <v>81</v>
      </c>
      <c r="B88" s="115" t="s">
        <v>897</v>
      </c>
      <c r="C88" s="109">
        <f t="shared" si="4"/>
        <v>725217571</v>
      </c>
      <c r="D88" s="109">
        <v>725217571</v>
      </c>
      <c r="E88" s="108">
        <v>0</v>
      </c>
      <c r="F88" s="108">
        <v>0</v>
      </c>
      <c r="G88" s="108">
        <v>0</v>
      </c>
    </row>
    <row r="89" spans="1:7" ht="20.100000000000001" customHeight="1" x14ac:dyDescent="0.2">
      <c r="A89" s="111">
        <v>82</v>
      </c>
      <c r="B89" s="115" t="s">
        <v>896</v>
      </c>
      <c r="C89" s="109">
        <f t="shared" si="4"/>
        <v>102124549</v>
      </c>
      <c r="D89" s="109">
        <v>101962487</v>
      </c>
      <c r="E89" s="112">
        <v>158287</v>
      </c>
      <c r="F89" s="112">
        <v>3775</v>
      </c>
      <c r="G89" s="112">
        <v>0</v>
      </c>
    </row>
    <row r="90" spans="1:7" ht="20.100000000000001" customHeight="1" x14ac:dyDescent="0.2">
      <c r="A90" s="111">
        <v>83</v>
      </c>
      <c r="B90" s="115" t="s">
        <v>895</v>
      </c>
      <c r="C90" s="109">
        <f t="shared" si="4"/>
        <v>-1007768007</v>
      </c>
      <c r="D90" s="109">
        <v>-1004167406</v>
      </c>
      <c r="E90" s="112">
        <v>-354558</v>
      </c>
      <c r="F90" s="112">
        <v>-3246043</v>
      </c>
      <c r="G90" s="112">
        <v>0</v>
      </c>
    </row>
    <row r="91" spans="1:7" ht="20.100000000000001" customHeight="1" x14ac:dyDescent="0.2">
      <c r="A91" s="111">
        <v>84</v>
      </c>
      <c r="B91" s="115" t="s">
        <v>894</v>
      </c>
      <c r="C91" s="109">
        <f t="shared" si="4"/>
        <v>0</v>
      </c>
      <c r="D91" s="109">
        <v>0</v>
      </c>
      <c r="E91" s="108">
        <v>0</v>
      </c>
      <c r="F91" s="108">
        <v>0</v>
      </c>
      <c r="G91" s="108">
        <v>0</v>
      </c>
    </row>
    <row r="92" spans="1:7" ht="20.100000000000001" customHeight="1" x14ac:dyDescent="0.2">
      <c r="A92" s="111">
        <v>85</v>
      </c>
      <c r="B92" s="115" t="s">
        <v>893</v>
      </c>
      <c r="C92" s="109">
        <f t="shared" si="4"/>
        <v>-23785120</v>
      </c>
      <c r="D92" s="109">
        <v>-21632701</v>
      </c>
      <c r="E92" s="112">
        <v>-2857780</v>
      </c>
      <c r="F92" s="112">
        <v>184591</v>
      </c>
      <c r="G92" s="112">
        <v>520770</v>
      </c>
    </row>
    <row r="93" spans="1:7" ht="20.100000000000001" customHeight="1" x14ac:dyDescent="0.2">
      <c r="A93" s="107">
        <v>86</v>
      </c>
      <c r="B93" s="114" t="s">
        <v>892</v>
      </c>
      <c r="C93" s="105">
        <f t="shared" si="4"/>
        <v>1859194651</v>
      </c>
      <c r="D93" s="105">
        <f>SUM(D87:D92)</f>
        <v>1864627322</v>
      </c>
      <c r="E93" s="105">
        <f>SUM(E87:E92)</f>
        <v>-2895764</v>
      </c>
      <c r="F93" s="105">
        <f>SUM(F87:F92)</f>
        <v>-3057677</v>
      </c>
      <c r="G93" s="105">
        <f>SUM(G87:G92)</f>
        <v>520770</v>
      </c>
    </row>
    <row r="94" spans="1:7" ht="20.100000000000001" customHeight="1" x14ac:dyDescent="0.2">
      <c r="A94" s="111">
        <v>87</v>
      </c>
      <c r="B94" s="115" t="s">
        <v>891</v>
      </c>
      <c r="C94" s="109">
        <f t="shared" si="4"/>
        <v>0</v>
      </c>
      <c r="D94" s="109">
        <v>0</v>
      </c>
      <c r="E94" s="108">
        <v>0</v>
      </c>
      <c r="F94" s="108">
        <v>0</v>
      </c>
      <c r="G94" s="108">
        <v>0</v>
      </c>
    </row>
    <row r="95" spans="1:7" ht="25.5" x14ac:dyDescent="0.2">
      <c r="A95" s="111">
        <v>88</v>
      </c>
      <c r="B95" s="115" t="s">
        <v>890</v>
      </c>
      <c r="C95" s="109">
        <f t="shared" si="4"/>
        <v>0</v>
      </c>
      <c r="D95" s="109">
        <v>0</v>
      </c>
      <c r="E95" s="108">
        <v>0</v>
      </c>
      <c r="F95" s="108">
        <v>0</v>
      </c>
      <c r="G95" s="108">
        <v>0</v>
      </c>
    </row>
    <row r="96" spans="1:7" ht="20.100000000000001" customHeight="1" x14ac:dyDescent="0.2">
      <c r="A96" s="111">
        <v>89</v>
      </c>
      <c r="B96" s="115" t="s">
        <v>889</v>
      </c>
      <c r="C96" s="109">
        <f t="shared" si="4"/>
        <v>10932505</v>
      </c>
      <c r="D96" s="109">
        <v>10241338</v>
      </c>
      <c r="E96" s="108">
        <v>0</v>
      </c>
      <c r="F96" s="112">
        <v>78936</v>
      </c>
      <c r="G96" s="112">
        <v>612231</v>
      </c>
    </row>
    <row r="97" spans="1:7" ht="20.100000000000001" customHeight="1" x14ac:dyDescent="0.2">
      <c r="A97" s="111">
        <v>90</v>
      </c>
      <c r="B97" s="115" t="s">
        <v>888</v>
      </c>
      <c r="C97" s="109">
        <f t="shared" si="4"/>
        <v>0</v>
      </c>
      <c r="D97" s="109">
        <v>0</v>
      </c>
      <c r="E97" s="108">
        <v>0</v>
      </c>
      <c r="F97" s="108">
        <v>0</v>
      </c>
      <c r="G97" s="108">
        <v>0</v>
      </c>
    </row>
    <row r="98" spans="1:7" ht="20.100000000000001" customHeight="1" x14ac:dyDescent="0.2">
      <c r="A98" s="111">
        <v>91</v>
      </c>
      <c r="B98" s="115" t="s">
        <v>887</v>
      </c>
      <c r="C98" s="109">
        <f t="shared" si="4"/>
        <v>2738582</v>
      </c>
      <c r="D98" s="109">
        <v>2738582</v>
      </c>
      <c r="E98" s="108">
        <v>0</v>
      </c>
      <c r="F98" s="108">
        <v>0</v>
      </c>
      <c r="G98" s="108">
        <v>0</v>
      </c>
    </row>
    <row r="99" spans="1:7" ht="20.100000000000001" customHeight="1" x14ac:dyDescent="0.2">
      <c r="A99" s="111">
        <v>92</v>
      </c>
      <c r="B99" s="115" t="s">
        <v>886</v>
      </c>
      <c r="C99" s="109">
        <f t="shared" ref="C99:C131" si="5">SUM(D99:G99)</f>
        <v>0</v>
      </c>
      <c r="D99" s="109">
        <v>0</v>
      </c>
      <c r="E99" s="108">
        <v>0</v>
      </c>
      <c r="F99" s="108">
        <v>0</v>
      </c>
      <c r="G99" s="108">
        <v>0</v>
      </c>
    </row>
    <row r="100" spans="1:7" ht="20.100000000000001" customHeight="1" x14ac:dyDescent="0.2">
      <c r="A100" s="111">
        <v>93</v>
      </c>
      <c r="B100" s="115" t="s">
        <v>885</v>
      </c>
      <c r="C100" s="109">
        <f t="shared" si="5"/>
        <v>934407</v>
      </c>
      <c r="D100" s="109">
        <v>934407</v>
      </c>
      <c r="E100" s="108">
        <v>0</v>
      </c>
      <c r="F100" s="108">
        <v>0</v>
      </c>
      <c r="G100" s="108">
        <v>0</v>
      </c>
    </row>
    <row r="101" spans="1:7" ht="25.5" x14ac:dyDescent="0.2">
      <c r="A101" s="111">
        <v>94</v>
      </c>
      <c r="B101" s="115" t="s">
        <v>884</v>
      </c>
      <c r="C101" s="109">
        <f t="shared" si="5"/>
        <v>0</v>
      </c>
      <c r="D101" s="109">
        <v>0</v>
      </c>
      <c r="E101" s="108">
        <v>0</v>
      </c>
      <c r="F101" s="108">
        <v>0</v>
      </c>
      <c r="G101" s="108">
        <v>0</v>
      </c>
    </row>
    <row r="102" spans="1:7" ht="20.100000000000001" customHeight="1" x14ac:dyDescent="0.2">
      <c r="A102" s="111">
        <v>95</v>
      </c>
      <c r="B102" s="115" t="s">
        <v>883</v>
      </c>
      <c r="C102" s="109">
        <f t="shared" si="5"/>
        <v>0</v>
      </c>
      <c r="D102" s="109">
        <v>0</v>
      </c>
      <c r="E102" s="108">
        <v>0</v>
      </c>
      <c r="F102" s="108">
        <v>0</v>
      </c>
      <c r="G102" s="108">
        <v>0</v>
      </c>
    </row>
    <row r="103" spans="1:7" ht="20.100000000000001" customHeight="1" x14ac:dyDescent="0.2">
      <c r="A103" s="107">
        <v>96</v>
      </c>
      <c r="B103" s="114" t="s">
        <v>882</v>
      </c>
      <c r="C103" s="105">
        <f t="shared" si="5"/>
        <v>14605494</v>
      </c>
      <c r="D103" s="105">
        <f>SUM(D94:D102)</f>
        <v>13914327</v>
      </c>
      <c r="E103" s="105">
        <f>SUM(E94:E102)</f>
        <v>0</v>
      </c>
      <c r="F103" s="105">
        <f>SUM(F94:F102)</f>
        <v>78936</v>
      </c>
      <c r="G103" s="105">
        <f>SUM(G94:G102)</f>
        <v>612231</v>
      </c>
    </row>
    <row r="104" spans="1:7" ht="20.100000000000001" customHeight="1" x14ac:dyDescent="0.2">
      <c r="A104" s="111">
        <v>97</v>
      </c>
      <c r="B104" s="110" t="s">
        <v>881</v>
      </c>
      <c r="C104" s="109">
        <f t="shared" si="5"/>
        <v>0</v>
      </c>
      <c r="D104" s="109">
        <v>0</v>
      </c>
      <c r="E104" s="108">
        <v>0</v>
      </c>
      <c r="F104" s="108">
        <v>0</v>
      </c>
      <c r="G104" s="108">
        <v>0</v>
      </c>
    </row>
    <row r="105" spans="1:7" ht="25.5" x14ac:dyDescent="0.2">
      <c r="A105" s="111">
        <v>98</v>
      </c>
      <c r="B105" s="110" t="s">
        <v>880</v>
      </c>
      <c r="C105" s="109">
        <f t="shared" si="5"/>
        <v>0</v>
      </c>
      <c r="D105" s="109">
        <v>0</v>
      </c>
      <c r="E105" s="108">
        <v>0</v>
      </c>
      <c r="F105" s="108">
        <v>0</v>
      </c>
      <c r="G105" s="108">
        <v>0</v>
      </c>
    </row>
    <row r="106" spans="1:7" ht="20.100000000000001" customHeight="1" x14ac:dyDescent="0.2">
      <c r="A106" s="111">
        <v>99</v>
      </c>
      <c r="B106" s="110" t="s">
        <v>879</v>
      </c>
      <c r="C106" s="109">
        <f t="shared" si="5"/>
        <v>0</v>
      </c>
      <c r="D106" s="109">
        <v>0</v>
      </c>
      <c r="E106" s="108">
        <v>0</v>
      </c>
      <c r="F106" s="112">
        <v>0</v>
      </c>
      <c r="G106" s="112">
        <v>0</v>
      </c>
    </row>
    <row r="107" spans="1:7" ht="25.5" x14ac:dyDescent="0.2">
      <c r="A107" s="111">
        <v>100</v>
      </c>
      <c r="B107" s="110" t="s">
        <v>878</v>
      </c>
      <c r="C107" s="109">
        <f t="shared" si="5"/>
        <v>0</v>
      </c>
      <c r="D107" s="109">
        <v>0</v>
      </c>
      <c r="E107" s="108">
        <v>0</v>
      </c>
      <c r="F107" s="108">
        <v>0</v>
      </c>
      <c r="G107" s="108">
        <v>0</v>
      </c>
    </row>
    <row r="108" spans="1:7" ht="25.5" x14ac:dyDescent="0.2">
      <c r="A108" s="111">
        <v>101</v>
      </c>
      <c r="B108" s="110" t="s">
        <v>877</v>
      </c>
      <c r="C108" s="109">
        <f t="shared" si="5"/>
        <v>0</v>
      </c>
      <c r="D108" s="109">
        <v>0</v>
      </c>
      <c r="E108" s="108">
        <v>0</v>
      </c>
      <c r="F108" s="108">
        <v>0</v>
      </c>
      <c r="G108" s="108">
        <v>0</v>
      </c>
    </row>
    <row r="109" spans="1:7" ht="20.100000000000001" customHeight="1" x14ac:dyDescent="0.2">
      <c r="A109" s="111">
        <v>102</v>
      </c>
      <c r="B109" s="110" t="s">
        <v>876</v>
      </c>
      <c r="C109" s="109">
        <f t="shared" si="5"/>
        <v>0</v>
      </c>
      <c r="D109" s="109">
        <v>0</v>
      </c>
      <c r="E109" s="108">
        <v>0</v>
      </c>
      <c r="F109" s="108">
        <v>0</v>
      </c>
      <c r="G109" s="108">
        <v>0</v>
      </c>
    </row>
    <row r="110" spans="1:7" ht="20.100000000000001" customHeight="1" x14ac:dyDescent="0.2">
      <c r="A110" s="111">
        <v>103</v>
      </c>
      <c r="B110" s="110" t="s">
        <v>875</v>
      </c>
      <c r="C110" s="109">
        <f t="shared" si="5"/>
        <v>0</v>
      </c>
      <c r="D110" s="109">
        <v>0</v>
      </c>
      <c r="E110" s="108">
        <v>0</v>
      </c>
      <c r="F110" s="108">
        <v>0</v>
      </c>
      <c r="G110" s="108">
        <v>0</v>
      </c>
    </row>
    <row r="111" spans="1:7" ht="25.5" x14ac:dyDescent="0.2">
      <c r="A111" s="111">
        <v>104</v>
      </c>
      <c r="B111" s="110" t="s">
        <v>874</v>
      </c>
      <c r="C111" s="109">
        <f t="shared" si="5"/>
        <v>0</v>
      </c>
      <c r="D111" s="109">
        <v>0</v>
      </c>
      <c r="E111" s="108">
        <v>0</v>
      </c>
      <c r="F111" s="108">
        <v>0</v>
      </c>
      <c r="G111" s="108">
        <v>0</v>
      </c>
    </row>
    <row r="112" spans="1:7" ht="20.100000000000001" customHeight="1" x14ac:dyDescent="0.2">
      <c r="A112" s="111">
        <v>105</v>
      </c>
      <c r="B112" s="110" t="s">
        <v>873</v>
      </c>
      <c r="C112" s="109">
        <f t="shared" si="5"/>
        <v>5581151</v>
      </c>
      <c r="D112" s="109">
        <v>5581151</v>
      </c>
      <c r="E112" s="108">
        <v>0</v>
      </c>
      <c r="F112" s="108">
        <v>0</v>
      </c>
      <c r="G112" s="108">
        <v>0</v>
      </c>
    </row>
    <row r="113" spans="1:7" ht="20.100000000000001" customHeight="1" x14ac:dyDescent="0.2">
      <c r="A113" s="107">
        <v>106</v>
      </c>
      <c r="B113" s="106" t="s">
        <v>872</v>
      </c>
      <c r="C113" s="105">
        <f t="shared" si="5"/>
        <v>5581151</v>
      </c>
      <c r="D113" s="105">
        <f>SUM(D104:D112)</f>
        <v>5581151</v>
      </c>
      <c r="E113" s="105">
        <f>SUM(E104:E112)</f>
        <v>0</v>
      </c>
      <c r="F113" s="105">
        <f>SUM(F104:F112)</f>
        <v>0</v>
      </c>
      <c r="G113" s="105">
        <f>SUM(G104:G112)</f>
        <v>0</v>
      </c>
    </row>
    <row r="114" spans="1:7" ht="20.100000000000001" customHeight="1" x14ac:dyDescent="0.2">
      <c r="A114" s="111">
        <v>107</v>
      </c>
      <c r="B114" s="110" t="s">
        <v>871</v>
      </c>
      <c r="C114" s="109">
        <f t="shared" si="5"/>
        <v>0</v>
      </c>
      <c r="D114" s="109">
        <v>0</v>
      </c>
      <c r="E114" s="108">
        <v>0</v>
      </c>
      <c r="F114" s="108">
        <v>0</v>
      </c>
      <c r="G114" s="108">
        <v>0</v>
      </c>
    </row>
    <row r="115" spans="1:7" ht="20.100000000000001" customHeight="1" x14ac:dyDescent="0.2">
      <c r="A115" s="111">
        <v>108</v>
      </c>
      <c r="B115" s="110" t="s">
        <v>870</v>
      </c>
      <c r="C115" s="109">
        <f t="shared" si="5"/>
        <v>0</v>
      </c>
      <c r="D115" s="109">
        <v>0</v>
      </c>
      <c r="E115" s="108">
        <v>0</v>
      </c>
      <c r="F115" s="108">
        <v>0</v>
      </c>
      <c r="G115" s="108">
        <v>0</v>
      </c>
    </row>
    <row r="116" spans="1:7" ht="20.100000000000001" customHeight="1" x14ac:dyDescent="0.2">
      <c r="A116" s="111">
        <v>109</v>
      </c>
      <c r="B116" s="110" t="s">
        <v>869</v>
      </c>
      <c r="C116" s="109">
        <f t="shared" si="5"/>
        <v>116124</v>
      </c>
      <c r="D116" s="109">
        <v>116124</v>
      </c>
      <c r="E116" s="108">
        <v>0</v>
      </c>
      <c r="F116" s="108">
        <v>0</v>
      </c>
      <c r="G116" s="108">
        <v>0</v>
      </c>
    </row>
    <row r="117" spans="1:7" ht="20.100000000000001" customHeight="1" x14ac:dyDescent="0.2">
      <c r="A117" s="111">
        <v>110</v>
      </c>
      <c r="B117" s="110" t="s">
        <v>868</v>
      </c>
      <c r="C117" s="109">
        <f t="shared" si="5"/>
        <v>0</v>
      </c>
      <c r="D117" s="109">
        <v>0</v>
      </c>
      <c r="E117" s="108">
        <v>0</v>
      </c>
      <c r="F117" s="108">
        <v>0</v>
      </c>
      <c r="G117" s="108">
        <v>0</v>
      </c>
    </row>
    <row r="118" spans="1:7" ht="25.5" x14ac:dyDescent="0.2">
      <c r="A118" s="111">
        <v>111</v>
      </c>
      <c r="B118" s="110" t="s">
        <v>867</v>
      </c>
      <c r="C118" s="109">
        <f t="shared" si="5"/>
        <v>0</v>
      </c>
      <c r="D118" s="109">
        <v>0</v>
      </c>
      <c r="E118" s="108">
        <v>0</v>
      </c>
      <c r="F118" s="108">
        <v>0</v>
      </c>
      <c r="G118" s="108">
        <v>0</v>
      </c>
    </row>
    <row r="119" spans="1:7" ht="25.5" x14ac:dyDescent="0.2">
      <c r="A119" s="111">
        <v>112</v>
      </c>
      <c r="B119" s="110" t="s">
        <v>866</v>
      </c>
      <c r="C119" s="109">
        <f t="shared" si="5"/>
        <v>0</v>
      </c>
      <c r="D119" s="109">
        <v>0</v>
      </c>
      <c r="E119" s="108">
        <v>0</v>
      </c>
      <c r="F119" s="108">
        <v>0</v>
      </c>
      <c r="G119" s="108">
        <v>0</v>
      </c>
    </row>
    <row r="120" spans="1:7" ht="25.5" x14ac:dyDescent="0.2">
      <c r="A120" s="111">
        <v>113</v>
      </c>
      <c r="B120" s="110" t="s">
        <v>865</v>
      </c>
      <c r="C120" s="109">
        <f t="shared" si="5"/>
        <v>0</v>
      </c>
      <c r="D120" s="109">
        <v>0</v>
      </c>
      <c r="E120" s="108">
        <v>0</v>
      </c>
      <c r="F120" s="108">
        <v>0</v>
      </c>
      <c r="G120" s="108">
        <v>0</v>
      </c>
    </row>
    <row r="121" spans="1:7" ht="20.100000000000001" customHeight="1" x14ac:dyDescent="0.2">
      <c r="A121" s="111">
        <v>114</v>
      </c>
      <c r="B121" s="110" t="s">
        <v>864</v>
      </c>
      <c r="C121" s="109">
        <f t="shared" si="5"/>
        <v>0</v>
      </c>
      <c r="D121" s="109">
        <v>0</v>
      </c>
      <c r="E121" s="108">
        <v>0</v>
      </c>
      <c r="F121" s="108">
        <v>0</v>
      </c>
      <c r="G121" s="108">
        <v>0</v>
      </c>
    </row>
    <row r="122" spans="1:7" ht="20.100000000000001" customHeight="1" x14ac:dyDescent="0.2">
      <c r="A122" s="111">
        <v>115</v>
      </c>
      <c r="B122" s="110" t="s">
        <v>863</v>
      </c>
      <c r="C122" s="109">
        <f t="shared" si="5"/>
        <v>0</v>
      </c>
      <c r="D122" s="109">
        <v>0</v>
      </c>
      <c r="E122" s="108">
        <v>0</v>
      </c>
      <c r="F122" s="108">
        <v>0</v>
      </c>
      <c r="G122" s="108">
        <v>0</v>
      </c>
    </row>
    <row r="123" spans="1:7" ht="20.100000000000001" customHeight="1" x14ac:dyDescent="0.2">
      <c r="A123" s="111">
        <v>116</v>
      </c>
      <c r="B123" s="110" t="s">
        <v>862</v>
      </c>
      <c r="C123" s="109">
        <f t="shared" si="5"/>
        <v>0</v>
      </c>
      <c r="D123" s="109">
        <v>0</v>
      </c>
      <c r="E123" s="108">
        <v>0</v>
      </c>
      <c r="F123" s="108">
        <v>0</v>
      </c>
      <c r="G123" s="108">
        <v>0</v>
      </c>
    </row>
    <row r="124" spans="1:7" ht="20.100000000000001" customHeight="1" x14ac:dyDescent="0.2">
      <c r="A124" s="107">
        <v>117</v>
      </c>
      <c r="B124" s="106" t="s">
        <v>861</v>
      </c>
      <c r="C124" s="105">
        <f t="shared" si="5"/>
        <v>116124</v>
      </c>
      <c r="D124" s="105">
        <f>SUM(D114:D123)</f>
        <v>116124</v>
      </c>
      <c r="E124" s="105">
        <f>SUM(E114:E123)</f>
        <v>0</v>
      </c>
      <c r="F124" s="105">
        <f>SUM(F114:F123)</f>
        <v>0</v>
      </c>
      <c r="G124" s="105">
        <f>SUM(G114:G123)</f>
        <v>0</v>
      </c>
    </row>
    <row r="125" spans="1:7" ht="20.100000000000001" customHeight="1" x14ac:dyDescent="0.2">
      <c r="A125" s="107">
        <v>118</v>
      </c>
      <c r="B125" s="106" t="s">
        <v>860</v>
      </c>
      <c r="C125" s="105">
        <f t="shared" si="5"/>
        <v>20302769</v>
      </c>
      <c r="D125" s="105">
        <f>D124+D113+D103</f>
        <v>19611602</v>
      </c>
      <c r="E125" s="105">
        <f>E124+E113+E103</f>
        <v>0</v>
      </c>
      <c r="F125" s="105">
        <f>F124+F113+F103</f>
        <v>78936</v>
      </c>
      <c r="G125" s="105">
        <f>G124+G113+G103</f>
        <v>612231</v>
      </c>
    </row>
    <row r="126" spans="1:7" ht="20.100000000000001" customHeight="1" x14ac:dyDescent="0.2">
      <c r="A126" s="107">
        <v>119</v>
      </c>
      <c r="B126" s="106" t="s">
        <v>859</v>
      </c>
      <c r="C126" s="109">
        <f t="shared" si="5"/>
        <v>0</v>
      </c>
      <c r="D126" s="105">
        <v>0</v>
      </c>
      <c r="E126" s="113">
        <v>0</v>
      </c>
      <c r="F126" s="113">
        <v>0</v>
      </c>
      <c r="G126" s="113">
        <v>0</v>
      </c>
    </row>
    <row r="127" spans="1:7" ht="20.100000000000001" customHeight="1" x14ac:dyDescent="0.2">
      <c r="A127" s="111">
        <v>120</v>
      </c>
      <c r="B127" s="110" t="s">
        <v>858</v>
      </c>
      <c r="C127" s="109">
        <f t="shared" si="5"/>
        <v>0</v>
      </c>
      <c r="D127" s="109">
        <v>0</v>
      </c>
      <c r="E127" s="108">
        <v>0</v>
      </c>
      <c r="F127" s="108">
        <v>0</v>
      </c>
      <c r="G127" s="108">
        <v>0</v>
      </c>
    </row>
    <row r="128" spans="1:7" ht="20.100000000000001" customHeight="1" x14ac:dyDescent="0.2">
      <c r="A128" s="111">
        <v>121</v>
      </c>
      <c r="B128" s="110" t="s">
        <v>857</v>
      </c>
      <c r="C128" s="109">
        <f t="shared" si="5"/>
        <v>13810525</v>
      </c>
      <c r="D128" s="109">
        <v>3736752</v>
      </c>
      <c r="E128" s="112">
        <v>5086217</v>
      </c>
      <c r="F128" s="112">
        <v>3588120</v>
      </c>
      <c r="G128" s="112">
        <v>1399436</v>
      </c>
    </row>
    <row r="129" spans="1:7" ht="20.100000000000001" customHeight="1" x14ac:dyDescent="0.2">
      <c r="A129" s="111">
        <v>122</v>
      </c>
      <c r="B129" s="110" t="s">
        <v>856</v>
      </c>
      <c r="C129" s="109">
        <f t="shared" si="5"/>
        <v>149305886</v>
      </c>
      <c r="D129" s="109">
        <v>149305886</v>
      </c>
      <c r="E129" s="108">
        <v>0</v>
      </c>
      <c r="F129" s="108">
        <v>0</v>
      </c>
      <c r="G129" s="108">
        <v>0</v>
      </c>
    </row>
    <row r="130" spans="1:7" ht="20.100000000000001" customHeight="1" x14ac:dyDescent="0.2">
      <c r="A130" s="107">
        <v>123</v>
      </c>
      <c r="B130" s="106" t="s">
        <v>855</v>
      </c>
      <c r="C130" s="105">
        <f t="shared" si="5"/>
        <v>163116411</v>
      </c>
      <c r="D130" s="105">
        <f>SUM(D127:D129)</f>
        <v>153042638</v>
      </c>
      <c r="E130" s="105">
        <f>SUM(E127:E129)</f>
        <v>5086217</v>
      </c>
      <c r="F130" s="105">
        <f>SUM(F127:F129)</f>
        <v>3588120</v>
      </c>
      <c r="G130" s="105">
        <f>SUM(G127:G129)</f>
        <v>1399436</v>
      </c>
    </row>
    <row r="131" spans="1:7" ht="20.100000000000001" customHeight="1" x14ac:dyDescent="0.2">
      <c r="A131" s="107">
        <v>124</v>
      </c>
      <c r="B131" s="106" t="s">
        <v>854</v>
      </c>
      <c r="C131" s="105">
        <f t="shared" si="5"/>
        <v>2042613831</v>
      </c>
      <c r="D131" s="105">
        <f>D130+D126+D125+D93</f>
        <v>2037281562</v>
      </c>
      <c r="E131" s="105">
        <f>E130+E126+E125+E93</f>
        <v>2190453</v>
      </c>
      <c r="F131" s="105">
        <f>F130+F126+F125+F93</f>
        <v>609379</v>
      </c>
      <c r="G131" s="105">
        <f>G130+G126+G125+G93</f>
        <v>2532437</v>
      </c>
    </row>
  </sheetData>
  <mergeCells count="3">
    <mergeCell ref="A2:G2"/>
    <mergeCell ref="A1:G1"/>
    <mergeCell ref="A3:G3"/>
  </mergeCells>
  <pageMargins left="0.74803149606299213" right="0.74803149606299213" top="0.59055118110236227" bottom="0.59055118110236227" header="0" footer="0.39370078740157483"/>
  <pageSetup scale="66" orientation="portrait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5"/>
  <sheetViews>
    <sheetView view="pageBreakPreview" zoomScaleSheetLayoutView="100" workbookViewId="0">
      <selection sqref="A1:G1"/>
    </sheetView>
  </sheetViews>
  <sheetFormatPr defaultColWidth="19.140625" defaultRowHeight="12.75" x14ac:dyDescent="0.2"/>
  <cols>
    <col min="1" max="1" width="8.140625" style="104" customWidth="1"/>
    <col min="2" max="2" width="69.140625" style="104" customWidth="1"/>
    <col min="3" max="3" width="13" style="104" customWidth="1"/>
    <col min="4" max="4" width="11.42578125" style="104" customWidth="1"/>
    <col min="5" max="5" width="10.85546875" style="104" customWidth="1"/>
    <col min="6" max="7" width="12" style="104" customWidth="1"/>
    <col min="8" max="254" width="9.140625" style="104" customWidth="1"/>
    <col min="255" max="255" width="8.140625" style="104" customWidth="1"/>
    <col min="256" max="256" width="82" style="104" customWidth="1"/>
    <col min="257" max="257" width="19.140625" style="104"/>
    <col min="258" max="258" width="8.140625" style="104" customWidth="1"/>
    <col min="259" max="259" width="69.140625" style="104" customWidth="1"/>
    <col min="260" max="260" width="11" style="104" customWidth="1"/>
    <col min="261" max="510" width="9.140625" style="104" customWidth="1"/>
    <col min="511" max="511" width="8.140625" style="104" customWidth="1"/>
    <col min="512" max="512" width="82" style="104" customWidth="1"/>
    <col min="513" max="513" width="19.140625" style="104"/>
    <col min="514" max="514" width="8.140625" style="104" customWidth="1"/>
    <col min="515" max="515" width="69.140625" style="104" customWidth="1"/>
    <col min="516" max="516" width="11" style="104" customWidth="1"/>
    <col min="517" max="766" width="9.140625" style="104" customWidth="1"/>
    <col min="767" max="767" width="8.140625" style="104" customWidth="1"/>
    <col min="768" max="768" width="82" style="104" customWidth="1"/>
    <col min="769" max="769" width="19.140625" style="104"/>
    <col min="770" max="770" width="8.140625" style="104" customWidth="1"/>
    <col min="771" max="771" width="69.140625" style="104" customWidth="1"/>
    <col min="772" max="772" width="11" style="104" customWidth="1"/>
    <col min="773" max="1022" width="9.140625" style="104" customWidth="1"/>
    <col min="1023" max="1023" width="8.140625" style="104" customWidth="1"/>
    <col min="1024" max="1024" width="82" style="104" customWidth="1"/>
    <col min="1025" max="1025" width="19.140625" style="104"/>
    <col min="1026" max="1026" width="8.140625" style="104" customWidth="1"/>
    <col min="1027" max="1027" width="69.140625" style="104" customWidth="1"/>
    <col min="1028" max="1028" width="11" style="104" customWidth="1"/>
    <col min="1029" max="1278" width="9.140625" style="104" customWidth="1"/>
    <col min="1279" max="1279" width="8.140625" style="104" customWidth="1"/>
    <col min="1280" max="1280" width="82" style="104" customWidth="1"/>
    <col min="1281" max="1281" width="19.140625" style="104"/>
    <col min="1282" max="1282" width="8.140625" style="104" customWidth="1"/>
    <col min="1283" max="1283" width="69.140625" style="104" customWidth="1"/>
    <col min="1284" max="1284" width="11" style="104" customWidth="1"/>
    <col min="1285" max="1534" width="9.140625" style="104" customWidth="1"/>
    <col min="1535" max="1535" width="8.140625" style="104" customWidth="1"/>
    <col min="1536" max="1536" width="82" style="104" customWidth="1"/>
    <col min="1537" max="1537" width="19.140625" style="104"/>
    <col min="1538" max="1538" width="8.140625" style="104" customWidth="1"/>
    <col min="1539" max="1539" width="69.140625" style="104" customWidth="1"/>
    <col min="1540" max="1540" width="11" style="104" customWidth="1"/>
    <col min="1541" max="1790" width="9.140625" style="104" customWidth="1"/>
    <col min="1791" max="1791" width="8.140625" style="104" customWidth="1"/>
    <col min="1792" max="1792" width="82" style="104" customWidth="1"/>
    <col min="1793" max="1793" width="19.140625" style="104"/>
    <col min="1794" max="1794" width="8.140625" style="104" customWidth="1"/>
    <col min="1795" max="1795" width="69.140625" style="104" customWidth="1"/>
    <col min="1796" max="1796" width="11" style="104" customWidth="1"/>
    <col min="1797" max="2046" width="9.140625" style="104" customWidth="1"/>
    <col min="2047" max="2047" width="8.140625" style="104" customWidth="1"/>
    <col min="2048" max="2048" width="82" style="104" customWidth="1"/>
    <col min="2049" max="2049" width="19.140625" style="104"/>
    <col min="2050" max="2050" width="8.140625" style="104" customWidth="1"/>
    <col min="2051" max="2051" width="69.140625" style="104" customWidth="1"/>
    <col min="2052" max="2052" width="11" style="104" customWidth="1"/>
    <col min="2053" max="2302" width="9.140625" style="104" customWidth="1"/>
    <col min="2303" max="2303" width="8.140625" style="104" customWidth="1"/>
    <col min="2304" max="2304" width="82" style="104" customWidth="1"/>
    <col min="2305" max="2305" width="19.140625" style="104"/>
    <col min="2306" max="2306" width="8.140625" style="104" customWidth="1"/>
    <col min="2307" max="2307" width="69.140625" style="104" customWidth="1"/>
    <col min="2308" max="2308" width="11" style="104" customWidth="1"/>
    <col min="2309" max="2558" width="9.140625" style="104" customWidth="1"/>
    <col min="2559" max="2559" width="8.140625" style="104" customWidth="1"/>
    <col min="2560" max="2560" width="82" style="104" customWidth="1"/>
    <col min="2561" max="2561" width="19.140625" style="104"/>
    <col min="2562" max="2562" width="8.140625" style="104" customWidth="1"/>
    <col min="2563" max="2563" width="69.140625" style="104" customWidth="1"/>
    <col min="2564" max="2564" width="11" style="104" customWidth="1"/>
    <col min="2565" max="2814" width="9.140625" style="104" customWidth="1"/>
    <col min="2815" max="2815" width="8.140625" style="104" customWidth="1"/>
    <col min="2816" max="2816" width="82" style="104" customWidth="1"/>
    <col min="2817" max="2817" width="19.140625" style="104"/>
    <col min="2818" max="2818" width="8.140625" style="104" customWidth="1"/>
    <col min="2819" max="2819" width="69.140625" style="104" customWidth="1"/>
    <col min="2820" max="2820" width="11" style="104" customWidth="1"/>
    <col min="2821" max="3070" width="9.140625" style="104" customWidth="1"/>
    <col min="3071" max="3071" width="8.140625" style="104" customWidth="1"/>
    <col min="3072" max="3072" width="82" style="104" customWidth="1"/>
    <col min="3073" max="3073" width="19.140625" style="104"/>
    <col min="3074" max="3074" width="8.140625" style="104" customWidth="1"/>
    <col min="3075" max="3075" width="69.140625" style="104" customWidth="1"/>
    <col min="3076" max="3076" width="11" style="104" customWidth="1"/>
    <col min="3077" max="3326" width="9.140625" style="104" customWidth="1"/>
    <col min="3327" max="3327" width="8.140625" style="104" customWidth="1"/>
    <col min="3328" max="3328" width="82" style="104" customWidth="1"/>
    <col min="3329" max="3329" width="19.140625" style="104"/>
    <col min="3330" max="3330" width="8.140625" style="104" customWidth="1"/>
    <col min="3331" max="3331" width="69.140625" style="104" customWidth="1"/>
    <col min="3332" max="3332" width="11" style="104" customWidth="1"/>
    <col min="3333" max="3582" width="9.140625" style="104" customWidth="1"/>
    <col min="3583" max="3583" width="8.140625" style="104" customWidth="1"/>
    <col min="3584" max="3584" width="82" style="104" customWidth="1"/>
    <col min="3585" max="3585" width="19.140625" style="104"/>
    <col min="3586" max="3586" width="8.140625" style="104" customWidth="1"/>
    <col min="3587" max="3587" width="69.140625" style="104" customWidth="1"/>
    <col min="3588" max="3588" width="11" style="104" customWidth="1"/>
    <col min="3589" max="3838" width="9.140625" style="104" customWidth="1"/>
    <col min="3839" max="3839" width="8.140625" style="104" customWidth="1"/>
    <col min="3840" max="3840" width="82" style="104" customWidth="1"/>
    <col min="3841" max="3841" width="19.140625" style="104"/>
    <col min="3842" max="3842" width="8.140625" style="104" customWidth="1"/>
    <col min="3843" max="3843" width="69.140625" style="104" customWidth="1"/>
    <col min="3844" max="3844" width="11" style="104" customWidth="1"/>
    <col min="3845" max="4094" width="9.140625" style="104" customWidth="1"/>
    <col min="4095" max="4095" width="8.140625" style="104" customWidth="1"/>
    <col min="4096" max="4096" width="82" style="104" customWidth="1"/>
    <col min="4097" max="4097" width="19.140625" style="104"/>
    <col min="4098" max="4098" width="8.140625" style="104" customWidth="1"/>
    <col min="4099" max="4099" width="69.140625" style="104" customWidth="1"/>
    <col min="4100" max="4100" width="11" style="104" customWidth="1"/>
    <col min="4101" max="4350" width="9.140625" style="104" customWidth="1"/>
    <col min="4351" max="4351" width="8.140625" style="104" customWidth="1"/>
    <col min="4352" max="4352" width="82" style="104" customWidth="1"/>
    <col min="4353" max="4353" width="19.140625" style="104"/>
    <col min="4354" max="4354" width="8.140625" style="104" customWidth="1"/>
    <col min="4355" max="4355" width="69.140625" style="104" customWidth="1"/>
    <col min="4356" max="4356" width="11" style="104" customWidth="1"/>
    <col min="4357" max="4606" width="9.140625" style="104" customWidth="1"/>
    <col min="4607" max="4607" width="8.140625" style="104" customWidth="1"/>
    <col min="4608" max="4608" width="82" style="104" customWidth="1"/>
    <col min="4609" max="4609" width="19.140625" style="104"/>
    <col min="4610" max="4610" width="8.140625" style="104" customWidth="1"/>
    <col min="4611" max="4611" width="69.140625" style="104" customWidth="1"/>
    <col min="4612" max="4612" width="11" style="104" customWidth="1"/>
    <col min="4613" max="4862" width="9.140625" style="104" customWidth="1"/>
    <col min="4863" max="4863" width="8.140625" style="104" customWidth="1"/>
    <col min="4864" max="4864" width="82" style="104" customWidth="1"/>
    <col min="4865" max="4865" width="19.140625" style="104"/>
    <col min="4866" max="4866" width="8.140625" style="104" customWidth="1"/>
    <col min="4867" max="4867" width="69.140625" style="104" customWidth="1"/>
    <col min="4868" max="4868" width="11" style="104" customWidth="1"/>
    <col min="4869" max="5118" width="9.140625" style="104" customWidth="1"/>
    <col min="5119" max="5119" width="8.140625" style="104" customWidth="1"/>
    <col min="5120" max="5120" width="82" style="104" customWidth="1"/>
    <col min="5121" max="5121" width="19.140625" style="104"/>
    <col min="5122" max="5122" width="8.140625" style="104" customWidth="1"/>
    <col min="5123" max="5123" width="69.140625" style="104" customWidth="1"/>
    <col min="5124" max="5124" width="11" style="104" customWidth="1"/>
    <col min="5125" max="5374" width="9.140625" style="104" customWidth="1"/>
    <col min="5375" max="5375" width="8.140625" style="104" customWidth="1"/>
    <col min="5376" max="5376" width="82" style="104" customWidth="1"/>
    <col min="5377" max="5377" width="19.140625" style="104"/>
    <col min="5378" max="5378" width="8.140625" style="104" customWidth="1"/>
    <col min="5379" max="5379" width="69.140625" style="104" customWidth="1"/>
    <col min="5380" max="5380" width="11" style="104" customWidth="1"/>
    <col min="5381" max="5630" width="9.140625" style="104" customWidth="1"/>
    <col min="5631" max="5631" width="8.140625" style="104" customWidth="1"/>
    <col min="5632" max="5632" width="82" style="104" customWidth="1"/>
    <col min="5633" max="5633" width="19.140625" style="104"/>
    <col min="5634" max="5634" width="8.140625" style="104" customWidth="1"/>
    <col min="5635" max="5635" width="69.140625" style="104" customWidth="1"/>
    <col min="5636" max="5636" width="11" style="104" customWidth="1"/>
    <col min="5637" max="5886" width="9.140625" style="104" customWidth="1"/>
    <col min="5887" max="5887" width="8.140625" style="104" customWidth="1"/>
    <col min="5888" max="5888" width="82" style="104" customWidth="1"/>
    <col min="5889" max="5889" width="19.140625" style="104"/>
    <col min="5890" max="5890" width="8.140625" style="104" customWidth="1"/>
    <col min="5891" max="5891" width="69.140625" style="104" customWidth="1"/>
    <col min="5892" max="5892" width="11" style="104" customWidth="1"/>
    <col min="5893" max="6142" width="9.140625" style="104" customWidth="1"/>
    <col min="6143" max="6143" width="8.140625" style="104" customWidth="1"/>
    <col min="6144" max="6144" width="82" style="104" customWidth="1"/>
    <col min="6145" max="6145" width="19.140625" style="104"/>
    <col min="6146" max="6146" width="8.140625" style="104" customWidth="1"/>
    <col min="6147" max="6147" width="69.140625" style="104" customWidth="1"/>
    <col min="6148" max="6148" width="11" style="104" customWidth="1"/>
    <col min="6149" max="6398" width="9.140625" style="104" customWidth="1"/>
    <col min="6399" max="6399" width="8.140625" style="104" customWidth="1"/>
    <col min="6400" max="6400" width="82" style="104" customWidth="1"/>
    <col min="6401" max="6401" width="19.140625" style="104"/>
    <col min="6402" max="6402" width="8.140625" style="104" customWidth="1"/>
    <col min="6403" max="6403" width="69.140625" style="104" customWidth="1"/>
    <col min="6404" max="6404" width="11" style="104" customWidth="1"/>
    <col min="6405" max="6654" width="9.140625" style="104" customWidth="1"/>
    <col min="6655" max="6655" width="8.140625" style="104" customWidth="1"/>
    <col min="6656" max="6656" width="82" style="104" customWidth="1"/>
    <col min="6657" max="6657" width="19.140625" style="104"/>
    <col min="6658" max="6658" width="8.140625" style="104" customWidth="1"/>
    <col min="6659" max="6659" width="69.140625" style="104" customWidth="1"/>
    <col min="6660" max="6660" width="11" style="104" customWidth="1"/>
    <col min="6661" max="6910" width="9.140625" style="104" customWidth="1"/>
    <col min="6911" max="6911" width="8.140625" style="104" customWidth="1"/>
    <col min="6912" max="6912" width="82" style="104" customWidth="1"/>
    <col min="6913" max="6913" width="19.140625" style="104"/>
    <col min="6914" max="6914" width="8.140625" style="104" customWidth="1"/>
    <col min="6915" max="6915" width="69.140625" style="104" customWidth="1"/>
    <col min="6916" max="6916" width="11" style="104" customWidth="1"/>
    <col min="6917" max="7166" width="9.140625" style="104" customWidth="1"/>
    <col min="7167" max="7167" width="8.140625" style="104" customWidth="1"/>
    <col min="7168" max="7168" width="82" style="104" customWidth="1"/>
    <col min="7169" max="7169" width="19.140625" style="104"/>
    <col min="7170" max="7170" width="8.140625" style="104" customWidth="1"/>
    <col min="7171" max="7171" width="69.140625" style="104" customWidth="1"/>
    <col min="7172" max="7172" width="11" style="104" customWidth="1"/>
    <col min="7173" max="7422" width="9.140625" style="104" customWidth="1"/>
    <col min="7423" max="7423" width="8.140625" style="104" customWidth="1"/>
    <col min="7424" max="7424" width="82" style="104" customWidth="1"/>
    <col min="7425" max="7425" width="19.140625" style="104"/>
    <col min="7426" max="7426" width="8.140625" style="104" customWidth="1"/>
    <col min="7427" max="7427" width="69.140625" style="104" customWidth="1"/>
    <col min="7428" max="7428" width="11" style="104" customWidth="1"/>
    <col min="7429" max="7678" width="9.140625" style="104" customWidth="1"/>
    <col min="7679" max="7679" width="8.140625" style="104" customWidth="1"/>
    <col min="7680" max="7680" width="82" style="104" customWidth="1"/>
    <col min="7681" max="7681" width="19.140625" style="104"/>
    <col min="7682" max="7682" width="8.140625" style="104" customWidth="1"/>
    <col min="7683" max="7683" width="69.140625" style="104" customWidth="1"/>
    <col min="7684" max="7684" width="11" style="104" customWidth="1"/>
    <col min="7685" max="7934" width="9.140625" style="104" customWidth="1"/>
    <col min="7935" max="7935" width="8.140625" style="104" customWidth="1"/>
    <col min="7936" max="7936" width="82" style="104" customWidth="1"/>
    <col min="7937" max="7937" width="19.140625" style="104"/>
    <col min="7938" max="7938" width="8.140625" style="104" customWidth="1"/>
    <col min="7939" max="7939" width="69.140625" style="104" customWidth="1"/>
    <col min="7940" max="7940" width="11" style="104" customWidth="1"/>
    <col min="7941" max="8190" width="9.140625" style="104" customWidth="1"/>
    <col min="8191" max="8191" width="8.140625" style="104" customWidth="1"/>
    <col min="8192" max="8192" width="82" style="104" customWidth="1"/>
    <col min="8193" max="8193" width="19.140625" style="104"/>
    <col min="8194" max="8194" width="8.140625" style="104" customWidth="1"/>
    <col min="8195" max="8195" width="69.140625" style="104" customWidth="1"/>
    <col min="8196" max="8196" width="11" style="104" customWidth="1"/>
    <col min="8197" max="8446" width="9.140625" style="104" customWidth="1"/>
    <col min="8447" max="8447" width="8.140625" style="104" customWidth="1"/>
    <col min="8448" max="8448" width="82" style="104" customWidth="1"/>
    <col min="8449" max="8449" width="19.140625" style="104"/>
    <col min="8450" max="8450" width="8.140625" style="104" customWidth="1"/>
    <col min="8451" max="8451" width="69.140625" style="104" customWidth="1"/>
    <col min="8452" max="8452" width="11" style="104" customWidth="1"/>
    <col min="8453" max="8702" width="9.140625" style="104" customWidth="1"/>
    <col min="8703" max="8703" width="8.140625" style="104" customWidth="1"/>
    <col min="8704" max="8704" width="82" style="104" customWidth="1"/>
    <col min="8705" max="8705" width="19.140625" style="104"/>
    <col min="8706" max="8706" width="8.140625" style="104" customWidth="1"/>
    <col min="8707" max="8707" width="69.140625" style="104" customWidth="1"/>
    <col min="8708" max="8708" width="11" style="104" customWidth="1"/>
    <col min="8709" max="8958" width="9.140625" style="104" customWidth="1"/>
    <col min="8959" max="8959" width="8.140625" style="104" customWidth="1"/>
    <col min="8960" max="8960" width="82" style="104" customWidth="1"/>
    <col min="8961" max="8961" width="19.140625" style="104"/>
    <col min="8962" max="8962" width="8.140625" style="104" customWidth="1"/>
    <col min="8963" max="8963" width="69.140625" style="104" customWidth="1"/>
    <col min="8964" max="8964" width="11" style="104" customWidth="1"/>
    <col min="8965" max="9214" width="9.140625" style="104" customWidth="1"/>
    <col min="9215" max="9215" width="8.140625" style="104" customWidth="1"/>
    <col min="9216" max="9216" width="82" style="104" customWidth="1"/>
    <col min="9217" max="9217" width="19.140625" style="104"/>
    <col min="9218" max="9218" width="8.140625" style="104" customWidth="1"/>
    <col min="9219" max="9219" width="69.140625" style="104" customWidth="1"/>
    <col min="9220" max="9220" width="11" style="104" customWidth="1"/>
    <col min="9221" max="9470" width="9.140625" style="104" customWidth="1"/>
    <col min="9471" max="9471" width="8.140625" style="104" customWidth="1"/>
    <col min="9472" max="9472" width="82" style="104" customWidth="1"/>
    <col min="9473" max="9473" width="19.140625" style="104"/>
    <col min="9474" max="9474" width="8.140625" style="104" customWidth="1"/>
    <col min="9475" max="9475" width="69.140625" style="104" customWidth="1"/>
    <col min="9476" max="9476" width="11" style="104" customWidth="1"/>
    <col min="9477" max="9726" width="9.140625" style="104" customWidth="1"/>
    <col min="9727" max="9727" width="8.140625" style="104" customWidth="1"/>
    <col min="9728" max="9728" width="82" style="104" customWidth="1"/>
    <col min="9729" max="9729" width="19.140625" style="104"/>
    <col min="9730" max="9730" width="8.140625" style="104" customWidth="1"/>
    <col min="9731" max="9731" width="69.140625" style="104" customWidth="1"/>
    <col min="9732" max="9732" width="11" style="104" customWidth="1"/>
    <col min="9733" max="9982" width="9.140625" style="104" customWidth="1"/>
    <col min="9983" max="9983" width="8.140625" style="104" customWidth="1"/>
    <col min="9984" max="9984" width="82" style="104" customWidth="1"/>
    <col min="9985" max="9985" width="19.140625" style="104"/>
    <col min="9986" max="9986" width="8.140625" style="104" customWidth="1"/>
    <col min="9987" max="9987" width="69.140625" style="104" customWidth="1"/>
    <col min="9988" max="9988" width="11" style="104" customWidth="1"/>
    <col min="9989" max="10238" width="9.140625" style="104" customWidth="1"/>
    <col min="10239" max="10239" width="8.140625" style="104" customWidth="1"/>
    <col min="10240" max="10240" width="82" style="104" customWidth="1"/>
    <col min="10241" max="10241" width="19.140625" style="104"/>
    <col min="10242" max="10242" width="8.140625" style="104" customWidth="1"/>
    <col min="10243" max="10243" width="69.140625" style="104" customWidth="1"/>
    <col min="10244" max="10244" width="11" style="104" customWidth="1"/>
    <col min="10245" max="10494" width="9.140625" style="104" customWidth="1"/>
    <col min="10495" max="10495" width="8.140625" style="104" customWidth="1"/>
    <col min="10496" max="10496" width="82" style="104" customWidth="1"/>
    <col min="10497" max="10497" width="19.140625" style="104"/>
    <col min="10498" max="10498" width="8.140625" style="104" customWidth="1"/>
    <col min="10499" max="10499" width="69.140625" style="104" customWidth="1"/>
    <col min="10500" max="10500" width="11" style="104" customWidth="1"/>
    <col min="10501" max="10750" width="9.140625" style="104" customWidth="1"/>
    <col min="10751" max="10751" width="8.140625" style="104" customWidth="1"/>
    <col min="10752" max="10752" width="82" style="104" customWidth="1"/>
    <col min="10753" max="10753" width="19.140625" style="104"/>
    <col min="10754" max="10754" width="8.140625" style="104" customWidth="1"/>
    <col min="10755" max="10755" width="69.140625" style="104" customWidth="1"/>
    <col min="10756" max="10756" width="11" style="104" customWidth="1"/>
    <col min="10757" max="11006" width="9.140625" style="104" customWidth="1"/>
    <col min="11007" max="11007" width="8.140625" style="104" customWidth="1"/>
    <col min="11008" max="11008" width="82" style="104" customWidth="1"/>
    <col min="11009" max="11009" width="19.140625" style="104"/>
    <col min="11010" max="11010" width="8.140625" style="104" customWidth="1"/>
    <col min="11011" max="11011" width="69.140625" style="104" customWidth="1"/>
    <col min="11012" max="11012" width="11" style="104" customWidth="1"/>
    <col min="11013" max="11262" width="9.140625" style="104" customWidth="1"/>
    <col min="11263" max="11263" width="8.140625" style="104" customWidth="1"/>
    <col min="11264" max="11264" width="82" style="104" customWidth="1"/>
    <col min="11265" max="11265" width="19.140625" style="104"/>
    <col min="11266" max="11266" width="8.140625" style="104" customWidth="1"/>
    <col min="11267" max="11267" width="69.140625" style="104" customWidth="1"/>
    <col min="11268" max="11268" width="11" style="104" customWidth="1"/>
    <col min="11269" max="11518" width="9.140625" style="104" customWidth="1"/>
    <col min="11519" max="11519" width="8.140625" style="104" customWidth="1"/>
    <col min="11520" max="11520" width="82" style="104" customWidth="1"/>
    <col min="11521" max="11521" width="19.140625" style="104"/>
    <col min="11522" max="11522" width="8.140625" style="104" customWidth="1"/>
    <col min="11523" max="11523" width="69.140625" style="104" customWidth="1"/>
    <col min="11524" max="11524" width="11" style="104" customWidth="1"/>
    <col min="11525" max="11774" width="9.140625" style="104" customWidth="1"/>
    <col min="11775" max="11775" width="8.140625" style="104" customWidth="1"/>
    <col min="11776" max="11776" width="82" style="104" customWidth="1"/>
    <col min="11777" max="11777" width="19.140625" style="104"/>
    <col min="11778" max="11778" width="8.140625" style="104" customWidth="1"/>
    <col min="11779" max="11779" width="69.140625" style="104" customWidth="1"/>
    <col min="11780" max="11780" width="11" style="104" customWidth="1"/>
    <col min="11781" max="12030" width="9.140625" style="104" customWidth="1"/>
    <col min="12031" max="12031" width="8.140625" style="104" customWidth="1"/>
    <col min="12032" max="12032" width="82" style="104" customWidth="1"/>
    <col min="12033" max="12033" width="19.140625" style="104"/>
    <col min="12034" max="12034" width="8.140625" style="104" customWidth="1"/>
    <col min="12035" max="12035" width="69.140625" style="104" customWidth="1"/>
    <col min="12036" max="12036" width="11" style="104" customWidth="1"/>
    <col min="12037" max="12286" width="9.140625" style="104" customWidth="1"/>
    <col min="12287" max="12287" width="8.140625" style="104" customWidth="1"/>
    <col min="12288" max="12288" width="82" style="104" customWidth="1"/>
    <col min="12289" max="12289" width="19.140625" style="104"/>
    <col min="12290" max="12290" width="8.140625" style="104" customWidth="1"/>
    <col min="12291" max="12291" width="69.140625" style="104" customWidth="1"/>
    <col min="12292" max="12292" width="11" style="104" customWidth="1"/>
    <col min="12293" max="12542" width="9.140625" style="104" customWidth="1"/>
    <col min="12543" max="12543" width="8.140625" style="104" customWidth="1"/>
    <col min="12544" max="12544" width="82" style="104" customWidth="1"/>
    <col min="12545" max="12545" width="19.140625" style="104"/>
    <col min="12546" max="12546" width="8.140625" style="104" customWidth="1"/>
    <col min="12547" max="12547" width="69.140625" style="104" customWidth="1"/>
    <col min="12548" max="12548" width="11" style="104" customWidth="1"/>
    <col min="12549" max="12798" width="9.140625" style="104" customWidth="1"/>
    <col min="12799" max="12799" width="8.140625" style="104" customWidth="1"/>
    <col min="12800" max="12800" width="82" style="104" customWidth="1"/>
    <col min="12801" max="12801" width="19.140625" style="104"/>
    <col min="12802" max="12802" width="8.140625" style="104" customWidth="1"/>
    <col min="12803" max="12803" width="69.140625" style="104" customWidth="1"/>
    <col min="12804" max="12804" width="11" style="104" customWidth="1"/>
    <col min="12805" max="13054" width="9.140625" style="104" customWidth="1"/>
    <col min="13055" max="13055" width="8.140625" style="104" customWidth="1"/>
    <col min="13056" max="13056" width="82" style="104" customWidth="1"/>
    <col min="13057" max="13057" width="19.140625" style="104"/>
    <col min="13058" max="13058" width="8.140625" style="104" customWidth="1"/>
    <col min="13059" max="13059" width="69.140625" style="104" customWidth="1"/>
    <col min="13060" max="13060" width="11" style="104" customWidth="1"/>
    <col min="13061" max="13310" width="9.140625" style="104" customWidth="1"/>
    <col min="13311" max="13311" width="8.140625" style="104" customWidth="1"/>
    <col min="13312" max="13312" width="82" style="104" customWidth="1"/>
    <col min="13313" max="13313" width="19.140625" style="104"/>
    <col min="13314" max="13314" width="8.140625" style="104" customWidth="1"/>
    <col min="13315" max="13315" width="69.140625" style="104" customWidth="1"/>
    <col min="13316" max="13316" width="11" style="104" customWidth="1"/>
    <col min="13317" max="13566" width="9.140625" style="104" customWidth="1"/>
    <col min="13567" max="13567" width="8.140625" style="104" customWidth="1"/>
    <col min="13568" max="13568" width="82" style="104" customWidth="1"/>
    <col min="13569" max="13569" width="19.140625" style="104"/>
    <col min="13570" max="13570" width="8.140625" style="104" customWidth="1"/>
    <col min="13571" max="13571" width="69.140625" style="104" customWidth="1"/>
    <col min="13572" max="13572" width="11" style="104" customWidth="1"/>
    <col min="13573" max="13822" width="9.140625" style="104" customWidth="1"/>
    <col min="13823" max="13823" width="8.140625" style="104" customWidth="1"/>
    <col min="13824" max="13824" width="82" style="104" customWidth="1"/>
    <col min="13825" max="13825" width="19.140625" style="104"/>
    <col min="13826" max="13826" width="8.140625" style="104" customWidth="1"/>
    <col min="13827" max="13827" width="69.140625" style="104" customWidth="1"/>
    <col min="13828" max="13828" width="11" style="104" customWidth="1"/>
    <col min="13829" max="14078" width="9.140625" style="104" customWidth="1"/>
    <col min="14079" max="14079" width="8.140625" style="104" customWidth="1"/>
    <col min="14080" max="14080" width="82" style="104" customWidth="1"/>
    <col min="14081" max="14081" width="19.140625" style="104"/>
    <col min="14082" max="14082" width="8.140625" style="104" customWidth="1"/>
    <col min="14083" max="14083" width="69.140625" style="104" customWidth="1"/>
    <col min="14084" max="14084" width="11" style="104" customWidth="1"/>
    <col min="14085" max="14334" width="9.140625" style="104" customWidth="1"/>
    <col min="14335" max="14335" width="8.140625" style="104" customWidth="1"/>
    <col min="14336" max="14336" width="82" style="104" customWidth="1"/>
    <col min="14337" max="14337" width="19.140625" style="104"/>
    <col min="14338" max="14338" width="8.140625" style="104" customWidth="1"/>
    <col min="14339" max="14339" width="69.140625" style="104" customWidth="1"/>
    <col min="14340" max="14340" width="11" style="104" customWidth="1"/>
    <col min="14341" max="14590" width="9.140625" style="104" customWidth="1"/>
    <col min="14591" max="14591" width="8.140625" style="104" customWidth="1"/>
    <col min="14592" max="14592" width="82" style="104" customWidth="1"/>
    <col min="14593" max="14593" width="19.140625" style="104"/>
    <col min="14594" max="14594" width="8.140625" style="104" customWidth="1"/>
    <col min="14595" max="14595" width="69.140625" style="104" customWidth="1"/>
    <col min="14596" max="14596" width="11" style="104" customWidth="1"/>
    <col min="14597" max="14846" width="9.140625" style="104" customWidth="1"/>
    <col min="14847" max="14847" width="8.140625" style="104" customWidth="1"/>
    <col min="14848" max="14848" width="82" style="104" customWidth="1"/>
    <col min="14849" max="14849" width="19.140625" style="104"/>
    <col min="14850" max="14850" width="8.140625" style="104" customWidth="1"/>
    <col min="14851" max="14851" width="69.140625" style="104" customWidth="1"/>
    <col min="14852" max="14852" width="11" style="104" customWidth="1"/>
    <col min="14853" max="15102" width="9.140625" style="104" customWidth="1"/>
    <col min="15103" max="15103" width="8.140625" style="104" customWidth="1"/>
    <col min="15104" max="15104" width="82" style="104" customWidth="1"/>
    <col min="15105" max="15105" width="19.140625" style="104"/>
    <col min="15106" max="15106" width="8.140625" style="104" customWidth="1"/>
    <col min="15107" max="15107" width="69.140625" style="104" customWidth="1"/>
    <col min="15108" max="15108" width="11" style="104" customWidth="1"/>
    <col min="15109" max="15358" width="9.140625" style="104" customWidth="1"/>
    <col min="15359" max="15359" width="8.140625" style="104" customWidth="1"/>
    <col min="15360" max="15360" width="82" style="104" customWidth="1"/>
    <col min="15361" max="15361" width="19.140625" style="104"/>
    <col min="15362" max="15362" width="8.140625" style="104" customWidth="1"/>
    <col min="15363" max="15363" width="69.140625" style="104" customWidth="1"/>
    <col min="15364" max="15364" width="11" style="104" customWidth="1"/>
    <col min="15365" max="15614" width="9.140625" style="104" customWidth="1"/>
    <col min="15615" max="15615" width="8.140625" style="104" customWidth="1"/>
    <col min="15616" max="15616" width="82" style="104" customWidth="1"/>
    <col min="15617" max="15617" width="19.140625" style="104"/>
    <col min="15618" max="15618" width="8.140625" style="104" customWidth="1"/>
    <col min="15619" max="15619" width="69.140625" style="104" customWidth="1"/>
    <col min="15620" max="15620" width="11" style="104" customWidth="1"/>
    <col min="15621" max="15870" width="9.140625" style="104" customWidth="1"/>
    <col min="15871" max="15871" width="8.140625" style="104" customWidth="1"/>
    <col min="15872" max="15872" width="82" style="104" customWidth="1"/>
    <col min="15873" max="15873" width="19.140625" style="104"/>
    <col min="15874" max="15874" width="8.140625" style="104" customWidth="1"/>
    <col min="15875" max="15875" width="69.140625" style="104" customWidth="1"/>
    <col min="15876" max="15876" width="11" style="104" customWidth="1"/>
    <col min="15877" max="16126" width="9.140625" style="104" customWidth="1"/>
    <col min="16127" max="16127" width="8.140625" style="104" customWidth="1"/>
    <col min="16128" max="16128" width="82" style="104" customWidth="1"/>
    <col min="16129" max="16129" width="19.140625" style="104"/>
    <col min="16130" max="16130" width="8.140625" style="104" customWidth="1"/>
    <col min="16131" max="16131" width="69.140625" style="104" customWidth="1"/>
    <col min="16132" max="16132" width="11" style="104" customWidth="1"/>
    <col min="16133" max="16382" width="9.140625" style="104" customWidth="1"/>
    <col min="16383" max="16383" width="8.140625" style="104" customWidth="1"/>
    <col min="16384" max="16384" width="82" style="104" customWidth="1"/>
  </cols>
  <sheetData>
    <row r="1" spans="1:7" ht="28.5" customHeight="1" x14ac:dyDescent="0.2">
      <c r="A1" s="665" t="s">
        <v>1082</v>
      </c>
      <c r="B1" s="665"/>
      <c r="C1" s="665"/>
      <c r="D1" s="665"/>
      <c r="E1" s="665"/>
      <c r="F1" s="665"/>
      <c r="G1" s="665"/>
    </row>
    <row r="2" spans="1:7" ht="28.5" customHeight="1" x14ac:dyDescent="0.2">
      <c r="A2" s="663" t="s">
        <v>984</v>
      </c>
      <c r="B2" s="664"/>
      <c r="C2" s="664"/>
      <c r="D2" s="664"/>
      <c r="E2" s="664"/>
      <c r="F2" s="664"/>
      <c r="G2" s="664"/>
    </row>
    <row r="3" spans="1:7" x14ac:dyDescent="0.2">
      <c r="A3" s="387" t="s">
        <v>982</v>
      </c>
      <c r="B3" s="387"/>
      <c r="C3" s="387"/>
      <c r="D3" s="387"/>
      <c r="E3" s="387"/>
      <c r="F3" s="387"/>
      <c r="G3" s="387"/>
    </row>
    <row r="4" spans="1:7" s="117" customFormat="1" ht="20.100000000000001" customHeight="1" x14ac:dyDescent="0.2">
      <c r="A4" s="122" t="s">
        <v>441</v>
      </c>
      <c r="B4" s="122"/>
      <c r="C4" s="122" t="s">
        <v>980</v>
      </c>
      <c r="D4" s="122" t="s">
        <v>979</v>
      </c>
      <c r="E4" s="122" t="s">
        <v>978</v>
      </c>
      <c r="F4" s="121" t="s">
        <v>558</v>
      </c>
      <c r="G4" s="121" t="s">
        <v>588</v>
      </c>
    </row>
    <row r="5" spans="1:7" s="117" customFormat="1" ht="12.75" customHeight="1" x14ac:dyDescent="0.2">
      <c r="A5" s="120" t="s">
        <v>176</v>
      </c>
      <c r="B5" s="120" t="s">
        <v>177</v>
      </c>
      <c r="C5" s="120" t="s">
        <v>178</v>
      </c>
      <c r="D5" s="120" t="s">
        <v>175</v>
      </c>
      <c r="E5" s="120" t="s">
        <v>440</v>
      </c>
      <c r="F5" s="120" t="s">
        <v>554</v>
      </c>
      <c r="G5" s="120" t="s">
        <v>554</v>
      </c>
    </row>
    <row r="6" spans="1:7" s="117" customFormat="1" ht="20.100000000000001" customHeight="1" x14ac:dyDescent="0.2">
      <c r="A6" s="123" t="s">
        <v>0</v>
      </c>
      <c r="B6" s="115" t="s">
        <v>985</v>
      </c>
      <c r="C6" s="112">
        <f>SUM(D6:G6)</f>
        <v>450439132</v>
      </c>
      <c r="D6" s="112">
        <v>424182358</v>
      </c>
      <c r="E6" s="112">
        <v>1080200</v>
      </c>
      <c r="F6" s="112">
        <v>748547</v>
      </c>
      <c r="G6" s="112">
        <v>24428027</v>
      </c>
    </row>
    <row r="7" spans="1:7" s="117" customFormat="1" ht="20.100000000000001" customHeight="1" x14ac:dyDescent="0.2">
      <c r="A7" s="123" t="s">
        <v>1</v>
      </c>
      <c r="B7" s="115" t="s">
        <v>986</v>
      </c>
      <c r="C7" s="112">
        <f t="shared" ref="C7:C24" si="0">SUM(D7:G7)</f>
        <v>372858873</v>
      </c>
      <c r="D7" s="112">
        <v>194043758</v>
      </c>
      <c r="E7" s="112">
        <v>71718560</v>
      </c>
      <c r="F7" s="112">
        <v>49646569</v>
      </c>
      <c r="G7" s="112">
        <v>57449986</v>
      </c>
    </row>
    <row r="8" spans="1:7" s="117" customFormat="1" ht="20.100000000000001" customHeight="1" x14ac:dyDescent="0.2">
      <c r="A8" s="124" t="s">
        <v>2</v>
      </c>
      <c r="B8" s="114" t="s">
        <v>987</v>
      </c>
      <c r="C8" s="125">
        <f t="shared" si="0"/>
        <v>77580259</v>
      </c>
      <c r="D8" s="125">
        <v>230138600</v>
      </c>
      <c r="E8" s="125">
        <v>-70638360</v>
      </c>
      <c r="F8" s="125">
        <v>-48898022</v>
      </c>
      <c r="G8" s="125">
        <v>-33021959</v>
      </c>
    </row>
    <row r="9" spans="1:7" s="117" customFormat="1" ht="20.100000000000001" customHeight="1" x14ac:dyDescent="0.2">
      <c r="A9" s="123" t="s">
        <v>3</v>
      </c>
      <c r="B9" s="115" t="s">
        <v>988</v>
      </c>
      <c r="C9" s="112">
        <f t="shared" si="0"/>
        <v>170605263</v>
      </c>
      <c r="D9" s="112">
        <v>16480746</v>
      </c>
      <c r="E9" s="112">
        <v>71973493</v>
      </c>
      <c r="F9" s="112">
        <v>49004881</v>
      </c>
      <c r="G9" s="112">
        <v>33146143</v>
      </c>
    </row>
    <row r="10" spans="1:7" s="117" customFormat="1" ht="20.100000000000001" customHeight="1" x14ac:dyDescent="0.2">
      <c r="A10" s="123" t="s">
        <v>4</v>
      </c>
      <c r="B10" s="115" t="s">
        <v>989</v>
      </c>
      <c r="C10" s="112">
        <f t="shared" si="0"/>
        <v>156611840</v>
      </c>
      <c r="D10" s="112">
        <v>156611840</v>
      </c>
      <c r="E10" s="108">
        <v>0</v>
      </c>
      <c r="F10" s="108">
        <v>0</v>
      </c>
      <c r="G10" s="108">
        <v>0</v>
      </c>
    </row>
    <row r="11" spans="1:7" s="117" customFormat="1" ht="20.100000000000001" customHeight="1" x14ac:dyDescent="0.2">
      <c r="A11" s="124" t="s">
        <v>5</v>
      </c>
      <c r="B11" s="114" t="s">
        <v>990</v>
      </c>
      <c r="C11" s="125">
        <f t="shared" si="0"/>
        <v>13993423</v>
      </c>
      <c r="D11" s="125">
        <v>-140131094</v>
      </c>
      <c r="E11" s="125">
        <v>71973493</v>
      </c>
      <c r="F11" s="125">
        <v>49004881</v>
      </c>
      <c r="G11" s="125">
        <v>33146143</v>
      </c>
    </row>
    <row r="12" spans="1:7" s="117" customFormat="1" ht="20.100000000000001" customHeight="1" x14ac:dyDescent="0.2">
      <c r="A12" s="124" t="s">
        <v>6</v>
      </c>
      <c r="B12" s="114" t="s">
        <v>991</v>
      </c>
      <c r="C12" s="125">
        <f t="shared" si="0"/>
        <v>91573682</v>
      </c>
      <c r="D12" s="125">
        <v>90007506</v>
      </c>
      <c r="E12" s="125">
        <v>1335133</v>
      </c>
      <c r="F12" s="125">
        <v>106859</v>
      </c>
      <c r="G12" s="125">
        <v>124184</v>
      </c>
    </row>
    <row r="13" spans="1:7" s="117" customFormat="1" ht="20.100000000000001" customHeight="1" x14ac:dyDescent="0.2">
      <c r="A13" s="123" t="s">
        <v>7</v>
      </c>
      <c r="B13" s="115" t="s">
        <v>992</v>
      </c>
      <c r="C13" s="112">
        <f t="shared" si="0"/>
        <v>0</v>
      </c>
      <c r="D13" s="108">
        <v>0</v>
      </c>
      <c r="E13" s="108">
        <v>0</v>
      </c>
      <c r="F13" s="108">
        <v>0</v>
      </c>
      <c r="G13" s="108">
        <v>0</v>
      </c>
    </row>
    <row r="14" spans="1:7" s="117" customFormat="1" ht="20.100000000000001" customHeight="1" x14ac:dyDescent="0.2">
      <c r="A14" s="123" t="s">
        <v>8</v>
      </c>
      <c r="B14" s="115" t="s">
        <v>993</v>
      </c>
      <c r="C14" s="112">
        <f t="shared" si="0"/>
        <v>0</v>
      </c>
      <c r="D14" s="108">
        <v>0</v>
      </c>
      <c r="E14" s="108">
        <v>0</v>
      </c>
      <c r="F14" s="108">
        <v>0</v>
      </c>
      <c r="G14" s="108">
        <v>0</v>
      </c>
    </row>
    <row r="15" spans="1:7" s="117" customFormat="1" ht="20.100000000000001" customHeight="1" x14ac:dyDescent="0.2">
      <c r="A15" s="124" t="s">
        <v>9</v>
      </c>
      <c r="B15" s="114" t="s">
        <v>994</v>
      </c>
      <c r="C15" s="112">
        <f t="shared" si="0"/>
        <v>0</v>
      </c>
      <c r="D15" s="113">
        <v>0</v>
      </c>
      <c r="E15" s="113">
        <v>0</v>
      </c>
      <c r="F15" s="113">
        <v>0</v>
      </c>
      <c r="G15" s="113">
        <v>0</v>
      </c>
    </row>
    <row r="16" spans="1:7" s="117" customFormat="1" ht="20.100000000000001" customHeight="1" x14ac:dyDescent="0.2">
      <c r="A16" s="123" t="s">
        <v>10</v>
      </c>
      <c r="B16" s="115" t="s">
        <v>995</v>
      </c>
      <c r="C16" s="112">
        <f t="shared" si="0"/>
        <v>0</v>
      </c>
      <c r="D16" s="108">
        <v>0</v>
      </c>
      <c r="E16" s="108">
        <v>0</v>
      </c>
      <c r="F16" s="108">
        <v>0</v>
      </c>
      <c r="G16" s="108">
        <v>0</v>
      </c>
    </row>
    <row r="17" spans="1:7" s="117" customFormat="1" ht="20.100000000000001" customHeight="1" x14ac:dyDescent="0.2">
      <c r="A17" s="123" t="s">
        <v>11</v>
      </c>
      <c r="B17" s="115" t="s">
        <v>996</v>
      </c>
      <c r="C17" s="112">
        <f t="shared" si="0"/>
        <v>0</v>
      </c>
      <c r="D17" s="108">
        <v>0</v>
      </c>
      <c r="E17" s="108">
        <v>0</v>
      </c>
      <c r="F17" s="108">
        <v>0</v>
      </c>
      <c r="G17" s="108">
        <v>0</v>
      </c>
    </row>
    <row r="18" spans="1:7" s="117" customFormat="1" ht="20.100000000000001" customHeight="1" x14ac:dyDescent="0.2">
      <c r="A18" s="124" t="s">
        <v>12</v>
      </c>
      <c r="B18" s="114" t="s">
        <v>997</v>
      </c>
      <c r="C18" s="112">
        <f t="shared" si="0"/>
        <v>0</v>
      </c>
      <c r="D18" s="113">
        <v>0</v>
      </c>
      <c r="E18" s="113">
        <v>0</v>
      </c>
      <c r="F18" s="113">
        <v>0</v>
      </c>
      <c r="G18" s="113">
        <v>0</v>
      </c>
    </row>
    <row r="19" spans="1:7" s="117" customFormat="1" ht="20.100000000000001" customHeight="1" x14ac:dyDescent="0.2">
      <c r="A19" s="124" t="s">
        <v>13</v>
      </c>
      <c r="B19" s="114" t="s">
        <v>998</v>
      </c>
      <c r="C19" s="112">
        <f t="shared" si="0"/>
        <v>0</v>
      </c>
      <c r="D19" s="113">
        <v>0</v>
      </c>
      <c r="E19" s="113">
        <v>0</v>
      </c>
      <c r="F19" s="113">
        <v>0</v>
      </c>
      <c r="G19" s="113">
        <v>0</v>
      </c>
    </row>
    <row r="20" spans="1:7" s="117" customFormat="1" ht="20.100000000000001" customHeight="1" x14ac:dyDescent="0.2">
      <c r="A20" s="124" t="s">
        <v>14</v>
      </c>
      <c r="B20" s="114" t="s">
        <v>999</v>
      </c>
      <c r="C20" s="125">
        <f t="shared" si="0"/>
        <v>91573682</v>
      </c>
      <c r="D20" s="125">
        <v>90007506</v>
      </c>
      <c r="E20" s="125">
        <v>1335133</v>
      </c>
      <c r="F20" s="125">
        <v>106859</v>
      </c>
      <c r="G20" s="125">
        <v>124184</v>
      </c>
    </row>
    <row r="21" spans="1:7" s="117" customFormat="1" ht="20.100000000000001" customHeight="1" x14ac:dyDescent="0.2">
      <c r="A21" s="124" t="s">
        <v>15</v>
      </c>
      <c r="B21" s="114" t="s">
        <v>1000</v>
      </c>
      <c r="C21" s="112">
        <f t="shared" si="0"/>
        <v>0</v>
      </c>
      <c r="D21" s="125">
        <v>0</v>
      </c>
      <c r="E21" s="125">
        <v>0</v>
      </c>
      <c r="F21" s="113">
        <v>0</v>
      </c>
      <c r="G21" s="113">
        <v>0</v>
      </c>
    </row>
    <row r="22" spans="1:7" s="117" customFormat="1" ht="20.100000000000001" customHeight="1" x14ac:dyDescent="0.2">
      <c r="A22" s="124" t="s">
        <v>53</v>
      </c>
      <c r="B22" s="114" t="s">
        <v>1001</v>
      </c>
      <c r="C22" s="125">
        <f t="shared" si="0"/>
        <v>91573682</v>
      </c>
      <c r="D22" s="125">
        <v>90007506</v>
      </c>
      <c r="E22" s="125">
        <v>1335133</v>
      </c>
      <c r="F22" s="125">
        <v>106859</v>
      </c>
      <c r="G22" s="125">
        <v>124184</v>
      </c>
    </row>
    <row r="23" spans="1:7" s="117" customFormat="1" ht="20.100000000000001" customHeight="1" x14ac:dyDescent="0.2">
      <c r="A23" s="124" t="s">
        <v>54</v>
      </c>
      <c r="B23" s="114" t="s">
        <v>1002</v>
      </c>
      <c r="C23" s="112">
        <f t="shared" si="0"/>
        <v>0</v>
      </c>
      <c r="D23" s="113">
        <v>0</v>
      </c>
      <c r="E23" s="113">
        <v>0</v>
      </c>
      <c r="F23" s="113">
        <v>0</v>
      </c>
      <c r="G23" s="113">
        <v>0</v>
      </c>
    </row>
    <row r="24" spans="1:7" s="117" customFormat="1" ht="20.100000000000001" customHeight="1" x14ac:dyDescent="0.2">
      <c r="A24" s="124" t="s">
        <v>55</v>
      </c>
      <c r="B24" s="114" t="s">
        <v>1003</v>
      </c>
      <c r="C24" s="112">
        <f t="shared" si="0"/>
        <v>0</v>
      </c>
      <c r="D24" s="113">
        <v>0</v>
      </c>
      <c r="E24" s="113">
        <v>0</v>
      </c>
      <c r="F24" s="113">
        <v>0</v>
      </c>
      <c r="G24" s="113">
        <v>0</v>
      </c>
    </row>
    <row r="25" spans="1:7" x14ac:dyDescent="0.2">
      <c r="A25" s="126"/>
      <c r="B25" s="126"/>
      <c r="C25" s="126"/>
      <c r="D25" s="126"/>
      <c r="E25" s="126"/>
      <c r="F25" s="126"/>
      <c r="G25" s="126"/>
    </row>
  </sheetData>
  <mergeCells count="3">
    <mergeCell ref="A2:G2"/>
    <mergeCell ref="A1:G1"/>
    <mergeCell ref="A3:G3"/>
  </mergeCells>
  <pageMargins left="0.74803149606299213" right="0.74803149606299213" top="0.78740157480314965" bottom="0.78740157480314965" header="0" footer="0.51181102362204722"/>
  <pageSetup scale="90" orientation="landscape" horizontalDpi="300" verticalDpi="300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0"/>
  <sheetViews>
    <sheetView view="pageBreakPreview" zoomScaleSheetLayoutView="100" workbookViewId="0">
      <selection sqref="A1:H1"/>
    </sheetView>
  </sheetViews>
  <sheetFormatPr defaultRowHeight="12.75" x14ac:dyDescent="0.2"/>
  <cols>
    <col min="1" max="1" width="4.42578125" style="104" customWidth="1"/>
    <col min="2" max="2" width="30.140625" style="104" customWidth="1"/>
    <col min="3" max="3" width="13.85546875" style="104" customWidth="1"/>
    <col min="4" max="4" width="20.7109375" style="104" customWidth="1"/>
    <col min="5" max="5" width="14.85546875" style="104" customWidth="1"/>
    <col min="6" max="6" width="13.85546875" style="104" customWidth="1"/>
    <col min="7" max="7" width="14.5703125" style="104" customWidth="1"/>
    <col min="8" max="8" width="14.7109375" style="104" customWidth="1"/>
    <col min="9" max="247" width="9.140625" style="104"/>
    <col min="248" max="248" width="8.140625" style="104" customWidth="1"/>
    <col min="249" max="249" width="82" style="104" customWidth="1"/>
    <col min="250" max="252" width="19.140625" style="104" customWidth="1"/>
    <col min="253" max="503" width="9.140625" style="104"/>
    <col min="504" max="504" width="8.140625" style="104" customWidth="1"/>
    <col min="505" max="505" width="82" style="104" customWidth="1"/>
    <col min="506" max="508" width="19.140625" style="104" customWidth="1"/>
    <col min="509" max="759" width="9.140625" style="104"/>
    <col min="760" max="760" width="8.140625" style="104" customWidth="1"/>
    <col min="761" max="761" width="82" style="104" customWidth="1"/>
    <col min="762" max="764" width="19.140625" style="104" customWidth="1"/>
    <col min="765" max="1015" width="9.140625" style="104"/>
    <col min="1016" max="1016" width="8.140625" style="104" customWidth="1"/>
    <col min="1017" max="1017" width="82" style="104" customWidth="1"/>
    <col min="1018" max="1020" width="19.140625" style="104" customWidth="1"/>
    <col min="1021" max="1271" width="9.140625" style="104"/>
    <col min="1272" max="1272" width="8.140625" style="104" customWidth="1"/>
    <col min="1273" max="1273" width="82" style="104" customWidth="1"/>
    <col min="1274" max="1276" width="19.140625" style="104" customWidth="1"/>
    <col min="1277" max="1527" width="9.140625" style="104"/>
    <col min="1528" max="1528" width="8.140625" style="104" customWidth="1"/>
    <col min="1529" max="1529" width="82" style="104" customWidth="1"/>
    <col min="1530" max="1532" width="19.140625" style="104" customWidth="1"/>
    <col min="1533" max="1783" width="9.140625" style="104"/>
    <col min="1784" max="1784" width="8.140625" style="104" customWidth="1"/>
    <col min="1785" max="1785" width="82" style="104" customWidth="1"/>
    <col min="1786" max="1788" width="19.140625" style="104" customWidth="1"/>
    <col min="1789" max="2039" width="9.140625" style="104"/>
    <col min="2040" max="2040" width="8.140625" style="104" customWidth="1"/>
    <col min="2041" max="2041" width="82" style="104" customWidth="1"/>
    <col min="2042" max="2044" width="19.140625" style="104" customWidth="1"/>
    <col min="2045" max="2295" width="9.140625" style="104"/>
    <col min="2296" max="2296" width="8.140625" style="104" customWidth="1"/>
    <col min="2297" max="2297" width="82" style="104" customWidth="1"/>
    <col min="2298" max="2300" width="19.140625" style="104" customWidth="1"/>
    <col min="2301" max="2551" width="9.140625" style="104"/>
    <col min="2552" max="2552" width="8.140625" style="104" customWidth="1"/>
    <col min="2553" max="2553" width="82" style="104" customWidth="1"/>
    <col min="2554" max="2556" width="19.140625" style="104" customWidth="1"/>
    <col min="2557" max="2807" width="9.140625" style="104"/>
    <col min="2808" max="2808" width="8.140625" style="104" customWidth="1"/>
    <col min="2809" max="2809" width="82" style="104" customWidth="1"/>
    <col min="2810" max="2812" width="19.140625" style="104" customWidth="1"/>
    <col min="2813" max="3063" width="9.140625" style="104"/>
    <col min="3064" max="3064" width="8.140625" style="104" customWidth="1"/>
    <col min="3065" max="3065" width="82" style="104" customWidth="1"/>
    <col min="3066" max="3068" width="19.140625" style="104" customWidth="1"/>
    <col min="3069" max="3319" width="9.140625" style="104"/>
    <col min="3320" max="3320" width="8.140625" style="104" customWidth="1"/>
    <col min="3321" max="3321" width="82" style="104" customWidth="1"/>
    <col min="3322" max="3324" width="19.140625" style="104" customWidth="1"/>
    <col min="3325" max="3575" width="9.140625" style="104"/>
    <col min="3576" max="3576" width="8.140625" style="104" customWidth="1"/>
    <col min="3577" max="3577" width="82" style="104" customWidth="1"/>
    <col min="3578" max="3580" width="19.140625" style="104" customWidth="1"/>
    <col min="3581" max="3831" width="9.140625" style="104"/>
    <col min="3832" max="3832" width="8.140625" style="104" customWidth="1"/>
    <col min="3833" max="3833" width="82" style="104" customWidth="1"/>
    <col min="3834" max="3836" width="19.140625" style="104" customWidth="1"/>
    <col min="3837" max="4087" width="9.140625" style="104"/>
    <col min="4088" max="4088" width="8.140625" style="104" customWidth="1"/>
    <col min="4089" max="4089" width="82" style="104" customWidth="1"/>
    <col min="4090" max="4092" width="19.140625" style="104" customWidth="1"/>
    <col min="4093" max="4343" width="9.140625" style="104"/>
    <col min="4344" max="4344" width="8.140625" style="104" customWidth="1"/>
    <col min="4345" max="4345" width="82" style="104" customWidth="1"/>
    <col min="4346" max="4348" width="19.140625" style="104" customWidth="1"/>
    <col min="4349" max="4599" width="9.140625" style="104"/>
    <col min="4600" max="4600" width="8.140625" style="104" customWidth="1"/>
    <col min="4601" max="4601" width="82" style="104" customWidth="1"/>
    <col min="4602" max="4604" width="19.140625" style="104" customWidth="1"/>
    <col min="4605" max="4855" width="9.140625" style="104"/>
    <col min="4856" max="4856" width="8.140625" style="104" customWidth="1"/>
    <col min="4857" max="4857" width="82" style="104" customWidth="1"/>
    <col min="4858" max="4860" width="19.140625" style="104" customWidth="1"/>
    <col min="4861" max="5111" width="9.140625" style="104"/>
    <col min="5112" max="5112" width="8.140625" style="104" customWidth="1"/>
    <col min="5113" max="5113" width="82" style="104" customWidth="1"/>
    <col min="5114" max="5116" width="19.140625" style="104" customWidth="1"/>
    <col min="5117" max="5367" width="9.140625" style="104"/>
    <col min="5368" max="5368" width="8.140625" style="104" customWidth="1"/>
    <col min="5369" max="5369" width="82" style="104" customWidth="1"/>
    <col min="5370" max="5372" width="19.140625" style="104" customWidth="1"/>
    <col min="5373" max="5623" width="9.140625" style="104"/>
    <col min="5624" max="5624" width="8.140625" style="104" customWidth="1"/>
    <col min="5625" max="5625" width="82" style="104" customWidth="1"/>
    <col min="5626" max="5628" width="19.140625" style="104" customWidth="1"/>
    <col min="5629" max="5879" width="9.140625" style="104"/>
    <col min="5880" max="5880" width="8.140625" style="104" customWidth="1"/>
    <col min="5881" max="5881" width="82" style="104" customWidth="1"/>
    <col min="5882" max="5884" width="19.140625" style="104" customWidth="1"/>
    <col min="5885" max="6135" width="9.140625" style="104"/>
    <col min="6136" max="6136" width="8.140625" style="104" customWidth="1"/>
    <col min="6137" max="6137" width="82" style="104" customWidth="1"/>
    <col min="6138" max="6140" width="19.140625" style="104" customWidth="1"/>
    <col min="6141" max="6391" width="9.140625" style="104"/>
    <col min="6392" max="6392" width="8.140625" style="104" customWidth="1"/>
    <col min="6393" max="6393" width="82" style="104" customWidth="1"/>
    <col min="6394" max="6396" width="19.140625" style="104" customWidth="1"/>
    <col min="6397" max="6647" width="9.140625" style="104"/>
    <col min="6648" max="6648" width="8.140625" style="104" customWidth="1"/>
    <col min="6649" max="6649" width="82" style="104" customWidth="1"/>
    <col min="6650" max="6652" width="19.140625" style="104" customWidth="1"/>
    <col min="6653" max="6903" width="9.140625" style="104"/>
    <col min="6904" max="6904" width="8.140625" style="104" customWidth="1"/>
    <col min="6905" max="6905" width="82" style="104" customWidth="1"/>
    <col min="6906" max="6908" width="19.140625" style="104" customWidth="1"/>
    <col min="6909" max="7159" width="9.140625" style="104"/>
    <col min="7160" max="7160" width="8.140625" style="104" customWidth="1"/>
    <col min="7161" max="7161" width="82" style="104" customWidth="1"/>
    <col min="7162" max="7164" width="19.140625" style="104" customWidth="1"/>
    <col min="7165" max="7415" width="9.140625" style="104"/>
    <col min="7416" max="7416" width="8.140625" style="104" customWidth="1"/>
    <col min="7417" max="7417" width="82" style="104" customWidth="1"/>
    <col min="7418" max="7420" width="19.140625" style="104" customWidth="1"/>
    <col min="7421" max="7671" width="9.140625" style="104"/>
    <col min="7672" max="7672" width="8.140625" style="104" customWidth="1"/>
    <col min="7673" max="7673" width="82" style="104" customWidth="1"/>
    <col min="7674" max="7676" width="19.140625" style="104" customWidth="1"/>
    <col min="7677" max="7927" width="9.140625" style="104"/>
    <col min="7928" max="7928" width="8.140625" style="104" customWidth="1"/>
    <col min="7929" max="7929" width="82" style="104" customWidth="1"/>
    <col min="7930" max="7932" width="19.140625" style="104" customWidth="1"/>
    <col min="7933" max="8183" width="9.140625" style="104"/>
    <col min="8184" max="8184" width="8.140625" style="104" customWidth="1"/>
    <col min="8185" max="8185" width="82" style="104" customWidth="1"/>
    <col min="8186" max="8188" width="19.140625" style="104" customWidth="1"/>
    <col min="8189" max="8439" width="9.140625" style="104"/>
    <col min="8440" max="8440" width="8.140625" style="104" customWidth="1"/>
    <col min="8441" max="8441" width="82" style="104" customWidth="1"/>
    <col min="8442" max="8444" width="19.140625" style="104" customWidth="1"/>
    <col min="8445" max="8695" width="9.140625" style="104"/>
    <col min="8696" max="8696" width="8.140625" style="104" customWidth="1"/>
    <col min="8697" max="8697" width="82" style="104" customWidth="1"/>
    <col min="8698" max="8700" width="19.140625" style="104" customWidth="1"/>
    <col min="8701" max="8951" width="9.140625" style="104"/>
    <col min="8952" max="8952" width="8.140625" style="104" customWidth="1"/>
    <col min="8953" max="8953" width="82" style="104" customWidth="1"/>
    <col min="8954" max="8956" width="19.140625" style="104" customWidth="1"/>
    <col min="8957" max="9207" width="9.140625" style="104"/>
    <col min="9208" max="9208" width="8.140625" style="104" customWidth="1"/>
    <col min="9209" max="9209" width="82" style="104" customWidth="1"/>
    <col min="9210" max="9212" width="19.140625" style="104" customWidth="1"/>
    <col min="9213" max="9463" width="9.140625" style="104"/>
    <col min="9464" max="9464" width="8.140625" style="104" customWidth="1"/>
    <col min="9465" max="9465" width="82" style="104" customWidth="1"/>
    <col min="9466" max="9468" width="19.140625" style="104" customWidth="1"/>
    <col min="9469" max="9719" width="9.140625" style="104"/>
    <col min="9720" max="9720" width="8.140625" style="104" customWidth="1"/>
    <col min="9721" max="9721" width="82" style="104" customWidth="1"/>
    <col min="9722" max="9724" width="19.140625" style="104" customWidth="1"/>
    <col min="9725" max="9975" width="9.140625" style="104"/>
    <col min="9976" max="9976" width="8.140625" style="104" customWidth="1"/>
    <col min="9977" max="9977" width="82" style="104" customWidth="1"/>
    <col min="9978" max="9980" width="19.140625" style="104" customWidth="1"/>
    <col min="9981" max="10231" width="9.140625" style="104"/>
    <col min="10232" max="10232" width="8.140625" style="104" customWidth="1"/>
    <col min="10233" max="10233" width="82" style="104" customWidth="1"/>
    <col min="10234" max="10236" width="19.140625" style="104" customWidth="1"/>
    <col min="10237" max="10487" width="9.140625" style="104"/>
    <col min="10488" max="10488" width="8.140625" style="104" customWidth="1"/>
    <col min="10489" max="10489" width="82" style="104" customWidth="1"/>
    <col min="10490" max="10492" width="19.140625" style="104" customWidth="1"/>
    <col min="10493" max="10743" width="9.140625" style="104"/>
    <col min="10744" max="10744" width="8.140625" style="104" customWidth="1"/>
    <col min="10745" max="10745" width="82" style="104" customWidth="1"/>
    <col min="10746" max="10748" width="19.140625" style="104" customWidth="1"/>
    <col min="10749" max="10999" width="9.140625" style="104"/>
    <col min="11000" max="11000" width="8.140625" style="104" customWidth="1"/>
    <col min="11001" max="11001" width="82" style="104" customWidth="1"/>
    <col min="11002" max="11004" width="19.140625" style="104" customWidth="1"/>
    <col min="11005" max="11255" width="9.140625" style="104"/>
    <col min="11256" max="11256" width="8.140625" style="104" customWidth="1"/>
    <col min="11257" max="11257" width="82" style="104" customWidth="1"/>
    <col min="11258" max="11260" width="19.140625" style="104" customWidth="1"/>
    <col min="11261" max="11511" width="9.140625" style="104"/>
    <col min="11512" max="11512" width="8.140625" style="104" customWidth="1"/>
    <col min="11513" max="11513" width="82" style="104" customWidth="1"/>
    <col min="11514" max="11516" width="19.140625" style="104" customWidth="1"/>
    <col min="11517" max="11767" width="9.140625" style="104"/>
    <col min="11768" max="11768" width="8.140625" style="104" customWidth="1"/>
    <col min="11769" max="11769" width="82" style="104" customWidth="1"/>
    <col min="11770" max="11772" width="19.140625" style="104" customWidth="1"/>
    <col min="11773" max="12023" width="9.140625" style="104"/>
    <col min="12024" max="12024" width="8.140625" style="104" customWidth="1"/>
    <col min="12025" max="12025" width="82" style="104" customWidth="1"/>
    <col min="12026" max="12028" width="19.140625" style="104" customWidth="1"/>
    <col min="12029" max="12279" width="9.140625" style="104"/>
    <col min="12280" max="12280" width="8.140625" style="104" customWidth="1"/>
    <col min="12281" max="12281" width="82" style="104" customWidth="1"/>
    <col min="12282" max="12284" width="19.140625" style="104" customWidth="1"/>
    <col min="12285" max="12535" width="9.140625" style="104"/>
    <col min="12536" max="12536" width="8.140625" style="104" customWidth="1"/>
    <col min="12537" max="12537" width="82" style="104" customWidth="1"/>
    <col min="12538" max="12540" width="19.140625" style="104" customWidth="1"/>
    <col min="12541" max="12791" width="9.140625" style="104"/>
    <col min="12792" max="12792" width="8.140625" style="104" customWidth="1"/>
    <col min="12793" max="12793" width="82" style="104" customWidth="1"/>
    <col min="12794" max="12796" width="19.140625" style="104" customWidth="1"/>
    <col min="12797" max="13047" width="9.140625" style="104"/>
    <col min="13048" max="13048" width="8.140625" style="104" customWidth="1"/>
    <col min="13049" max="13049" width="82" style="104" customWidth="1"/>
    <col min="13050" max="13052" width="19.140625" style="104" customWidth="1"/>
    <col min="13053" max="13303" width="9.140625" style="104"/>
    <col min="13304" max="13304" width="8.140625" style="104" customWidth="1"/>
    <col min="13305" max="13305" width="82" style="104" customWidth="1"/>
    <col min="13306" max="13308" width="19.140625" style="104" customWidth="1"/>
    <col min="13309" max="13559" width="9.140625" style="104"/>
    <col min="13560" max="13560" width="8.140625" style="104" customWidth="1"/>
    <col min="13561" max="13561" width="82" style="104" customWidth="1"/>
    <col min="13562" max="13564" width="19.140625" style="104" customWidth="1"/>
    <col min="13565" max="13815" width="9.140625" style="104"/>
    <col min="13816" max="13816" width="8.140625" style="104" customWidth="1"/>
    <col min="13817" max="13817" width="82" style="104" customWidth="1"/>
    <col min="13818" max="13820" width="19.140625" style="104" customWidth="1"/>
    <col min="13821" max="14071" width="9.140625" style="104"/>
    <col min="14072" max="14072" width="8.140625" style="104" customWidth="1"/>
    <col min="14073" max="14073" width="82" style="104" customWidth="1"/>
    <col min="14074" max="14076" width="19.140625" style="104" customWidth="1"/>
    <col min="14077" max="14327" width="9.140625" style="104"/>
    <col min="14328" max="14328" width="8.140625" style="104" customWidth="1"/>
    <col min="14329" max="14329" width="82" style="104" customWidth="1"/>
    <col min="14330" max="14332" width="19.140625" style="104" customWidth="1"/>
    <col min="14333" max="14583" width="9.140625" style="104"/>
    <col min="14584" max="14584" width="8.140625" style="104" customWidth="1"/>
    <col min="14585" max="14585" width="82" style="104" customWidth="1"/>
    <col min="14586" max="14588" width="19.140625" style="104" customWidth="1"/>
    <col min="14589" max="14839" width="9.140625" style="104"/>
    <col min="14840" max="14840" width="8.140625" style="104" customWidth="1"/>
    <col min="14841" max="14841" width="82" style="104" customWidth="1"/>
    <col min="14842" max="14844" width="19.140625" style="104" customWidth="1"/>
    <col min="14845" max="15095" width="9.140625" style="104"/>
    <col min="15096" max="15096" width="8.140625" style="104" customWidth="1"/>
    <col min="15097" max="15097" width="82" style="104" customWidth="1"/>
    <col min="15098" max="15100" width="19.140625" style="104" customWidth="1"/>
    <col min="15101" max="15351" width="9.140625" style="104"/>
    <col min="15352" max="15352" width="8.140625" style="104" customWidth="1"/>
    <col min="15353" max="15353" width="82" style="104" customWidth="1"/>
    <col min="15354" max="15356" width="19.140625" style="104" customWidth="1"/>
    <col min="15357" max="15607" width="9.140625" style="104"/>
    <col min="15608" max="15608" width="8.140625" style="104" customWidth="1"/>
    <col min="15609" max="15609" width="82" style="104" customWidth="1"/>
    <col min="15610" max="15612" width="19.140625" style="104" customWidth="1"/>
    <col min="15613" max="15863" width="9.140625" style="104"/>
    <col min="15864" max="15864" width="8.140625" style="104" customWidth="1"/>
    <col min="15865" max="15865" width="82" style="104" customWidth="1"/>
    <col min="15866" max="15868" width="19.140625" style="104" customWidth="1"/>
    <col min="15869" max="16119" width="9.140625" style="104"/>
    <col min="16120" max="16120" width="8.140625" style="104" customWidth="1"/>
    <col min="16121" max="16121" width="82" style="104" customWidth="1"/>
    <col min="16122" max="16124" width="19.140625" style="104" customWidth="1"/>
    <col min="16125" max="16384" width="9.140625" style="104"/>
  </cols>
  <sheetData>
    <row r="1" spans="1:9" ht="28.5" customHeight="1" x14ac:dyDescent="0.2">
      <c r="A1" s="634" t="s">
        <v>1094</v>
      </c>
      <c r="B1" s="634"/>
      <c r="C1" s="634"/>
      <c r="D1" s="634"/>
      <c r="E1" s="634"/>
      <c r="F1" s="634"/>
      <c r="G1" s="634"/>
      <c r="H1" s="634"/>
    </row>
    <row r="2" spans="1:9" ht="28.5" customHeight="1" x14ac:dyDescent="0.2">
      <c r="A2" s="666" t="s">
        <v>1049</v>
      </c>
      <c r="B2" s="666"/>
      <c r="C2" s="666"/>
      <c r="D2" s="666"/>
      <c r="E2" s="666"/>
      <c r="F2" s="666"/>
      <c r="G2" s="666"/>
      <c r="H2" s="666"/>
      <c r="I2" s="140"/>
    </row>
    <row r="3" spans="1:9" x14ac:dyDescent="0.2">
      <c r="A3" s="387" t="s">
        <v>1050</v>
      </c>
      <c r="B3" s="387"/>
      <c r="C3" s="387"/>
      <c r="D3" s="387"/>
      <c r="E3" s="387"/>
      <c r="F3" s="387"/>
      <c r="G3" s="387"/>
      <c r="H3" s="387"/>
    </row>
    <row r="4" spans="1:9" s="117" customFormat="1" ht="60" customHeight="1" x14ac:dyDescent="0.2">
      <c r="A4" s="122" t="s">
        <v>441</v>
      </c>
      <c r="B4" s="122" t="s">
        <v>1051</v>
      </c>
      <c r="C4" s="122" t="s">
        <v>1052</v>
      </c>
      <c r="D4" s="121" t="s">
        <v>1053</v>
      </c>
      <c r="E4" s="122" t="s">
        <v>1054</v>
      </c>
      <c r="F4" s="122" t="s">
        <v>1055</v>
      </c>
      <c r="G4" s="122" t="s">
        <v>1056</v>
      </c>
      <c r="H4" s="122" t="s">
        <v>1057</v>
      </c>
    </row>
    <row r="5" spans="1:9" s="117" customFormat="1" ht="12.75" customHeight="1" x14ac:dyDescent="0.2">
      <c r="A5" s="120" t="s">
        <v>176</v>
      </c>
      <c r="B5" s="120" t="s">
        <v>177</v>
      </c>
      <c r="C5" s="120" t="s">
        <v>178</v>
      </c>
      <c r="D5" s="141" t="s">
        <v>440</v>
      </c>
      <c r="E5" s="141" t="s">
        <v>554</v>
      </c>
      <c r="F5" s="141" t="s">
        <v>555</v>
      </c>
      <c r="G5" s="141" t="s">
        <v>569</v>
      </c>
      <c r="H5" s="141" t="s">
        <v>570</v>
      </c>
    </row>
    <row r="6" spans="1:9" s="117" customFormat="1" ht="60" customHeight="1" x14ac:dyDescent="0.2">
      <c r="A6" s="142" t="s">
        <v>0</v>
      </c>
      <c r="B6" s="143" t="s">
        <v>1058</v>
      </c>
      <c r="C6" s="144" t="s">
        <v>1059</v>
      </c>
      <c r="D6" s="144" t="s">
        <v>1060</v>
      </c>
      <c r="E6" s="144" t="s">
        <v>1061</v>
      </c>
      <c r="F6" s="145">
        <v>0.49</v>
      </c>
      <c r="G6" s="144" t="s">
        <v>1062</v>
      </c>
      <c r="H6" s="146">
        <v>0.51</v>
      </c>
    </row>
    <row r="7" spans="1:9" s="117" customFormat="1" ht="60" customHeight="1" x14ac:dyDescent="0.2">
      <c r="A7" s="142" t="s">
        <v>1</v>
      </c>
      <c r="B7" s="143" t="s">
        <v>1063</v>
      </c>
      <c r="C7" s="144" t="s">
        <v>1064</v>
      </c>
      <c r="D7" s="144" t="s">
        <v>1065</v>
      </c>
      <c r="E7" s="144" t="s">
        <v>1066</v>
      </c>
      <c r="F7" s="145">
        <v>0.97</v>
      </c>
      <c r="G7" s="144" t="s">
        <v>1067</v>
      </c>
      <c r="H7" s="146">
        <v>0.03</v>
      </c>
    </row>
    <row r="8" spans="1:9" s="117" customFormat="1" ht="60" customHeight="1" x14ac:dyDescent="0.2">
      <c r="A8" s="142" t="s">
        <v>2</v>
      </c>
      <c r="B8" s="143" t="s">
        <v>1068</v>
      </c>
      <c r="C8" s="144" t="s">
        <v>1069</v>
      </c>
      <c r="D8" s="143" t="s">
        <v>1070</v>
      </c>
      <c r="E8" s="144" t="s">
        <v>1071</v>
      </c>
      <c r="F8" s="145">
        <v>0.81</v>
      </c>
      <c r="G8" s="144" t="s">
        <v>1072</v>
      </c>
      <c r="H8" s="146">
        <v>0.19</v>
      </c>
    </row>
    <row r="9" spans="1:9" s="117" customFormat="1" ht="60" customHeight="1" x14ac:dyDescent="0.2">
      <c r="A9" s="147" t="s">
        <v>3</v>
      </c>
      <c r="B9" s="143" t="s">
        <v>1073</v>
      </c>
      <c r="C9" s="144" t="s">
        <v>1059</v>
      </c>
      <c r="D9" s="143" t="s">
        <v>476</v>
      </c>
      <c r="E9" s="144" t="s">
        <v>476</v>
      </c>
      <c r="F9" s="145" t="s">
        <v>476</v>
      </c>
      <c r="G9" s="144" t="s">
        <v>1059</v>
      </c>
      <c r="H9" s="146">
        <v>1</v>
      </c>
    </row>
    <row r="10" spans="1:9" x14ac:dyDescent="0.2">
      <c r="A10" s="126"/>
      <c r="B10" s="126"/>
      <c r="C10" s="126"/>
      <c r="D10" s="126"/>
    </row>
  </sheetData>
  <mergeCells count="3">
    <mergeCell ref="A1:H1"/>
    <mergeCell ref="A2:H2"/>
    <mergeCell ref="A3:H3"/>
  </mergeCells>
  <pageMargins left="0.74803149606299213" right="0.74803149606299213" top="0.78740157480314965" bottom="0.78740157480314965" header="0" footer="0.51181102362204722"/>
  <pageSetup scale="97" orientation="landscape" horizontalDpi="300" verticalDpi="300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K35"/>
  <sheetViews>
    <sheetView showGridLines="0" view="pageBreakPreview" zoomScaleSheetLayoutView="100" workbookViewId="0">
      <selection sqref="A1:BK1"/>
    </sheetView>
  </sheetViews>
  <sheetFormatPr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148" t="s">
        <v>1083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</row>
    <row r="2" spans="1:63" ht="28.5" customHeight="1" x14ac:dyDescent="0.2">
      <c r="A2" s="149" t="s">
        <v>443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40"/>
    </row>
    <row r="3" spans="1:63" ht="15" customHeight="1" x14ac:dyDescent="0.2">
      <c r="A3" s="152" t="s">
        <v>446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8"/>
    </row>
    <row r="4" spans="1:63" ht="15.95" customHeight="1" x14ac:dyDescent="0.2">
      <c r="A4" s="336" t="s">
        <v>615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</row>
    <row r="5" spans="1:63" ht="15.95" customHeight="1" x14ac:dyDescent="0.2">
      <c r="A5" s="157" t="s">
        <v>441</v>
      </c>
      <c r="B5" s="157"/>
      <c r="C5" s="322" t="s">
        <v>444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 t="s">
        <v>445</v>
      </c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</row>
    <row r="6" spans="1:63" ht="35.1" customHeight="1" x14ac:dyDescent="0.2">
      <c r="A6" s="157"/>
      <c r="B6" s="157"/>
      <c r="C6" s="158" t="s">
        <v>26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72"/>
      <c r="S6" s="164" t="s">
        <v>241</v>
      </c>
      <c r="T6" s="160"/>
      <c r="U6" s="160"/>
      <c r="V6" s="160"/>
      <c r="W6" s="164" t="s">
        <v>437</v>
      </c>
      <c r="X6" s="160"/>
      <c r="Y6" s="160"/>
      <c r="Z6" s="160"/>
      <c r="AA6" s="164" t="s">
        <v>438</v>
      </c>
      <c r="AB6" s="160"/>
      <c r="AC6" s="160"/>
      <c r="AD6" s="160"/>
      <c r="AE6" s="164" t="s">
        <v>439</v>
      </c>
      <c r="AF6" s="160"/>
      <c r="AG6" s="160" t="s">
        <v>26</v>
      </c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4"/>
      <c r="AX6" s="164" t="s">
        <v>241</v>
      </c>
      <c r="AY6" s="160"/>
      <c r="AZ6" s="160"/>
      <c r="BA6" s="160"/>
      <c r="BB6" s="164" t="s">
        <v>437</v>
      </c>
      <c r="BC6" s="160"/>
      <c r="BD6" s="160"/>
      <c r="BE6" s="160"/>
      <c r="BF6" s="164" t="s">
        <v>438</v>
      </c>
      <c r="BG6" s="160"/>
      <c r="BH6" s="160"/>
      <c r="BI6" s="160"/>
      <c r="BJ6" s="164" t="s">
        <v>439</v>
      </c>
      <c r="BK6" s="160"/>
    </row>
    <row r="7" spans="1:63" x14ac:dyDescent="0.2">
      <c r="A7" s="321" t="s">
        <v>176</v>
      </c>
      <c r="B7" s="321"/>
      <c r="C7" s="329" t="s">
        <v>177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71"/>
      <c r="S7" s="329" t="s">
        <v>178</v>
      </c>
      <c r="T7" s="329"/>
      <c r="U7" s="329"/>
      <c r="V7" s="329"/>
      <c r="W7" s="329" t="s">
        <v>175</v>
      </c>
      <c r="X7" s="329"/>
      <c r="Y7" s="329"/>
      <c r="Z7" s="329"/>
      <c r="AA7" s="329" t="s">
        <v>440</v>
      </c>
      <c r="AB7" s="329"/>
      <c r="AC7" s="329"/>
      <c r="AD7" s="329"/>
      <c r="AE7" s="329" t="s">
        <v>554</v>
      </c>
      <c r="AF7" s="329"/>
      <c r="AG7" s="329" t="s">
        <v>555</v>
      </c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15"/>
      <c r="AX7" s="335" t="s">
        <v>569</v>
      </c>
      <c r="AY7" s="335"/>
      <c r="AZ7" s="335"/>
      <c r="BA7" s="335"/>
      <c r="BB7" s="335" t="s">
        <v>570</v>
      </c>
      <c r="BC7" s="335"/>
      <c r="BD7" s="335"/>
      <c r="BE7" s="335"/>
      <c r="BF7" s="335" t="s">
        <v>571</v>
      </c>
      <c r="BG7" s="335"/>
      <c r="BH7" s="335"/>
      <c r="BI7" s="335"/>
      <c r="BJ7" s="335" t="s">
        <v>572</v>
      </c>
      <c r="BK7" s="335"/>
    </row>
    <row r="8" spans="1:63" ht="20.100000000000001" customHeight="1" x14ac:dyDescent="0.2">
      <c r="A8" s="312" t="s">
        <v>0</v>
      </c>
      <c r="B8" s="313"/>
      <c r="C8" s="314" t="s">
        <v>450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12" t="s">
        <v>262</v>
      </c>
      <c r="S8" s="315">
        <f>VLOOKUP(R8,'01'!$AC$8:$BH$226,3,)</f>
        <v>187751525</v>
      </c>
      <c r="T8" s="315"/>
      <c r="U8" s="315"/>
      <c r="V8" s="315"/>
      <c r="W8" s="316">
        <f>VLOOKUP(R8,'01'!$AC$8:$BH$226,7,)</f>
        <v>214226405</v>
      </c>
      <c r="X8" s="317"/>
      <c r="Y8" s="317"/>
      <c r="Z8" s="318"/>
      <c r="AA8" s="315">
        <f>VLOOKUP(R8,'01'!$AC$8:$BH$226,27,)</f>
        <v>214226405</v>
      </c>
      <c r="AB8" s="315"/>
      <c r="AC8" s="315"/>
      <c r="AD8" s="315"/>
      <c r="AE8" s="319">
        <f>IF(W8&lt;&gt;0,AA8/W8,"n.é.")</f>
        <v>1</v>
      </c>
      <c r="AF8" s="320"/>
      <c r="AG8" s="314" t="s">
        <v>452</v>
      </c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12" t="s">
        <v>32</v>
      </c>
      <c r="AX8" s="315">
        <f>VLOOKUP(AW8,'01'!$AC$8:$BH$226,3,)</f>
        <v>137920039</v>
      </c>
      <c r="AY8" s="315"/>
      <c r="AZ8" s="315"/>
      <c r="BA8" s="315"/>
      <c r="BB8" s="316">
        <f>VLOOKUP(AW8,'01'!$AC$8:$BH$226,7,)</f>
        <v>148908353</v>
      </c>
      <c r="BC8" s="317"/>
      <c r="BD8" s="317"/>
      <c r="BE8" s="318"/>
      <c r="BF8" s="315">
        <f>VLOOKUP(AW8,'01'!$AC$8:$BH$226,27,)</f>
        <v>147674511</v>
      </c>
      <c r="BG8" s="315"/>
      <c r="BH8" s="315"/>
      <c r="BI8" s="315"/>
      <c r="BJ8" s="319">
        <f>IF(BB8&lt;&gt;0,BF8/BB8,"n.é.")</f>
        <v>0.99171408470282385</v>
      </c>
      <c r="BK8" s="320"/>
    </row>
    <row r="9" spans="1:63" ht="20.100000000000001" customHeight="1" x14ac:dyDescent="0.2">
      <c r="A9" s="312" t="s">
        <v>1</v>
      </c>
      <c r="B9" s="313"/>
      <c r="C9" s="314" t="s">
        <v>447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12" t="s">
        <v>299</v>
      </c>
      <c r="S9" s="315">
        <f>VLOOKUP(R9,'01'!$AC$8:$BH$226,3,)</f>
        <v>91300000</v>
      </c>
      <c r="T9" s="315"/>
      <c r="U9" s="315"/>
      <c r="V9" s="315"/>
      <c r="W9" s="316">
        <f>VLOOKUP(R9,'01'!$AC$8:$BH$226,7,)</f>
        <v>100505777</v>
      </c>
      <c r="X9" s="317"/>
      <c r="Y9" s="317"/>
      <c r="Z9" s="318"/>
      <c r="AA9" s="315">
        <f>VLOOKUP(R9,'01'!$AC$8:$BH$226,27,)</f>
        <v>92907453</v>
      </c>
      <c r="AB9" s="315"/>
      <c r="AC9" s="315"/>
      <c r="AD9" s="315"/>
      <c r="AE9" s="319">
        <f t="shared" ref="AE9:AE11" si="0">IF(W9&lt;&gt;0,AA9/W9,"n.é.")</f>
        <v>0.92439913180314004</v>
      </c>
      <c r="AF9" s="320"/>
      <c r="AG9" s="314" t="s">
        <v>457</v>
      </c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12" t="s">
        <v>52</v>
      </c>
      <c r="AX9" s="315">
        <f>VLOOKUP(AW9,'01'!$AC$8:$BH$226,3,)</f>
        <v>28968262</v>
      </c>
      <c r="AY9" s="315"/>
      <c r="AZ9" s="315"/>
      <c r="BA9" s="315"/>
      <c r="BB9" s="316">
        <f>VLOOKUP(AW9,'01'!$AC$8:$BH$226,7,)</f>
        <v>32448087</v>
      </c>
      <c r="BC9" s="317"/>
      <c r="BD9" s="317"/>
      <c r="BE9" s="318"/>
      <c r="BF9" s="315">
        <f>VLOOKUP(AW9,'01'!$AC$8:$BH$226,27,)</f>
        <v>32396738</v>
      </c>
      <c r="BG9" s="315"/>
      <c r="BH9" s="315"/>
      <c r="BI9" s="315"/>
      <c r="BJ9" s="319">
        <f t="shared" ref="BJ9:BJ12" si="1">IF(BB9&lt;&gt;0,BF9/BB9,"n.é.")</f>
        <v>0.99841750301026988</v>
      </c>
      <c r="BK9" s="320"/>
    </row>
    <row r="10" spans="1:63" ht="20.100000000000001" customHeight="1" x14ac:dyDescent="0.2">
      <c r="A10" s="312" t="s">
        <v>2</v>
      </c>
      <c r="B10" s="313"/>
      <c r="C10" s="314" t="s">
        <v>448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12" t="s">
        <v>320</v>
      </c>
      <c r="S10" s="315">
        <f>VLOOKUP(R10,'01'!$AC$8:$BH$226,3,)</f>
        <v>23748618</v>
      </c>
      <c r="T10" s="315"/>
      <c r="U10" s="315"/>
      <c r="V10" s="315"/>
      <c r="W10" s="316">
        <f>VLOOKUP(R10,'01'!$AC$8:$BH$226,7,)</f>
        <v>45996936</v>
      </c>
      <c r="X10" s="317"/>
      <c r="Y10" s="317"/>
      <c r="Z10" s="318"/>
      <c r="AA10" s="315">
        <f>VLOOKUP(R10,'01'!$AC$8:$BH$226,27,)</f>
        <v>42087278</v>
      </c>
      <c r="AB10" s="315"/>
      <c r="AC10" s="315"/>
      <c r="AD10" s="315"/>
      <c r="AE10" s="319">
        <f t="shared" si="0"/>
        <v>0.91500177316158626</v>
      </c>
      <c r="AF10" s="320"/>
      <c r="AG10" s="314" t="s">
        <v>453</v>
      </c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12" t="s">
        <v>57</v>
      </c>
      <c r="AX10" s="315">
        <f>VLOOKUP(AW10,'01'!$AC$8:$BH$226,3,)</f>
        <v>106579496</v>
      </c>
      <c r="AY10" s="315"/>
      <c r="AZ10" s="315"/>
      <c r="BA10" s="315"/>
      <c r="BB10" s="316">
        <f>VLOOKUP(AW10,'01'!$AC$8:$BH$226,7,)</f>
        <v>116520034</v>
      </c>
      <c r="BC10" s="317"/>
      <c r="BD10" s="317"/>
      <c r="BE10" s="318"/>
      <c r="BF10" s="315">
        <f>VLOOKUP(AW10,'01'!$AC$8:$BH$226,27,)</f>
        <v>105509660</v>
      </c>
      <c r="BG10" s="315"/>
      <c r="BH10" s="315"/>
      <c r="BI10" s="315"/>
      <c r="BJ10" s="319">
        <f t="shared" si="1"/>
        <v>0.90550660155145513</v>
      </c>
      <c r="BK10" s="320"/>
    </row>
    <row r="11" spans="1:63" ht="20.100000000000001" customHeight="1" x14ac:dyDescent="0.2">
      <c r="A11" s="312" t="s">
        <v>3</v>
      </c>
      <c r="B11" s="313"/>
      <c r="C11" s="314" t="s">
        <v>449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12" t="s">
        <v>336</v>
      </c>
      <c r="S11" s="315">
        <f>VLOOKUP(R11,'01'!$AC$8:$BH$226,3,)</f>
        <v>4234845</v>
      </c>
      <c r="T11" s="315"/>
      <c r="U11" s="315"/>
      <c r="V11" s="315"/>
      <c r="W11" s="316">
        <f>VLOOKUP(R11,'01'!$AC$8:$BH$226,7,)</f>
        <v>5830708</v>
      </c>
      <c r="X11" s="317"/>
      <c r="Y11" s="317"/>
      <c r="Z11" s="318"/>
      <c r="AA11" s="315">
        <f>VLOOKUP(R11,'01'!$AC$8:$BH$226,27,)</f>
        <v>1667050</v>
      </c>
      <c r="AB11" s="315"/>
      <c r="AC11" s="315"/>
      <c r="AD11" s="315"/>
      <c r="AE11" s="319">
        <f t="shared" si="0"/>
        <v>0.28590867524149727</v>
      </c>
      <c r="AF11" s="320"/>
      <c r="AG11" s="314" t="s">
        <v>454</v>
      </c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12" t="s">
        <v>58</v>
      </c>
      <c r="AX11" s="315">
        <f>VLOOKUP(AW11,'01'!$AC$8:$BH$206,3,)</f>
        <v>8500000</v>
      </c>
      <c r="AY11" s="315"/>
      <c r="AZ11" s="315"/>
      <c r="BA11" s="315"/>
      <c r="BB11" s="316">
        <f>VLOOKUP(AW11,'01'!$AC$8:$BH$226,7,)</f>
        <v>6701816</v>
      </c>
      <c r="BC11" s="317"/>
      <c r="BD11" s="317"/>
      <c r="BE11" s="318"/>
      <c r="BF11" s="315">
        <f>VLOOKUP(AW11,'01'!$AC$8:$BH$226,27,)</f>
        <v>6701816</v>
      </c>
      <c r="BG11" s="315"/>
      <c r="BH11" s="315"/>
      <c r="BI11" s="315"/>
      <c r="BJ11" s="319">
        <f t="shared" si="1"/>
        <v>1</v>
      </c>
      <c r="BK11" s="320"/>
    </row>
    <row r="12" spans="1:63" ht="20.100000000000001" customHeight="1" x14ac:dyDescent="0.2">
      <c r="A12" s="312" t="s">
        <v>4</v>
      </c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12"/>
      <c r="S12" s="316"/>
      <c r="T12" s="317"/>
      <c r="U12" s="317"/>
      <c r="V12" s="318"/>
      <c r="W12" s="315"/>
      <c r="X12" s="315"/>
      <c r="Y12" s="315"/>
      <c r="Z12" s="315"/>
      <c r="AA12" s="315"/>
      <c r="AB12" s="315"/>
      <c r="AC12" s="315"/>
      <c r="AD12" s="315"/>
      <c r="AE12" s="217"/>
      <c r="AF12" s="218"/>
      <c r="AG12" s="314" t="s">
        <v>455</v>
      </c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12" t="s">
        <v>59</v>
      </c>
      <c r="AX12" s="315">
        <f>VLOOKUP(AW12,'01'!$AC$8:$BH$206,3,)</f>
        <v>23418236</v>
      </c>
      <c r="AY12" s="315"/>
      <c r="AZ12" s="315"/>
      <c r="BA12" s="315"/>
      <c r="BB12" s="316">
        <f>VLOOKUP(AW12,'01'!$AC$8:$BH$226,7,)</f>
        <v>101842005</v>
      </c>
      <c r="BC12" s="317"/>
      <c r="BD12" s="317"/>
      <c r="BE12" s="318"/>
      <c r="BF12" s="315">
        <f>VLOOKUP(AW12,'01'!$AC$8:$BH$226,27,)</f>
        <v>7826655</v>
      </c>
      <c r="BG12" s="315"/>
      <c r="BH12" s="315"/>
      <c r="BI12" s="315"/>
      <c r="BJ12" s="319">
        <f t="shared" si="1"/>
        <v>7.685095162845626E-2</v>
      </c>
      <c r="BK12" s="320"/>
    </row>
    <row r="13" spans="1:63" ht="20.100000000000001" customHeight="1" x14ac:dyDescent="0.2">
      <c r="A13" s="327" t="s">
        <v>5</v>
      </c>
      <c r="B13" s="328"/>
      <c r="C13" s="360" t="s">
        <v>545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13"/>
      <c r="S13" s="341">
        <f>SUM(S8:V12)</f>
        <v>307034988</v>
      </c>
      <c r="T13" s="342"/>
      <c r="U13" s="342"/>
      <c r="V13" s="343"/>
      <c r="W13" s="344">
        <f>SUM(W8:Z12)</f>
        <v>366559826</v>
      </c>
      <c r="X13" s="344"/>
      <c r="Y13" s="344"/>
      <c r="Z13" s="344"/>
      <c r="AA13" s="344">
        <f>SUM(AA8:AD12)</f>
        <v>350888186</v>
      </c>
      <c r="AB13" s="344"/>
      <c r="AC13" s="344"/>
      <c r="AD13" s="344"/>
      <c r="AE13" s="345">
        <f>IF(W13&lt;&gt;0,AA13/W13,"n.é.")</f>
        <v>0.95724670602609896</v>
      </c>
      <c r="AF13" s="346"/>
      <c r="AG13" s="360" t="s">
        <v>547</v>
      </c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16"/>
      <c r="AX13" s="359">
        <f>SUM(AX8:BA12)</f>
        <v>305386033</v>
      </c>
      <c r="AY13" s="359"/>
      <c r="AZ13" s="359"/>
      <c r="BA13" s="359"/>
      <c r="BB13" s="359">
        <f>SUM(BB8:BE12)</f>
        <v>406420295</v>
      </c>
      <c r="BC13" s="359"/>
      <c r="BD13" s="359"/>
      <c r="BE13" s="359"/>
      <c r="BF13" s="359">
        <f>SUM(BF8:BI12)</f>
        <v>300109380</v>
      </c>
      <c r="BG13" s="359"/>
      <c r="BH13" s="359"/>
      <c r="BI13" s="359"/>
      <c r="BJ13" s="345">
        <f t="shared" ref="BJ13" si="2">IF(BB13&lt;&gt;0,BF13/BB13,"n.é.")</f>
        <v>0.73842124444105328</v>
      </c>
      <c r="BK13" s="346"/>
    </row>
    <row r="14" spans="1:63" ht="20.100000000000001" customHeight="1" x14ac:dyDescent="0.2">
      <c r="A14" s="327" t="s">
        <v>6</v>
      </c>
      <c r="B14" s="328"/>
      <c r="C14" s="360" t="s">
        <v>451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13" t="s">
        <v>380</v>
      </c>
      <c r="S14" s="341">
        <f>VLOOKUP(R14,'01'!$AC$8:$BH$226,3,)</f>
        <v>161359804</v>
      </c>
      <c r="T14" s="342"/>
      <c r="U14" s="342"/>
      <c r="V14" s="343"/>
      <c r="W14" s="341">
        <f>VLOOKUP(R14,'01'!$AC$8:$BH$226,7,)</f>
        <v>170605263</v>
      </c>
      <c r="X14" s="342"/>
      <c r="Y14" s="342"/>
      <c r="Z14" s="343"/>
      <c r="AA14" s="341">
        <f>VLOOKUP(R14,'01'!$AC$8:$BH$226,27,)</f>
        <v>170605263</v>
      </c>
      <c r="AB14" s="342"/>
      <c r="AC14" s="342"/>
      <c r="AD14" s="343"/>
      <c r="AE14" s="345">
        <f>IF(W14&lt;&gt;0,AA14/W14,"n.é.")</f>
        <v>1</v>
      </c>
      <c r="AF14" s="346"/>
      <c r="AG14" s="360" t="s">
        <v>456</v>
      </c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16" t="s">
        <v>415</v>
      </c>
      <c r="AX14" s="361">
        <f>VLOOKUP(AW14,'01'!$AC$8:$BH$226,3,)</f>
        <v>152174830</v>
      </c>
      <c r="AY14" s="362"/>
      <c r="AZ14" s="362"/>
      <c r="BA14" s="363"/>
      <c r="BB14" s="361">
        <f>VLOOKUP(AW14,'01'!$AC$8:$BH$226,7,)</f>
        <v>156611840</v>
      </c>
      <c r="BC14" s="362"/>
      <c r="BD14" s="362"/>
      <c r="BE14" s="363"/>
      <c r="BF14" s="361">
        <f>VLOOKUP(AW14,'01'!$AC$8:$BH$226,27,)</f>
        <v>156611840</v>
      </c>
      <c r="BG14" s="362"/>
      <c r="BH14" s="362"/>
      <c r="BI14" s="363"/>
      <c r="BJ14" s="345">
        <f>IF(BB14&gt;0,BF14/BB14,"n.é.")</f>
        <v>1</v>
      </c>
      <c r="BK14" s="346"/>
    </row>
    <row r="15" spans="1:63" s="3" customFormat="1" ht="20.100000000000001" customHeight="1" x14ac:dyDescent="0.2">
      <c r="A15" s="325" t="s">
        <v>7</v>
      </c>
      <c r="B15" s="326"/>
      <c r="C15" s="351" t="s">
        <v>546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73"/>
      <c r="S15" s="352">
        <f>S13+S14</f>
        <v>468394792</v>
      </c>
      <c r="T15" s="353"/>
      <c r="U15" s="353"/>
      <c r="V15" s="354"/>
      <c r="W15" s="355">
        <f>W13+W14</f>
        <v>537165089</v>
      </c>
      <c r="X15" s="355"/>
      <c r="Y15" s="355"/>
      <c r="Z15" s="355"/>
      <c r="AA15" s="355">
        <f>AA13+AA14</f>
        <v>521493449</v>
      </c>
      <c r="AB15" s="355"/>
      <c r="AC15" s="355"/>
      <c r="AD15" s="355"/>
      <c r="AE15" s="333">
        <f>IF(W15&lt;&gt;0,AA15/W15,"n.é.")</f>
        <v>0.97082528198328244</v>
      </c>
      <c r="AF15" s="334"/>
      <c r="AG15" s="348" t="s">
        <v>548</v>
      </c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50"/>
      <c r="AW15" s="17"/>
      <c r="AX15" s="332">
        <f>AX13+AX14</f>
        <v>457560863</v>
      </c>
      <c r="AY15" s="332"/>
      <c r="AZ15" s="332"/>
      <c r="BA15" s="332"/>
      <c r="BB15" s="332">
        <f t="shared" ref="BB15" si="3">BB13+BB14</f>
        <v>563032135</v>
      </c>
      <c r="BC15" s="332"/>
      <c r="BD15" s="332"/>
      <c r="BE15" s="332"/>
      <c r="BF15" s="332">
        <f t="shared" ref="BF15" si="4">BF13+BF14</f>
        <v>456721220</v>
      </c>
      <c r="BG15" s="332"/>
      <c r="BH15" s="332"/>
      <c r="BI15" s="332"/>
      <c r="BJ15" s="333">
        <f>IF(BB15&gt;0,BF15/BB15,"n.é.")</f>
        <v>0.81118144348901156</v>
      </c>
      <c r="BK15" s="334"/>
    </row>
    <row r="16" spans="1:63" ht="20.100000000000001" customHeight="1" x14ac:dyDescent="0.2">
      <c r="A16" s="312" t="s">
        <v>8</v>
      </c>
      <c r="B16" s="313"/>
      <c r="C16" s="314" t="s">
        <v>458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69"/>
      <c r="S16" s="315" t="str">
        <f>IF(AX15-S15&gt;0,AX15-S15,"")</f>
        <v/>
      </c>
      <c r="T16" s="315"/>
      <c r="U16" s="315"/>
      <c r="V16" s="315"/>
      <c r="W16" s="315">
        <f t="shared" ref="W16" si="5">IF(BB15-W15&gt;0,BB15-W15,"")</f>
        <v>25867046</v>
      </c>
      <c r="X16" s="315"/>
      <c r="Y16" s="315"/>
      <c r="Z16" s="315"/>
      <c r="AA16" s="315" t="str">
        <f t="shared" ref="AA16" si="6">IF(BF15-AA15&gt;0,BF15-AA15,"")</f>
        <v/>
      </c>
      <c r="AB16" s="315"/>
      <c r="AC16" s="315"/>
      <c r="AD16" s="315"/>
      <c r="AE16" s="347"/>
      <c r="AF16" s="347"/>
      <c r="AG16" s="356" t="s">
        <v>459</v>
      </c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8"/>
      <c r="AW16" s="18"/>
      <c r="AX16" s="315">
        <f>IF(S15-AX15&gt;0,S15-AX15,"")</f>
        <v>10833929</v>
      </c>
      <c r="AY16" s="315"/>
      <c r="AZ16" s="315"/>
      <c r="BA16" s="315"/>
      <c r="BB16" s="315" t="str">
        <f t="shared" ref="BB16" si="7">IF(W15-BB15&gt;0,W15-BB15,"")</f>
        <v/>
      </c>
      <c r="BC16" s="315"/>
      <c r="BD16" s="315"/>
      <c r="BE16" s="315"/>
      <c r="BF16" s="315">
        <f t="shared" ref="BF16" si="8">IF(AA15-BF15&gt;0,AA15-BF15,"")</f>
        <v>64772229</v>
      </c>
      <c r="BG16" s="315"/>
      <c r="BH16" s="315"/>
      <c r="BI16" s="315"/>
      <c r="BJ16" s="365"/>
      <c r="BK16" s="365"/>
    </row>
    <row r="17" spans="1:63" ht="20.100000000000001" customHeight="1" x14ac:dyDescent="0.2">
      <c r="A17" s="323"/>
      <c r="B17" s="323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7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1"/>
      <c r="AF17" s="331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70"/>
      <c r="AW17" s="19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</row>
    <row r="18" spans="1:63" ht="28.5" customHeight="1" x14ac:dyDescent="0.2">
      <c r="A18" s="149" t="s">
        <v>443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40"/>
    </row>
    <row r="19" spans="1:63" ht="15" customHeight="1" x14ac:dyDescent="0.2">
      <c r="A19" s="152" t="s">
        <v>460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8"/>
    </row>
    <row r="20" spans="1:63" ht="15.95" customHeight="1" x14ac:dyDescent="0.2">
      <c r="A20" s="336" t="s">
        <v>615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</row>
    <row r="21" spans="1:63" ht="15.95" customHeight="1" x14ac:dyDescent="0.2">
      <c r="A21" s="157" t="s">
        <v>441</v>
      </c>
      <c r="B21" s="157"/>
      <c r="C21" s="322" t="s">
        <v>444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 t="s">
        <v>445</v>
      </c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</row>
    <row r="22" spans="1:63" ht="35.1" customHeight="1" x14ac:dyDescent="0.2">
      <c r="A22" s="157"/>
      <c r="B22" s="157"/>
      <c r="C22" s="158" t="s">
        <v>26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72"/>
      <c r="S22" s="164" t="s">
        <v>241</v>
      </c>
      <c r="T22" s="160"/>
      <c r="U22" s="160"/>
      <c r="V22" s="160"/>
      <c r="W22" s="164" t="s">
        <v>437</v>
      </c>
      <c r="X22" s="160"/>
      <c r="Y22" s="160"/>
      <c r="Z22" s="160"/>
      <c r="AA22" s="164" t="s">
        <v>438</v>
      </c>
      <c r="AB22" s="160"/>
      <c r="AC22" s="160"/>
      <c r="AD22" s="160"/>
      <c r="AE22" s="164" t="s">
        <v>439</v>
      </c>
      <c r="AF22" s="160"/>
      <c r="AG22" s="160" t="s">
        <v>26</v>
      </c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4"/>
      <c r="AX22" s="164" t="s">
        <v>241</v>
      </c>
      <c r="AY22" s="160"/>
      <c r="AZ22" s="160"/>
      <c r="BA22" s="160"/>
      <c r="BB22" s="164" t="s">
        <v>437</v>
      </c>
      <c r="BC22" s="160"/>
      <c r="BD22" s="160"/>
      <c r="BE22" s="160"/>
      <c r="BF22" s="164" t="s">
        <v>438</v>
      </c>
      <c r="BG22" s="160"/>
      <c r="BH22" s="160"/>
      <c r="BI22" s="160"/>
      <c r="BJ22" s="164" t="s">
        <v>439</v>
      </c>
      <c r="BK22" s="160"/>
    </row>
    <row r="23" spans="1:63" x14ac:dyDescent="0.2">
      <c r="A23" s="321" t="s">
        <v>176</v>
      </c>
      <c r="B23" s="321"/>
      <c r="C23" s="329" t="s">
        <v>177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71"/>
      <c r="S23" s="329" t="s">
        <v>178</v>
      </c>
      <c r="T23" s="329"/>
      <c r="U23" s="329"/>
      <c r="V23" s="329"/>
      <c r="W23" s="329" t="s">
        <v>175</v>
      </c>
      <c r="X23" s="329"/>
      <c r="Y23" s="329"/>
      <c r="Z23" s="329"/>
      <c r="AA23" s="329" t="s">
        <v>440</v>
      </c>
      <c r="AB23" s="329"/>
      <c r="AC23" s="329"/>
      <c r="AD23" s="329"/>
      <c r="AE23" s="329" t="s">
        <v>554</v>
      </c>
      <c r="AF23" s="329"/>
      <c r="AG23" s="329" t="s">
        <v>555</v>
      </c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15"/>
      <c r="AX23" s="335" t="s">
        <v>569</v>
      </c>
      <c r="AY23" s="335"/>
      <c r="AZ23" s="335"/>
      <c r="BA23" s="335"/>
      <c r="BB23" s="335" t="s">
        <v>570</v>
      </c>
      <c r="BC23" s="335"/>
      <c r="BD23" s="335"/>
      <c r="BE23" s="335"/>
      <c r="BF23" s="335" t="s">
        <v>571</v>
      </c>
      <c r="BG23" s="335"/>
      <c r="BH23" s="335"/>
      <c r="BI23" s="335"/>
      <c r="BJ23" s="335" t="s">
        <v>572</v>
      </c>
      <c r="BK23" s="335"/>
    </row>
    <row r="24" spans="1:63" ht="20.100000000000001" customHeight="1" x14ac:dyDescent="0.2">
      <c r="A24" s="312" t="s">
        <v>0</v>
      </c>
      <c r="B24" s="313"/>
      <c r="C24" s="314" t="s">
        <v>461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12" t="s">
        <v>271</v>
      </c>
      <c r="S24" s="315">
        <f>VLOOKUP(R24,'01'!$AC$8:$BH$226,3,)</f>
        <v>22758400</v>
      </c>
      <c r="T24" s="315"/>
      <c r="U24" s="315"/>
      <c r="V24" s="315"/>
      <c r="W24" s="316">
        <f>VLOOKUP(R24,'01'!$AC$8:$BH$226,7,)</f>
        <v>97931741</v>
      </c>
      <c r="X24" s="317"/>
      <c r="Y24" s="317"/>
      <c r="Z24" s="318"/>
      <c r="AA24" s="315">
        <f>VLOOKUP(R24,'01'!$AC$8:$BH$226,27,)</f>
        <v>97931741</v>
      </c>
      <c r="AB24" s="315"/>
      <c r="AC24" s="315"/>
      <c r="AD24" s="315"/>
      <c r="AE24" s="319">
        <f>IF(W24&lt;&gt;0,AA24/W24,"n.é.")</f>
        <v>1</v>
      </c>
      <c r="AF24" s="320"/>
      <c r="AG24" s="314" t="s">
        <v>464</v>
      </c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21" t="s">
        <v>60</v>
      </c>
      <c r="AX24" s="315">
        <f>VLOOKUP(AW24,'01'!$AC$8:$BH$226,3,)</f>
        <v>33592329</v>
      </c>
      <c r="AY24" s="315"/>
      <c r="AZ24" s="315"/>
      <c r="BA24" s="315"/>
      <c r="BB24" s="316">
        <f>VLOOKUP(AW24,'01'!$AC$8:$BH$226,7,)</f>
        <v>29472052</v>
      </c>
      <c r="BC24" s="317"/>
      <c r="BD24" s="317"/>
      <c r="BE24" s="318"/>
      <c r="BF24" s="315">
        <f>VLOOKUP(AW24,'01'!$AC$8:$BH$226,27,)</f>
        <v>29472052</v>
      </c>
      <c r="BG24" s="315"/>
      <c r="BH24" s="315"/>
      <c r="BI24" s="315"/>
      <c r="BJ24" s="319">
        <f>IF(BB24&lt;&gt;0,BF24/BB24,"n.é.")</f>
        <v>1</v>
      </c>
      <c r="BK24" s="320"/>
    </row>
    <row r="25" spans="1:63" ht="20.100000000000001" customHeight="1" x14ac:dyDescent="0.2">
      <c r="A25" s="312" t="s">
        <v>1</v>
      </c>
      <c r="B25" s="313"/>
      <c r="C25" s="314" t="s">
        <v>462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12" t="s">
        <v>331</v>
      </c>
      <c r="S25" s="315">
        <f>VLOOKUP(R25,'01'!$AC$8:$BH$226,3,)</f>
        <v>0</v>
      </c>
      <c r="T25" s="315"/>
      <c r="U25" s="315"/>
      <c r="V25" s="315"/>
      <c r="W25" s="316">
        <f>VLOOKUP(R25,'01'!$AC$8:$BH$226,7,)</f>
        <v>1613205</v>
      </c>
      <c r="X25" s="317"/>
      <c r="Y25" s="317"/>
      <c r="Z25" s="318"/>
      <c r="AA25" s="315">
        <f>VLOOKUP(R25,'01'!$AC$8:$BH$206,27,)</f>
        <v>1613205</v>
      </c>
      <c r="AB25" s="315"/>
      <c r="AC25" s="315"/>
      <c r="AD25" s="315"/>
      <c r="AE25" s="319">
        <f>IF(W25&gt;0,AA25/W25,"n.é.")</f>
        <v>1</v>
      </c>
      <c r="AF25" s="320"/>
      <c r="AG25" s="314" t="s">
        <v>465</v>
      </c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21" t="s">
        <v>61</v>
      </c>
      <c r="AX25" s="315">
        <f>VLOOKUP(AW25,'01'!$AC$8:$BH$226,3,)</f>
        <v>0</v>
      </c>
      <c r="AY25" s="315"/>
      <c r="AZ25" s="315"/>
      <c r="BA25" s="315"/>
      <c r="BB25" s="316">
        <f>VLOOKUP(AW25,'01'!$AC$8:$BH$226,7,)</f>
        <v>44200558</v>
      </c>
      <c r="BC25" s="317"/>
      <c r="BD25" s="317"/>
      <c r="BE25" s="318"/>
      <c r="BF25" s="315">
        <f>VLOOKUP(AW25,'01'!$AC$8:$BH$226,27,)</f>
        <v>43266151</v>
      </c>
      <c r="BG25" s="315"/>
      <c r="BH25" s="315"/>
      <c r="BI25" s="315"/>
      <c r="BJ25" s="319">
        <f t="shared" ref="BJ25:BJ26" si="9">IF(BB25&lt;&gt;0,BF25/BB25,"n.é.")</f>
        <v>0.97885983701834711</v>
      </c>
      <c r="BK25" s="320"/>
    </row>
    <row r="26" spans="1:63" ht="20.100000000000001" customHeight="1" x14ac:dyDescent="0.2">
      <c r="A26" s="312" t="s">
        <v>2</v>
      </c>
      <c r="B26" s="313"/>
      <c r="C26" s="314" t="s">
        <v>463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12" t="s">
        <v>341</v>
      </c>
      <c r="S26" s="315">
        <f>VLOOKUP(R26,'01'!$AC$8:$BH$226,3,)</f>
        <v>0</v>
      </c>
      <c r="T26" s="315"/>
      <c r="U26" s="315"/>
      <c r="V26" s="315"/>
      <c r="W26" s="316">
        <f>VLOOKUP(R26,'01'!$AC$8:$BH$226,7,)</f>
        <v>6000</v>
      </c>
      <c r="X26" s="317"/>
      <c r="Y26" s="317"/>
      <c r="Z26" s="318"/>
      <c r="AA26" s="315">
        <f>VLOOKUP(R26,'01'!$AC$8:$BH$206,27,)</f>
        <v>6000</v>
      </c>
      <c r="AB26" s="315"/>
      <c r="AC26" s="315"/>
      <c r="AD26" s="315"/>
      <c r="AE26" s="319">
        <f>IF(W26&lt;&gt;0,AA26/W26,"n.é.")</f>
        <v>1</v>
      </c>
      <c r="AF26" s="320"/>
      <c r="AG26" s="314" t="s">
        <v>466</v>
      </c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21" t="s">
        <v>62</v>
      </c>
      <c r="AX26" s="315">
        <f>VLOOKUP(AW26,'01'!$AC$8:$BH$226,3,)</f>
        <v>0</v>
      </c>
      <c r="AY26" s="315"/>
      <c r="AZ26" s="315"/>
      <c r="BA26" s="315"/>
      <c r="BB26" s="316">
        <f>VLOOKUP(AW26,'01'!$AC$8:$BH$226,7,)</f>
        <v>11290</v>
      </c>
      <c r="BC26" s="317"/>
      <c r="BD26" s="317"/>
      <c r="BE26" s="318"/>
      <c r="BF26" s="315">
        <f>VLOOKUP(AW26,'01'!$AC$8:$BH$226,27,)</f>
        <v>11290</v>
      </c>
      <c r="BG26" s="315"/>
      <c r="BH26" s="315"/>
      <c r="BI26" s="315"/>
      <c r="BJ26" s="319">
        <f t="shared" si="9"/>
        <v>1</v>
      </c>
      <c r="BK26" s="320"/>
    </row>
    <row r="27" spans="1:63" ht="20.100000000000001" customHeight="1" x14ac:dyDescent="0.2">
      <c r="A27" s="312" t="s">
        <v>3</v>
      </c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69"/>
      <c r="S27" s="367"/>
      <c r="T27" s="367"/>
      <c r="U27" s="367"/>
      <c r="V27" s="367"/>
      <c r="W27" s="367"/>
      <c r="X27" s="367"/>
      <c r="Y27" s="367"/>
      <c r="Z27" s="367"/>
      <c r="AA27" s="368"/>
      <c r="AB27" s="369"/>
      <c r="AC27" s="369"/>
      <c r="AD27" s="370"/>
      <c r="AE27" s="371"/>
      <c r="AF27" s="371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21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</row>
    <row r="28" spans="1:63" ht="20.100000000000001" customHeight="1" x14ac:dyDescent="0.2">
      <c r="A28" s="312" t="s">
        <v>4</v>
      </c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69"/>
      <c r="S28" s="367"/>
      <c r="T28" s="367"/>
      <c r="U28" s="367"/>
      <c r="V28" s="367"/>
      <c r="W28" s="367"/>
      <c r="X28" s="367"/>
      <c r="Y28" s="367"/>
      <c r="Z28" s="367"/>
      <c r="AA28" s="368"/>
      <c r="AB28" s="369"/>
      <c r="AC28" s="369"/>
      <c r="AD28" s="370"/>
      <c r="AE28" s="371"/>
      <c r="AF28" s="371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21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</row>
    <row r="29" spans="1:63" ht="20.100000000000001" customHeight="1" x14ac:dyDescent="0.2">
      <c r="A29" s="327" t="s">
        <v>5</v>
      </c>
      <c r="B29" s="328"/>
      <c r="C29" s="360" t="s">
        <v>545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74"/>
      <c r="S29" s="372">
        <f>SUM(S24:V28)</f>
        <v>22758400</v>
      </c>
      <c r="T29" s="372"/>
      <c r="U29" s="372"/>
      <c r="V29" s="372"/>
      <c r="W29" s="372">
        <f t="shared" ref="W29" si="10">SUM(W24:Z28)</f>
        <v>99550946</v>
      </c>
      <c r="X29" s="372"/>
      <c r="Y29" s="372"/>
      <c r="Z29" s="372"/>
      <c r="AA29" s="372">
        <f t="shared" ref="AA29" si="11">SUM(AA24:AD28)</f>
        <v>99550946</v>
      </c>
      <c r="AB29" s="372"/>
      <c r="AC29" s="372"/>
      <c r="AD29" s="372"/>
      <c r="AE29" s="345">
        <f>IF(W29&lt;&gt;0,AA29/W29,"n.é.")</f>
        <v>1</v>
      </c>
      <c r="AF29" s="346"/>
      <c r="AG29" s="360" t="s">
        <v>547</v>
      </c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22"/>
      <c r="AX29" s="376">
        <f>SUM(AX24:BA28)</f>
        <v>33592329</v>
      </c>
      <c r="AY29" s="376"/>
      <c r="AZ29" s="376"/>
      <c r="BA29" s="376"/>
      <c r="BB29" s="376">
        <f t="shared" ref="BB29" si="12">SUM(BB24:BE28)</f>
        <v>73683900</v>
      </c>
      <c r="BC29" s="376"/>
      <c r="BD29" s="376"/>
      <c r="BE29" s="376"/>
      <c r="BF29" s="376">
        <f t="shared" ref="BF29" si="13">SUM(BF24:BI28)</f>
        <v>72749493</v>
      </c>
      <c r="BG29" s="376"/>
      <c r="BH29" s="376"/>
      <c r="BI29" s="376"/>
      <c r="BJ29" s="345">
        <f t="shared" ref="BJ29" si="14">IF(BB29&lt;&gt;0,BF29/BB29,"n.é.")</f>
        <v>0.98731870870027238</v>
      </c>
      <c r="BK29" s="346"/>
    </row>
    <row r="30" spans="1:63" ht="20.100000000000001" customHeight="1" x14ac:dyDescent="0.2">
      <c r="A30" s="327" t="s">
        <v>6</v>
      </c>
      <c r="B30" s="328"/>
      <c r="C30" s="360" t="s">
        <v>451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74"/>
      <c r="S30" s="372">
        <v>0</v>
      </c>
      <c r="T30" s="372"/>
      <c r="U30" s="372"/>
      <c r="V30" s="372"/>
      <c r="W30" s="372">
        <v>0</v>
      </c>
      <c r="X30" s="372"/>
      <c r="Y30" s="372"/>
      <c r="Z30" s="372"/>
      <c r="AA30" s="373">
        <v>0</v>
      </c>
      <c r="AB30" s="374"/>
      <c r="AC30" s="374"/>
      <c r="AD30" s="375"/>
      <c r="AE30" s="345" t="str">
        <f>IF(W30&gt;0,AA30/W30,"n.é.")</f>
        <v>n.é.</v>
      </c>
      <c r="AF30" s="346"/>
      <c r="AG30" s="360" t="s">
        <v>456</v>
      </c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22"/>
      <c r="AX30" s="376">
        <v>0</v>
      </c>
      <c r="AY30" s="376"/>
      <c r="AZ30" s="376"/>
      <c r="BA30" s="376"/>
      <c r="BB30" s="376">
        <v>0</v>
      </c>
      <c r="BC30" s="376"/>
      <c r="BD30" s="376"/>
      <c r="BE30" s="376"/>
      <c r="BF30" s="376">
        <v>0</v>
      </c>
      <c r="BG30" s="376"/>
      <c r="BH30" s="376"/>
      <c r="BI30" s="376"/>
      <c r="BJ30" s="345" t="str">
        <f>IF(BB30&gt;0,BF30/BB30,"n.é.")</f>
        <v>n.é.</v>
      </c>
      <c r="BK30" s="346"/>
    </row>
    <row r="31" spans="1:63" s="3" customFormat="1" ht="20.100000000000001" customHeight="1" x14ac:dyDescent="0.2">
      <c r="A31" s="325" t="s">
        <v>7</v>
      </c>
      <c r="B31" s="326"/>
      <c r="C31" s="351" t="s">
        <v>546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73"/>
      <c r="S31" s="377">
        <f>S29+S30</f>
        <v>22758400</v>
      </c>
      <c r="T31" s="377"/>
      <c r="U31" s="377"/>
      <c r="V31" s="377"/>
      <c r="W31" s="377">
        <f t="shared" ref="W31" si="15">W29+W30</f>
        <v>99550946</v>
      </c>
      <c r="X31" s="377"/>
      <c r="Y31" s="377"/>
      <c r="Z31" s="377"/>
      <c r="AA31" s="377">
        <f t="shared" ref="AA31" si="16">AA29+AA30</f>
        <v>99550946</v>
      </c>
      <c r="AB31" s="377"/>
      <c r="AC31" s="377"/>
      <c r="AD31" s="377"/>
      <c r="AE31" s="333">
        <f>IF(W31&lt;&gt;0,AA31/W31,"n.é.")</f>
        <v>1</v>
      </c>
      <c r="AF31" s="334"/>
      <c r="AG31" s="348" t="s">
        <v>548</v>
      </c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50"/>
      <c r="AW31" s="23"/>
      <c r="AX31" s="378">
        <f>AX29+AX30</f>
        <v>33592329</v>
      </c>
      <c r="AY31" s="378"/>
      <c r="AZ31" s="378"/>
      <c r="BA31" s="378"/>
      <c r="BB31" s="378">
        <f t="shared" ref="BB31" si="17">BB29+BB30</f>
        <v>73683900</v>
      </c>
      <c r="BC31" s="378"/>
      <c r="BD31" s="378"/>
      <c r="BE31" s="378"/>
      <c r="BF31" s="378">
        <f t="shared" ref="BF31" si="18">BF29+BF30</f>
        <v>72749493</v>
      </c>
      <c r="BG31" s="378"/>
      <c r="BH31" s="378"/>
      <c r="BI31" s="378"/>
      <c r="BJ31" s="333">
        <f t="shared" ref="BJ31" si="19">IF(BB31&lt;&gt;0,BF31/BB31,"n.é.")</f>
        <v>0.98731870870027238</v>
      </c>
      <c r="BK31" s="334"/>
    </row>
    <row r="32" spans="1:63" ht="20.100000000000001" customHeight="1" x14ac:dyDescent="0.2">
      <c r="A32" s="312" t="s">
        <v>8</v>
      </c>
      <c r="B32" s="313"/>
      <c r="C32" s="314" t="s">
        <v>458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69"/>
      <c r="S32" s="315">
        <f>IF(AX31-S31&gt;0,AX31-S31,"")</f>
        <v>10833929</v>
      </c>
      <c r="T32" s="315"/>
      <c r="U32" s="315"/>
      <c r="V32" s="315"/>
      <c r="W32" s="315" t="str">
        <f t="shared" ref="W32" si="20">IF(BB31-W31&gt;0,BB31-W31,"")</f>
        <v/>
      </c>
      <c r="X32" s="315"/>
      <c r="Y32" s="315"/>
      <c r="Z32" s="315"/>
      <c r="AA32" s="315" t="str">
        <f t="shared" ref="AA32" si="21">IF(BF31-AA31&gt;0,BF31-AA31,"")</f>
        <v/>
      </c>
      <c r="AB32" s="315"/>
      <c r="AC32" s="315"/>
      <c r="AD32" s="315"/>
      <c r="AE32" s="371"/>
      <c r="AF32" s="371"/>
      <c r="AG32" s="356" t="s">
        <v>459</v>
      </c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8"/>
      <c r="AW32" s="24"/>
      <c r="AX32" s="315" t="str">
        <f>IF(S31-AX31&gt;0,S31-AX31,"")</f>
        <v/>
      </c>
      <c r="AY32" s="315"/>
      <c r="AZ32" s="315"/>
      <c r="BA32" s="315"/>
      <c r="BB32" s="315">
        <f t="shared" ref="BB32" si="22">IF(W31-BB31&gt;0,W31-BB31,"")</f>
        <v>25867046</v>
      </c>
      <c r="BC32" s="315"/>
      <c r="BD32" s="315"/>
      <c r="BE32" s="315"/>
      <c r="BF32" s="315">
        <f t="shared" ref="BF32" si="23">IF(AA31-BF31&gt;0,AA31-BF31,"")</f>
        <v>26801453</v>
      </c>
      <c r="BG32" s="315"/>
      <c r="BH32" s="315"/>
      <c r="BI32" s="315"/>
      <c r="BJ32" s="366"/>
      <c r="BK32" s="366"/>
    </row>
    <row r="34" spans="19:62" x14ac:dyDescent="0.2">
      <c r="S34" s="310"/>
      <c r="T34" s="311"/>
      <c r="U34" s="311"/>
      <c r="V34" s="311"/>
      <c r="W34" s="310"/>
      <c r="X34" s="311"/>
      <c r="Y34" s="311"/>
      <c r="Z34" s="311"/>
      <c r="AA34" s="310"/>
      <c r="AB34" s="311"/>
      <c r="AC34" s="311"/>
      <c r="AD34" s="311"/>
      <c r="AE34" s="310"/>
      <c r="AF34" s="311"/>
      <c r="AG34" s="311"/>
      <c r="AH34" s="311"/>
      <c r="AI34" s="310"/>
      <c r="AJ34" s="311"/>
      <c r="AK34" s="311"/>
      <c r="AL34" s="311"/>
      <c r="AM34" s="310"/>
      <c r="AN34" s="311"/>
      <c r="AO34" s="311"/>
      <c r="AP34" s="311"/>
      <c r="AQ34" s="310"/>
      <c r="AR34" s="311"/>
      <c r="AS34" s="311"/>
      <c r="AT34" s="311"/>
      <c r="AU34" s="310"/>
      <c r="AV34" s="311"/>
      <c r="AW34" s="311"/>
      <c r="AX34" s="311"/>
      <c r="AY34" s="310"/>
      <c r="AZ34" s="311"/>
      <c r="BA34" s="311"/>
      <c r="BB34" s="311"/>
      <c r="BC34" s="310"/>
      <c r="BD34" s="311"/>
      <c r="BE34" s="311"/>
      <c r="BF34" s="311"/>
      <c r="BG34" s="310"/>
      <c r="BH34" s="311"/>
      <c r="BI34" s="311"/>
      <c r="BJ34" s="311"/>
    </row>
    <row r="35" spans="19:62" x14ac:dyDescent="0.2">
      <c r="S35" s="310">
        <f>S15+S31</f>
        <v>491153192</v>
      </c>
      <c r="T35" s="311"/>
      <c r="U35" s="311"/>
      <c r="V35" s="311"/>
      <c r="W35" s="310">
        <f t="shared" ref="W35" si="24">W15+W31</f>
        <v>636716035</v>
      </c>
      <c r="X35" s="311"/>
      <c r="Y35" s="311"/>
      <c r="Z35" s="311"/>
      <c r="AA35" s="310">
        <f t="shared" ref="AA35" si="25">AA15+AA31</f>
        <v>621044395</v>
      </c>
      <c r="AB35" s="311"/>
      <c r="AC35" s="311"/>
      <c r="AD35" s="311"/>
      <c r="AX35" s="310">
        <f>AX15+AX31</f>
        <v>491153192</v>
      </c>
      <c r="AY35" s="311"/>
      <c r="AZ35" s="311"/>
      <c r="BA35" s="311"/>
      <c r="BB35" s="310">
        <f t="shared" ref="BB35" si="26">BB15+BB31</f>
        <v>636716035</v>
      </c>
      <c r="BC35" s="311"/>
      <c r="BD35" s="311"/>
      <c r="BE35" s="311"/>
      <c r="BF35" s="310">
        <f t="shared" ref="BF35" si="27">BF15+BF31</f>
        <v>529470713</v>
      </c>
      <c r="BG35" s="311"/>
      <c r="BH35" s="311"/>
      <c r="BI35" s="311"/>
    </row>
  </sheetData>
  <mergeCells count="281"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filterMode="1">
    <tabColor rgb="FF00B050"/>
  </sheetPr>
  <dimension ref="A1:BQ228"/>
  <sheetViews>
    <sheetView showGridLines="0" tabSelected="1" view="pageBreakPreview" zoomScaleSheetLayoutView="100" workbookViewId="0">
      <pane xSplit="28" ySplit="7" topLeftCell="AC141" activePane="bottomRight" state="frozen"/>
      <selection sqref="A1:BK1"/>
      <selection pane="topRight" sqref="A1:BK1"/>
      <selection pane="bottomLeft" sqref="A1:BK1"/>
      <selection pane="bottomRight" sqref="A1:BP1"/>
    </sheetView>
  </sheetViews>
  <sheetFormatPr defaultRowHeight="12.75" x14ac:dyDescent="0.2"/>
  <cols>
    <col min="1" max="1" width="2.42578125" style="4" customWidth="1"/>
    <col min="2" max="2" width="2.140625" style="4" customWidth="1"/>
    <col min="3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 x14ac:dyDescent="0.2">
      <c r="A1" s="491" t="s">
        <v>853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491"/>
      <c r="BK1" s="491"/>
      <c r="BL1" s="491"/>
      <c r="BM1" s="491"/>
      <c r="BN1" s="491"/>
      <c r="BO1" s="491"/>
      <c r="BP1" s="491"/>
    </row>
    <row r="2" spans="1:69" ht="28.5" customHeight="1" x14ac:dyDescent="0.2">
      <c r="A2" s="381" t="s">
        <v>516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3"/>
    </row>
    <row r="3" spans="1:69" ht="15" customHeight="1" x14ac:dyDescent="0.2">
      <c r="A3" s="384" t="s">
        <v>474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6"/>
    </row>
    <row r="4" spans="1:69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2"/>
    </row>
    <row r="5" spans="1:69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469</v>
      </c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492" t="s">
        <v>617</v>
      </c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4"/>
      <c r="BK5" s="487" t="s">
        <v>438</v>
      </c>
      <c r="BL5" s="487"/>
      <c r="BM5" s="487"/>
      <c r="BN5" s="487"/>
      <c r="BO5" s="487" t="s">
        <v>439</v>
      </c>
      <c r="BP5" s="487"/>
      <c r="BQ5" s="2"/>
    </row>
    <row r="6" spans="1:69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467</v>
      </c>
      <c r="AF6" s="380"/>
      <c r="AG6" s="380"/>
      <c r="AH6" s="380"/>
      <c r="AI6" s="379" t="s">
        <v>819</v>
      </c>
      <c r="AJ6" s="380"/>
      <c r="AK6" s="380"/>
      <c r="AL6" s="380"/>
      <c r="AM6" s="379" t="s">
        <v>820</v>
      </c>
      <c r="AN6" s="380"/>
      <c r="AO6" s="380"/>
      <c r="AP6" s="380"/>
      <c r="AQ6" s="379" t="s">
        <v>468</v>
      </c>
      <c r="AR6" s="380"/>
      <c r="AS6" s="380"/>
      <c r="AT6" s="380"/>
      <c r="AU6" s="488" t="s">
        <v>470</v>
      </c>
      <c r="AV6" s="489"/>
      <c r="AW6" s="489"/>
      <c r="AX6" s="490"/>
      <c r="AY6" s="488" t="s">
        <v>473</v>
      </c>
      <c r="AZ6" s="489"/>
      <c r="BA6" s="489"/>
      <c r="BB6" s="490"/>
      <c r="BC6" s="488" t="s">
        <v>471</v>
      </c>
      <c r="BD6" s="489"/>
      <c r="BE6" s="489"/>
      <c r="BF6" s="490"/>
      <c r="BG6" s="488" t="s">
        <v>472</v>
      </c>
      <c r="BH6" s="489"/>
      <c r="BI6" s="489"/>
      <c r="BJ6" s="490"/>
      <c r="BK6" s="487"/>
      <c r="BL6" s="487"/>
      <c r="BM6" s="487"/>
      <c r="BN6" s="487"/>
      <c r="BO6" s="487"/>
      <c r="BP6" s="487"/>
    </row>
    <row r="7" spans="1:69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7"/>
      <c r="AI7" s="405" t="s">
        <v>440</v>
      </c>
      <c r="AJ7" s="406"/>
      <c r="AK7" s="406"/>
      <c r="AL7" s="407"/>
      <c r="AM7" s="405" t="s">
        <v>554</v>
      </c>
      <c r="AN7" s="406"/>
      <c r="AO7" s="406"/>
      <c r="AP7" s="407"/>
      <c r="AQ7" s="405" t="s">
        <v>555</v>
      </c>
      <c r="AR7" s="406"/>
      <c r="AS7" s="406"/>
      <c r="AT7" s="407"/>
      <c r="AU7" s="405" t="s">
        <v>569</v>
      </c>
      <c r="AV7" s="406"/>
      <c r="AW7" s="406"/>
      <c r="AX7" s="407"/>
      <c r="AY7" s="405" t="s">
        <v>570</v>
      </c>
      <c r="AZ7" s="406"/>
      <c r="BA7" s="406"/>
      <c r="BB7" s="407"/>
      <c r="BC7" s="405" t="s">
        <v>571</v>
      </c>
      <c r="BD7" s="406"/>
      <c r="BE7" s="406"/>
      <c r="BF7" s="407"/>
      <c r="BG7" s="405" t="s">
        <v>572</v>
      </c>
      <c r="BH7" s="406"/>
      <c r="BI7" s="406"/>
      <c r="BJ7" s="407"/>
      <c r="BK7" s="405" t="s">
        <v>573</v>
      </c>
      <c r="BL7" s="406"/>
      <c r="BM7" s="406"/>
      <c r="BN7" s="407"/>
      <c r="BO7" s="405" t="s">
        <v>574</v>
      </c>
      <c r="BP7" s="407"/>
    </row>
    <row r="8" spans="1:69" ht="20.100000000000001" hidden="1" customHeight="1" x14ac:dyDescent="0.2">
      <c r="A8" s="393" t="s">
        <v>0</v>
      </c>
      <c r="B8" s="394"/>
      <c r="C8" s="495" t="s">
        <v>242</v>
      </c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7"/>
      <c r="AC8" s="398" t="s">
        <v>243</v>
      </c>
      <c r="AD8" s="399"/>
      <c r="AE8" s="461"/>
      <c r="AF8" s="462"/>
      <c r="AG8" s="462"/>
      <c r="AH8" s="463"/>
      <c r="AI8" s="461"/>
      <c r="AJ8" s="462"/>
      <c r="AK8" s="462"/>
      <c r="AL8" s="463"/>
      <c r="AM8" s="461"/>
      <c r="AN8" s="462"/>
      <c r="AO8" s="462"/>
      <c r="AP8" s="463"/>
      <c r="AQ8" s="461"/>
      <c r="AR8" s="462"/>
      <c r="AS8" s="462"/>
      <c r="AT8" s="463"/>
      <c r="AU8" s="479"/>
      <c r="AV8" s="480"/>
      <c r="AW8" s="480"/>
      <c r="AX8" s="481"/>
      <c r="AY8" s="592" t="s">
        <v>811</v>
      </c>
      <c r="AZ8" s="501"/>
      <c r="BA8" s="501"/>
      <c r="BB8" s="502"/>
      <c r="BC8" s="479"/>
      <c r="BD8" s="480"/>
      <c r="BE8" s="480"/>
      <c r="BF8" s="481"/>
      <c r="BG8" s="592" t="s">
        <v>811</v>
      </c>
      <c r="BH8" s="501"/>
      <c r="BI8" s="501"/>
      <c r="BJ8" s="502"/>
      <c r="BK8" s="479"/>
      <c r="BL8" s="480"/>
      <c r="BM8" s="480"/>
      <c r="BN8" s="481"/>
      <c r="BO8" s="319" t="str">
        <f>IF(AQ8&gt;0,BK8/AQ8,"n.é.")</f>
        <v>n.é.</v>
      </c>
      <c r="BP8" s="320"/>
    </row>
    <row r="9" spans="1:69" ht="20.100000000000001" hidden="1" customHeight="1" x14ac:dyDescent="0.2">
      <c r="A9" s="393" t="s">
        <v>1</v>
      </c>
      <c r="B9" s="394"/>
      <c r="C9" s="411" t="s">
        <v>244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3"/>
      <c r="AC9" s="398" t="s">
        <v>245</v>
      </c>
      <c r="AD9" s="399"/>
      <c r="AE9" s="461"/>
      <c r="AF9" s="462"/>
      <c r="AG9" s="462"/>
      <c r="AH9" s="463"/>
      <c r="AI9" s="461"/>
      <c r="AJ9" s="462"/>
      <c r="AK9" s="462"/>
      <c r="AL9" s="463"/>
      <c r="AM9" s="461"/>
      <c r="AN9" s="462"/>
      <c r="AO9" s="462"/>
      <c r="AP9" s="463"/>
      <c r="AQ9" s="461"/>
      <c r="AR9" s="462"/>
      <c r="AS9" s="462"/>
      <c r="AT9" s="463"/>
      <c r="AU9" s="479"/>
      <c r="AV9" s="480"/>
      <c r="AW9" s="480"/>
      <c r="AX9" s="481"/>
      <c r="AY9" s="500" t="s">
        <v>811</v>
      </c>
      <c r="AZ9" s="501"/>
      <c r="BA9" s="501"/>
      <c r="BB9" s="502"/>
      <c r="BC9" s="479"/>
      <c r="BD9" s="480"/>
      <c r="BE9" s="480"/>
      <c r="BF9" s="481"/>
      <c r="BG9" s="500" t="s">
        <v>811</v>
      </c>
      <c r="BH9" s="501"/>
      <c r="BI9" s="501"/>
      <c r="BJ9" s="502"/>
      <c r="BK9" s="479"/>
      <c r="BL9" s="480"/>
      <c r="BM9" s="480"/>
      <c r="BN9" s="481"/>
      <c r="BO9" s="319" t="str">
        <f t="shared" ref="BO9:BO51" si="0">IF(AQ9&gt;0,BK9/AQ9,"n.é.")</f>
        <v>n.é.</v>
      </c>
      <c r="BP9" s="320"/>
    </row>
    <row r="10" spans="1:69" ht="20.100000000000001" hidden="1" customHeight="1" x14ac:dyDescent="0.2">
      <c r="A10" s="393" t="s">
        <v>2</v>
      </c>
      <c r="B10" s="394"/>
      <c r="C10" s="411" t="s">
        <v>246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398" t="s">
        <v>247</v>
      </c>
      <c r="AD10" s="399"/>
      <c r="AE10" s="461"/>
      <c r="AF10" s="462"/>
      <c r="AG10" s="462"/>
      <c r="AH10" s="463"/>
      <c r="AI10" s="461"/>
      <c r="AJ10" s="462"/>
      <c r="AK10" s="462"/>
      <c r="AL10" s="463"/>
      <c r="AM10" s="461"/>
      <c r="AN10" s="462"/>
      <c r="AO10" s="462"/>
      <c r="AP10" s="463"/>
      <c r="AQ10" s="461"/>
      <c r="AR10" s="462"/>
      <c r="AS10" s="462"/>
      <c r="AT10" s="463"/>
      <c r="AU10" s="479"/>
      <c r="AV10" s="480"/>
      <c r="AW10" s="480"/>
      <c r="AX10" s="481"/>
      <c r="AY10" s="500" t="s">
        <v>811</v>
      </c>
      <c r="AZ10" s="501"/>
      <c r="BA10" s="501"/>
      <c r="BB10" s="502"/>
      <c r="BC10" s="479"/>
      <c r="BD10" s="480"/>
      <c r="BE10" s="480"/>
      <c r="BF10" s="481"/>
      <c r="BG10" s="500" t="s">
        <v>811</v>
      </c>
      <c r="BH10" s="501"/>
      <c r="BI10" s="501"/>
      <c r="BJ10" s="502"/>
      <c r="BK10" s="479"/>
      <c r="BL10" s="480"/>
      <c r="BM10" s="480"/>
      <c r="BN10" s="481"/>
      <c r="BO10" s="319" t="str">
        <f t="shared" si="0"/>
        <v>n.é.</v>
      </c>
      <c r="BP10" s="320"/>
    </row>
    <row r="11" spans="1:69" ht="20.100000000000001" hidden="1" customHeight="1" x14ac:dyDescent="0.2">
      <c r="A11" s="393" t="s">
        <v>3</v>
      </c>
      <c r="B11" s="394"/>
      <c r="C11" s="411" t="s">
        <v>248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3"/>
      <c r="AC11" s="398" t="s">
        <v>249</v>
      </c>
      <c r="AD11" s="399"/>
      <c r="AE11" s="461"/>
      <c r="AF11" s="462"/>
      <c r="AG11" s="462"/>
      <c r="AH11" s="463"/>
      <c r="AI11" s="461"/>
      <c r="AJ11" s="462"/>
      <c r="AK11" s="462"/>
      <c r="AL11" s="463"/>
      <c r="AM11" s="461"/>
      <c r="AN11" s="462"/>
      <c r="AO11" s="462"/>
      <c r="AP11" s="463"/>
      <c r="AQ11" s="461"/>
      <c r="AR11" s="462"/>
      <c r="AS11" s="462"/>
      <c r="AT11" s="463"/>
      <c r="AU11" s="479"/>
      <c r="AV11" s="480"/>
      <c r="AW11" s="480"/>
      <c r="AX11" s="481"/>
      <c r="AY11" s="500" t="s">
        <v>811</v>
      </c>
      <c r="AZ11" s="501"/>
      <c r="BA11" s="501"/>
      <c r="BB11" s="502"/>
      <c r="BC11" s="479"/>
      <c r="BD11" s="480"/>
      <c r="BE11" s="480"/>
      <c r="BF11" s="481"/>
      <c r="BG11" s="500" t="s">
        <v>811</v>
      </c>
      <c r="BH11" s="501"/>
      <c r="BI11" s="501"/>
      <c r="BJ11" s="502"/>
      <c r="BK11" s="479"/>
      <c r="BL11" s="480"/>
      <c r="BM11" s="480"/>
      <c r="BN11" s="481"/>
      <c r="BO11" s="319" t="str">
        <f t="shared" si="0"/>
        <v>n.é.</v>
      </c>
      <c r="BP11" s="320"/>
    </row>
    <row r="12" spans="1:69" ht="20.100000000000001" hidden="1" customHeight="1" x14ac:dyDescent="0.2">
      <c r="A12" s="393" t="s">
        <v>4</v>
      </c>
      <c r="B12" s="394"/>
      <c r="C12" s="411" t="s">
        <v>624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3"/>
      <c r="AC12" s="398" t="s">
        <v>250</v>
      </c>
      <c r="AD12" s="399"/>
      <c r="AE12" s="461"/>
      <c r="AF12" s="462"/>
      <c r="AG12" s="462"/>
      <c r="AH12" s="463"/>
      <c r="AI12" s="461"/>
      <c r="AJ12" s="462"/>
      <c r="AK12" s="462"/>
      <c r="AL12" s="463"/>
      <c r="AM12" s="461"/>
      <c r="AN12" s="462"/>
      <c r="AO12" s="462"/>
      <c r="AP12" s="463"/>
      <c r="AQ12" s="461"/>
      <c r="AR12" s="462"/>
      <c r="AS12" s="462"/>
      <c r="AT12" s="463"/>
      <c r="AU12" s="479"/>
      <c r="AV12" s="480"/>
      <c r="AW12" s="480"/>
      <c r="AX12" s="481"/>
      <c r="AY12" s="500" t="s">
        <v>811</v>
      </c>
      <c r="AZ12" s="501"/>
      <c r="BA12" s="501"/>
      <c r="BB12" s="502"/>
      <c r="BC12" s="479"/>
      <c r="BD12" s="480"/>
      <c r="BE12" s="480"/>
      <c r="BF12" s="481"/>
      <c r="BG12" s="500" t="s">
        <v>811</v>
      </c>
      <c r="BH12" s="501"/>
      <c r="BI12" s="501"/>
      <c r="BJ12" s="502"/>
      <c r="BK12" s="479"/>
      <c r="BL12" s="480"/>
      <c r="BM12" s="480"/>
      <c r="BN12" s="481"/>
      <c r="BO12" s="319" t="str">
        <f t="shared" si="0"/>
        <v>n.é.</v>
      </c>
      <c r="BP12" s="320"/>
    </row>
    <row r="13" spans="1:69" ht="20.100000000000001" hidden="1" customHeight="1" x14ac:dyDescent="0.2">
      <c r="A13" s="393" t="s">
        <v>5</v>
      </c>
      <c r="B13" s="394"/>
      <c r="C13" s="411" t="s">
        <v>625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3"/>
      <c r="AC13" s="398" t="s">
        <v>251</v>
      </c>
      <c r="AD13" s="399"/>
      <c r="AE13" s="461"/>
      <c r="AF13" s="462"/>
      <c r="AG13" s="462"/>
      <c r="AH13" s="463"/>
      <c r="AI13" s="461"/>
      <c r="AJ13" s="462"/>
      <c r="AK13" s="462"/>
      <c r="AL13" s="463"/>
      <c r="AM13" s="461"/>
      <c r="AN13" s="462"/>
      <c r="AO13" s="462"/>
      <c r="AP13" s="463"/>
      <c r="AQ13" s="461"/>
      <c r="AR13" s="462"/>
      <c r="AS13" s="462"/>
      <c r="AT13" s="463"/>
      <c r="AU13" s="479"/>
      <c r="AV13" s="480"/>
      <c r="AW13" s="480"/>
      <c r="AX13" s="481"/>
      <c r="AY13" s="500" t="s">
        <v>811</v>
      </c>
      <c r="AZ13" s="501"/>
      <c r="BA13" s="501"/>
      <c r="BB13" s="502"/>
      <c r="BC13" s="479"/>
      <c r="BD13" s="480"/>
      <c r="BE13" s="480"/>
      <c r="BF13" s="481"/>
      <c r="BG13" s="500" t="s">
        <v>811</v>
      </c>
      <c r="BH13" s="501"/>
      <c r="BI13" s="501"/>
      <c r="BJ13" s="502"/>
      <c r="BK13" s="479"/>
      <c r="BL13" s="480"/>
      <c r="BM13" s="480"/>
      <c r="BN13" s="481"/>
      <c r="BO13" s="319" t="str">
        <f t="shared" si="0"/>
        <v>n.é.</v>
      </c>
      <c r="BP13" s="320"/>
    </row>
    <row r="14" spans="1:69" s="3" customFormat="1" ht="20.100000000000001" customHeight="1" x14ac:dyDescent="0.2">
      <c r="A14" s="482" t="s">
        <v>6</v>
      </c>
      <c r="B14" s="483"/>
      <c r="C14" s="484" t="s">
        <v>252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6"/>
      <c r="AC14" s="472" t="s">
        <v>253</v>
      </c>
      <c r="AD14" s="473"/>
      <c r="AE14" s="469">
        <f t="shared" ref="AE14:AE71" si="1">AI14+AM14</f>
        <v>0</v>
      </c>
      <c r="AF14" s="470"/>
      <c r="AG14" s="470"/>
      <c r="AH14" s="471"/>
      <c r="AI14" s="469">
        <f t="shared" ref="AI14" si="2">SUM(AI8:AL13)</f>
        <v>0</v>
      </c>
      <c r="AJ14" s="470"/>
      <c r="AK14" s="470"/>
      <c r="AL14" s="471"/>
      <c r="AM14" s="469">
        <f t="shared" ref="AM14" si="3">SUM(AM8:AP13)</f>
        <v>0</v>
      </c>
      <c r="AN14" s="470"/>
      <c r="AO14" s="470"/>
      <c r="AP14" s="471"/>
      <c r="AQ14" s="469">
        <f t="shared" ref="AQ14" si="4">SUM(AQ8:AT13)</f>
        <v>0</v>
      </c>
      <c r="AR14" s="470"/>
      <c r="AS14" s="470"/>
      <c r="AT14" s="471"/>
      <c r="AU14" s="469">
        <f t="shared" ref="AU14" si="5">SUM(AU8:AX13)</f>
        <v>0</v>
      </c>
      <c r="AV14" s="470"/>
      <c r="AW14" s="470"/>
      <c r="AX14" s="471"/>
      <c r="AY14" s="513" t="s">
        <v>811</v>
      </c>
      <c r="AZ14" s="514"/>
      <c r="BA14" s="514"/>
      <c r="BB14" s="515"/>
      <c r="BC14" s="469">
        <f t="shared" ref="BC14" si="6">SUM(BC8:BF13)</f>
        <v>0</v>
      </c>
      <c r="BD14" s="470"/>
      <c r="BE14" s="470"/>
      <c r="BF14" s="471"/>
      <c r="BG14" s="513" t="s">
        <v>811</v>
      </c>
      <c r="BH14" s="514"/>
      <c r="BI14" s="514"/>
      <c r="BJ14" s="515"/>
      <c r="BK14" s="469">
        <f t="shared" ref="BK14" si="7">SUM(BK8:BN13)</f>
        <v>0</v>
      </c>
      <c r="BL14" s="470"/>
      <c r="BM14" s="470"/>
      <c r="BN14" s="471"/>
      <c r="BO14" s="498" t="str">
        <f t="shared" si="0"/>
        <v>n.é.</v>
      </c>
      <c r="BP14" s="499"/>
    </row>
    <row r="15" spans="1:69" ht="20.100000000000001" hidden="1" customHeight="1" x14ac:dyDescent="0.2">
      <c r="A15" s="393" t="s">
        <v>7</v>
      </c>
      <c r="B15" s="394"/>
      <c r="C15" s="411" t="s">
        <v>254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3"/>
      <c r="AC15" s="398" t="s">
        <v>255</v>
      </c>
      <c r="AD15" s="399"/>
      <c r="AE15" s="461"/>
      <c r="AF15" s="462"/>
      <c r="AG15" s="462"/>
      <c r="AH15" s="463"/>
      <c r="AI15" s="461"/>
      <c r="AJ15" s="462"/>
      <c r="AK15" s="462"/>
      <c r="AL15" s="463"/>
      <c r="AM15" s="461"/>
      <c r="AN15" s="462"/>
      <c r="AO15" s="462"/>
      <c r="AP15" s="463"/>
      <c r="AQ15" s="461"/>
      <c r="AR15" s="462"/>
      <c r="AS15" s="462"/>
      <c r="AT15" s="463"/>
      <c r="AU15" s="479"/>
      <c r="AV15" s="480"/>
      <c r="AW15" s="480"/>
      <c r="AX15" s="481"/>
      <c r="AY15" s="500" t="s">
        <v>811</v>
      </c>
      <c r="AZ15" s="501"/>
      <c r="BA15" s="501"/>
      <c r="BB15" s="502"/>
      <c r="BC15" s="479"/>
      <c r="BD15" s="480"/>
      <c r="BE15" s="480"/>
      <c r="BF15" s="481"/>
      <c r="BG15" s="500" t="s">
        <v>811</v>
      </c>
      <c r="BH15" s="501"/>
      <c r="BI15" s="501"/>
      <c r="BJ15" s="502"/>
      <c r="BK15" s="479"/>
      <c r="BL15" s="480"/>
      <c r="BM15" s="480"/>
      <c r="BN15" s="481"/>
      <c r="BO15" s="319" t="str">
        <f t="shared" si="0"/>
        <v>n.é.</v>
      </c>
      <c r="BP15" s="320"/>
    </row>
    <row r="16" spans="1:69" ht="20.100000000000001" hidden="1" customHeight="1" x14ac:dyDescent="0.2">
      <c r="A16" s="393" t="s">
        <v>8</v>
      </c>
      <c r="B16" s="394"/>
      <c r="C16" s="411" t="s">
        <v>427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3"/>
      <c r="AC16" s="398" t="s">
        <v>256</v>
      </c>
      <c r="AD16" s="399"/>
      <c r="AE16" s="461"/>
      <c r="AF16" s="462"/>
      <c r="AG16" s="462"/>
      <c r="AH16" s="463"/>
      <c r="AI16" s="461"/>
      <c r="AJ16" s="462"/>
      <c r="AK16" s="462"/>
      <c r="AL16" s="463"/>
      <c r="AM16" s="461"/>
      <c r="AN16" s="462"/>
      <c r="AO16" s="462"/>
      <c r="AP16" s="463"/>
      <c r="AQ16" s="461"/>
      <c r="AR16" s="462"/>
      <c r="AS16" s="462"/>
      <c r="AT16" s="463"/>
      <c r="AU16" s="479"/>
      <c r="AV16" s="480"/>
      <c r="AW16" s="480"/>
      <c r="AX16" s="481"/>
      <c r="AY16" s="500" t="s">
        <v>811</v>
      </c>
      <c r="AZ16" s="501"/>
      <c r="BA16" s="501"/>
      <c r="BB16" s="502"/>
      <c r="BC16" s="479"/>
      <c r="BD16" s="480"/>
      <c r="BE16" s="480"/>
      <c r="BF16" s="481"/>
      <c r="BG16" s="500" t="s">
        <v>811</v>
      </c>
      <c r="BH16" s="501"/>
      <c r="BI16" s="501"/>
      <c r="BJ16" s="502"/>
      <c r="BK16" s="479"/>
      <c r="BL16" s="480"/>
      <c r="BM16" s="480"/>
      <c r="BN16" s="481"/>
      <c r="BO16" s="319" t="str">
        <f t="shared" si="0"/>
        <v>n.é.</v>
      </c>
      <c r="BP16" s="320"/>
    </row>
    <row r="17" spans="1:68" ht="20.100000000000001" hidden="1" customHeight="1" x14ac:dyDescent="0.2">
      <c r="A17" s="393" t="s">
        <v>9</v>
      </c>
      <c r="B17" s="394"/>
      <c r="C17" s="411" t="s">
        <v>428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3"/>
      <c r="AC17" s="398" t="s">
        <v>257</v>
      </c>
      <c r="AD17" s="399"/>
      <c r="AE17" s="461"/>
      <c r="AF17" s="462"/>
      <c r="AG17" s="462"/>
      <c r="AH17" s="463"/>
      <c r="AI17" s="461"/>
      <c r="AJ17" s="462"/>
      <c r="AK17" s="462"/>
      <c r="AL17" s="463"/>
      <c r="AM17" s="461"/>
      <c r="AN17" s="462"/>
      <c r="AO17" s="462"/>
      <c r="AP17" s="463"/>
      <c r="AQ17" s="461"/>
      <c r="AR17" s="462"/>
      <c r="AS17" s="462"/>
      <c r="AT17" s="463"/>
      <c r="AU17" s="479"/>
      <c r="AV17" s="480"/>
      <c r="AW17" s="480"/>
      <c r="AX17" s="481"/>
      <c r="AY17" s="500" t="s">
        <v>811</v>
      </c>
      <c r="AZ17" s="501"/>
      <c r="BA17" s="501"/>
      <c r="BB17" s="502"/>
      <c r="BC17" s="479"/>
      <c r="BD17" s="480"/>
      <c r="BE17" s="480"/>
      <c r="BF17" s="481"/>
      <c r="BG17" s="500" t="s">
        <v>811</v>
      </c>
      <c r="BH17" s="501"/>
      <c r="BI17" s="501"/>
      <c r="BJ17" s="502"/>
      <c r="BK17" s="479"/>
      <c r="BL17" s="480"/>
      <c r="BM17" s="480"/>
      <c r="BN17" s="481"/>
      <c r="BO17" s="319" t="str">
        <f t="shared" si="0"/>
        <v>n.é.</v>
      </c>
      <c r="BP17" s="320"/>
    </row>
    <row r="18" spans="1:68" ht="20.100000000000001" hidden="1" customHeight="1" x14ac:dyDescent="0.2">
      <c r="A18" s="393" t="s">
        <v>10</v>
      </c>
      <c r="B18" s="394"/>
      <c r="C18" s="411" t="s">
        <v>429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3"/>
      <c r="AC18" s="398" t="s">
        <v>258</v>
      </c>
      <c r="AD18" s="399"/>
      <c r="AE18" s="461"/>
      <c r="AF18" s="462"/>
      <c r="AG18" s="462"/>
      <c r="AH18" s="463"/>
      <c r="AI18" s="461"/>
      <c r="AJ18" s="462"/>
      <c r="AK18" s="462"/>
      <c r="AL18" s="463"/>
      <c r="AM18" s="461"/>
      <c r="AN18" s="462"/>
      <c r="AO18" s="462"/>
      <c r="AP18" s="463"/>
      <c r="AQ18" s="461"/>
      <c r="AR18" s="462"/>
      <c r="AS18" s="462"/>
      <c r="AT18" s="463"/>
      <c r="AU18" s="479"/>
      <c r="AV18" s="480"/>
      <c r="AW18" s="480"/>
      <c r="AX18" s="481"/>
      <c r="AY18" s="500" t="s">
        <v>811</v>
      </c>
      <c r="AZ18" s="501"/>
      <c r="BA18" s="501"/>
      <c r="BB18" s="502"/>
      <c r="BC18" s="479"/>
      <c r="BD18" s="480"/>
      <c r="BE18" s="480"/>
      <c r="BF18" s="481"/>
      <c r="BG18" s="500" t="s">
        <v>811</v>
      </c>
      <c r="BH18" s="501"/>
      <c r="BI18" s="501"/>
      <c r="BJ18" s="502"/>
      <c r="BK18" s="479"/>
      <c r="BL18" s="480"/>
      <c r="BM18" s="480"/>
      <c r="BN18" s="481"/>
      <c r="BO18" s="319" t="str">
        <f t="shared" si="0"/>
        <v>n.é.</v>
      </c>
      <c r="BP18" s="320"/>
    </row>
    <row r="19" spans="1:68" ht="20.100000000000001" customHeight="1" x14ac:dyDescent="0.2">
      <c r="A19" s="393" t="s">
        <v>11</v>
      </c>
      <c r="B19" s="394"/>
      <c r="C19" s="411" t="s">
        <v>259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3"/>
      <c r="AC19" s="398" t="s">
        <v>260</v>
      </c>
      <c r="AD19" s="399"/>
      <c r="AE19" s="461">
        <f t="shared" si="1"/>
        <v>54000</v>
      </c>
      <c r="AF19" s="462"/>
      <c r="AG19" s="462"/>
      <c r="AH19" s="463"/>
      <c r="AI19" s="461">
        <v>0</v>
      </c>
      <c r="AJ19" s="462"/>
      <c r="AK19" s="462"/>
      <c r="AL19" s="463"/>
      <c r="AM19" s="461">
        <v>54000</v>
      </c>
      <c r="AN19" s="462"/>
      <c r="AO19" s="462"/>
      <c r="AP19" s="463"/>
      <c r="AQ19" s="461"/>
      <c r="AR19" s="462"/>
      <c r="AS19" s="462"/>
      <c r="AT19" s="463"/>
      <c r="AU19" s="479"/>
      <c r="AV19" s="480"/>
      <c r="AW19" s="480"/>
      <c r="AX19" s="481"/>
      <c r="AY19" s="500" t="s">
        <v>811</v>
      </c>
      <c r="AZ19" s="501"/>
      <c r="BA19" s="501"/>
      <c r="BB19" s="502"/>
      <c r="BC19" s="479"/>
      <c r="BD19" s="480"/>
      <c r="BE19" s="480"/>
      <c r="BF19" s="481"/>
      <c r="BG19" s="500" t="s">
        <v>811</v>
      </c>
      <c r="BH19" s="501"/>
      <c r="BI19" s="501"/>
      <c r="BJ19" s="502"/>
      <c r="BK19" s="479"/>
      <c r="BL19" s="480"/>
      <c r="BM19" s="480"/>
      <c r="BN19" s="481"/>
      <c r="BO19" s="319" t="str">
        <f t="shared" si="0"/>
        <v>n.é.</v>
      </c>
      <c r="BP19" s="320"/>
    </row>
    <row r="20" spans="1:68" s="3" customFormat="1" ht="20.100000000000001" customHeight="1" x14ac:dyDescent="0.2">
      <c r="A20" s="482" t="s">
        <v>12</v>
      </c>
      <c r="B20" s="483"/>
      <c r="C20" s="484" t="s">
        <v>261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6"/>
      <c r="AC20" s="472" t="s">
        <v>262</v>
      </c>
      <c r="AD20" s="473"/>
      <c r="AE20" s="469">
        <f t="shared" si="1"/>
        <v>54000</v>
      </c>
      <c r="AF20" s="470"/>
      <c r="AG20" s="470"/>
      <c r="AH20" s="471"/>
      <c r="AI20" s="469">
        <f t="shared" ref="AI20" si="8">SUM(AI14:AL19)</f>
        <v>0</v>
      </c>
      <c r="AJ20" s="470"/>
      <c r="AK20" s="470"/>
      <c r="AL20" s="471"/>
      <c r="AM20" s="469">
        <f t="shared" ref="AM20" si="9">SUM(AM14:AP19)</f>
        <v>54000</v>
      </c>
      <c r="AN20" s="470"/>
      <c r="AO20" s="470"/>
      <c r="AP20" s="471"/>
      <c r="AQ20" s="469">
        <f t="shared" ref="AQ20" si="10">SUM(AQ14:AT19)</f>
        <v>0</v>
      </c>
      <c r="AR20" s="470"/>
      <c r="AS20" s="470"/>
      <c r="AT20" s="471"/>
      <c r="AU20" s="469">
        <f t="shared" ref="AU20" si="11">SUM(AU14:AX19)</f>
        <v>0</v>
      </c>
      <c r="AV20" s="470"/>
      <c r="AW20" s="470"/>
      <c r="AX20" s="471"/>
      <c r="AY20" s="513" t="s">
        <v>811</v>
      </c>
      <c r="AZ20" s="514"/>
      <c r="BA20" s="514"/>
      <c r="BB20" s="515"/>
      <c r="BC20" s="469">
        <f t="shared" ref="BC20" si="12">SUM(BC14:BF19)</f>
        <v>0</v>
      </c>
      <c r="BD20" s="470"/>
      <c r="BE20" s="470"/>
      <c r="BF20" s="471"/>
      <c r="BG20" s="513" t="s">
        <v>811</v>
      </c>
      <c r="BH20" s="514"/>
      <c r="BI20" s="514"/>
      <c r="BJ20" s="515"/>
      <c r="BK20" s="469">
        <f t="shared" ref="BK20" si="13">SUM(BK14:BN19)</f>
        <v>0</v>
      </c>
      <c r="BL20" s="470"/>
      <c r="BM20" s="470"/>
      <c r="BN20" s="471"/>
      <c r="BO20" s="498" t="str">
        <f t="shared" si="0"/>
        <v>n.é.</v>
      </c>
      <c r="BP20" s="499"/>
    </row>
    <row r="21" spans="1:68" ht="20.100000000000001" hidden="1" customHeight="1" x14ac:dyDescent="0.2">
      <c r="A21" s="393" t="s">
        <v>13</v>
      </c>
      <c r="B21" s="394"/>
      <c r="C21" s="411" t="s">
        <v>263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3"/>
      <c r="AC21" s="398" t="s">
        <v>264</v>
      </c>
      <c r="AD21" s="399"/>
      <c r="AE21" s="461"/>
      <c r="AF21" s="462"/>
      <c r="AG21" s="462"/>
      <c r="AH21" s="463"/>
      <c r="AI21" s="461"/>
      <c r="AJ21" s="462"/>
      <c r="AK21" s="462"/>
      <c r="AL21" s="463"/>
      <c r="AM21" s="461"/>
      <c r="AN21" s="462"/>
      <c r="AO21" s="462"/>
      <c r="AP21" s="463"/>
      <c r="AQ21" s="461"/>
      <c r="AR21" s="462"/>
      <c r="AS21" s="462"/>
      <c r="AT21" s="463"/>
      <c r="AU21" s="479"/>
      <c r="AV21" s="480"/>
      <c r="AW21" s="480"/>
      <c r="AX21" s="481"/>
      <c r="AY21" s="500" t="s">
        <v>811</v>
      </c>
      <c r="AZ21" s="501"/>
      <c r="BA21" s="501"/>
      <c r="BB21" s="502"/>
      <c r="BC21" s="479"/>
      <c r="BD21" s="480"/>
      <c r="BE21" s="480"/>
      <c r="BF21" s="481"/>
      <c r="BG21" s="500" t="s">
        <v>811</v>
      </c>
      <c r="BH21" s="501"/>
      <c r="BI21" s="501"/>
      <c r="BJ21" s="502"/>
      <c r="BK21" s="479"/>
      <c r="BL21" s="480"/>
      <c r="BM21" s="480"/>
      <c r="BN21" s="481"/>
      <c r="BO21" s="319" t="str">
        <f t="shared" si="0"/>
        <v>n.é.</v>
      </c>
      <c r="BP21" s="320"/>
    </row>
    <row r="22" spans="1:68" ht="20.100000000000001" hidden="1" customHeight="1" x14ac:dyDescent="0.2">
      <c r="A22" s="393" t="s">
        <v>14</v>
      </c>
      <c r="B22" s="394"/>
      <c r="C22" s="411" t="s">
        <v>430</v>
      </c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  <c r="AC22" s="398" t="s">
        <v>265</v>
      </c>
      <c r="AD22" s="399"/>
      <c r="AE22" s="461"/>
      <c r="AF22" s="462"/>
      <c r="AG22" s="462"/>
      <c r="AH22" s="463"/>
      <c r="AI22" s="461"/>
      <c r="AJ22" s="462"/>
      <c r="AK22" s="462"/>
      <c r="AL22" s="463"/>
      <c r="AM22" s="461"/>
      <c r="AN22" s="462"/>
      <c r="AO22" s="462"/>
      <c r="AP22" s="463"/>
      <c r="AQ22" s="461"/>
      <c r="AR22" s="462"/>
      <c r="AS22" s="462"/>
      <c r="AT22" s="463"/>
      <c r="AU22" s="479"/>
      <c r="AV22" s="480"/>
      <c r="AW22" s="480"/>
      <c r="AX22" s="481"/>
      <c r="AY22" s="500" t="s">
        <v>811</v>
      </c>
      <c r="AZ22" s="501"/>
      <c r="BA22" s="501"/>
      <c r="BB22" s="502"/>
      <c r="BC22" s="479"/>
      <c r="BD22" s="480"/>
      <c r="BE22" s="480"/>
      <c r="BF22" s="481"/>
      <c r="BG22" s="500" t="s">
        <v>811</v>
      </c>
      <c r="BH22" s="501"/>
      <c r="BI22" s="501"/>
      <c r="BJ22" s="502"/>
      <c r="BK22" s="479"/>
      <c r="BL22" s="480"/>
      <c r="BM22" s="480"/>
      <c r="BN22" s="481"/>
      <c r="BO22" s="319" t="str">
        <f t="shared" si="0"/>
        <v>n.é.</v>
      </c>
      <c r="BP22" s="320"/>
    </row>
    <row r="23" spans="1:68" ht="20.100000000000001" hidden="1" customHeight="1" x14ac:dyDescent="0.2">
      <c r="A23" s="393" t="s">
        <v>15</v>
      </c>
      <c r="B23" s="394"/>
      <c r="C23" s="411" t="s">
        <v>431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398" t="s">
        <v>266</v>
      </c>
      <c r="AD23" s="399"/>
      <c r="AE23" s="461"/>
      <c r="AF23" s="462"/>
      <c r="AG23" s="462"/>
      <c r="AH23" s="463"/>
      <c r="AI23" s="461"/>
      <c r="AJ23" s="462"/>
      <c r="AK23" s="462"/>
      <c r="AL23" s="463"/>
      <c r="AM23" s="461"/>
      <c r="AN23" s="462"/>
      <c r="AO23" s="462"/>
      <c r="AP23" s="463"/>
      <c r="AQ23" s="461"/>
      <c r="AR23" s="462"/>
      <c r="AS23" s="462"/>
      <c r="AT23" s="463"/>
      <c r="AU23" s="479"/>
      <c r="AV23" s="480"/>
      <c r="AW23" s="480"/>
      <c r="AX23" s="481"/>
      <c r="AY23" s="500" t="s">
        <v>811</v>
      </c>
      <c r="AZ23" s="501"/>
      <c r="BA23" s="501"/>
      <c r="BB23" s="502"/>
      <c r="BC23" s="479"/>
      <c r="BD23" s="480"/>
      <c r="BE23" s="480"/>
      <c r="BF23" s="481"/>
      <c r="BG23" s="500" t="s">
        <v>811</v>
      </c>
      <c r="BH23" s="501"/>
      <c r="BI23" s="501"/>
      <c r="BJ23" s="502"/>
      <c r="BK23" s="479"/>
      <c r="BL23" s="480"/>
      <c r="BM23" s="480"/>
      <c r="BN23" s="481"/>
      <c r="BO23" s="319" t="str">
        <f t="shared" si="0"/>
        <v>n.é.</v>
      </c>
      <c r="BP23" s="320"/>
    </row>
    <row r="24" spans="1:68" ht="20.100000000000001" hidden="1" customHeight="1" x14ac:dyDescent="0.2">
      <c r="A24" s="393" t="s">
        <v>53</v>
      </c>
      <c r="B24" s="394"/>
      <c r="C24" s="411" t="s">
        <v>432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3"/>
      <c r="AC24" s="398" t="s">
        <v>267</v>
      </c>
      <c r="AD24" s="399"/>
      <c r="AE24" s="461"/>
      <c r="AF24" s="462"/>
      <c r="AG24" s="462"/>
      <c r="AH24" s="463"/>
      <c r="AI24" s="461"/>
      <c r="AJ24" s="462"/>
      <c r="AK24" s="462"/>
      <c r="AL24" s="463"/>
      <c r="AM24" s="461"/>
      <c r="AN24" s="462"/>
      <c r="AO24" s="462"/>
      <c r="AP24" s="463"/>
      <c r="AQ24" s="461"/>
      <c r="AR24" s="462"/>
      <c r="AS24" s="462"/>
      <c r="AT24" s="463"/>
      <c r="AU24" s="479"/>
      <c r="AV24" s="480"/>
      <c r="AW24" s="480"/>
      <c r="AX24" s="481"/>
      <c r="AY24" s="500" t="s">
        <v>811</v>
      </c>
      <c r="AZ24" s="501"/>
      <c r="BA24" s="501"/>
      <c r="BB24" s="502"/>
      <c r="BC24" s="479"/>
      <c r="BD24" s="480"/>
      <c r="BE24" s="480"/>
      <c r="BF24" s="481"/>
      <c r="BG24" s="500" t="s">
        <v>811</v>
      </c>
      <c r="BH24" s="501"/>
      <c r="BI24" s="501"/>
      <c r="BJ24" s="502"/>
      <c r="BK24" s="479"/>
      <c r="BL24" s="480"/>
      <c r="BM24" s="480"/>
      <c r="BN24" s="481"/>
      <c r="BO24" s="319" t="str">
        <f t="shared" si="0"/>
        <v>n.é.</v>
      </c>
      <c r="BP24" s="320"/>
    </row>
    <row r="25" spans="1:68" ht="20.100000000000001" hidden="1" customHeight="1" x14ac:dyDescent="0.2">
      <c r="A25" s="393" t="s">
        <v>54</v>
      </c>
      <c r="B25" s="394"/>
      <c r="C25" s="411" t="s">
        <v>268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3"/>
      <c r="AC25" s="398" t="s">
        <v>269</v>
      </c>
      <c r="AD25" s="399"/>
      <c r="AE25" s="461"/>
      <c r="AF25" s="462"/>
      <c r="AG25" s="462"/>
      <c r="AH25" s="463"/>
      <c r="AI25" s="461"/>
      <c r="AJ25" s="462"/>
      <c r="AK25" s="462"/>
      <c r="AL25" s="463"/>
      <c r="AM25" s="461"/>
      <c r="AN25" s="462"/>
      <c r="AO25" s="462"/>
      <c r="AP25" s="463"/>
      <c r="AQ25" s="461"/>
      <c r="AR25" s="462"/>
      <c r="AS25" s="462"/>
      <c r="AT25" s="463"/>
      <c r="AU25" s="479"/>
      <c r="AV25" s="480"/>
      <c r="AW25" s="480"/>
      <c r="AX25" s="481"/>
      <c r="AY25" s="500" t="s">
        <v>811</v>
      </c>
      <c r="AZ25" s="501"/>
      <c r="BA25" s="501"/>
      <c r="BB25" s="502"/>
      <c r="BC25" s="479"/>
      <c r="BD25" s="480"/>
      <c r="BE25" s="480"/>
      <c r="BF25" s="481"/>
      <c r="BG25" s="500" t="s">
        <v>811</v>
      </c>
      <c r="BH25" s="501"/>
      <c r="BI25" s="501"/>
      <c r="BJ25" s="502"/>
      <c r="BK25" s="479"/>
      <c r="BL25" s="480"/>
      <c r="BM25" s="480"/>
      <c r="BN25" s="481"/>
      <c r="BO25" s="319" t="str">
        <f t="shared" si="0"/>
        <v>n.é.</v>
      </c>
      <c r="BP25" s="320"/>
    </row>
    <row r="26" spans="1:68" s="3" customFormat="1" ht="20.100000000000001" customHeight="1" x14ac:dyDescent="0.2">
      <c r="A26" s="482" t="s">
        <v>55</v>
      </c>
      <c r="B26" s="483"/>
      <c r="C26" s="484" t="s">
        <v>270</v>
      </c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6"/>
      <c r="AC26" s="472" t="s">
        <v>271</v>
      </c>
      <c r="AD26" s="473"/>
      <c r="AE26" s="469">
        <f t="shared" si="1"/>
        <v>0</v>
      </c>
      <c r="AF26" s="470"/>
      <c r="AG26" s="470"/>
      <c r="AH26" s="471"/>
      <c r="AI26" s="469">
        <f t="shared" ref="AI26" si="14">SUM(AI21:AL25)</f>
        <v>0</v>
      </c>
      <c r="AJ26" s="470"/>
      <c r="AK26" s="470"/>
      <c r="AL26" s="471"/>
      <c r="AM26" s="469">
        <f t="shared" ref="AM26" si="15">SUM(AM21:AP25)</f>
        <v>0</v>
      </c>
      <c r="AN26" s="470"/>
      <c r="AO26" s="470"/>
      <c r="AP26" s="471"/>
      <c r="AQ26" s="469">
        <f t="shared" ref="AQ26" si="16">SUM(AQ21:AT25)</f>
        <v>0</v>
      </c>
      <c r="AR26" s="470"/>
      <c r="AS26" s="470"/>
      <c r="AT26" s="471"/>
      <c r="AU26" s="469">
        <f t="shared" ref="AU26" si="17">SUM(AU21:AX25)</f>
        <v>0</v>
      </c>
      <c r="AV26" s="470"/>
      <c r="AW26" s="470"/>
      <c r="AX26" s="471"/>
      <c r="AY26" s="513" t="s">
        <v>811</v>
      </c>
      <c r="AZ26" s="514"/>
      <c r="BA26" s="514"/>
      <c r="BB26" s="515"/>
      <c r="BC26" s="469">
        <f t="shared" ref="BC26" si="18">SUM(BC21:BF25)</f>
        <v>0</v>
      </c>
      <c r="BD26" s="470"/>
      <c r="BE26" s="470"/>
      <c r="BF26" s="471"/>
      <c r="BG26" s="513" t="s">
        <v>811</v>
      </c>
      <c r="BH26" s="514"/>
      <c r="BI26" s="514"/>
      <c r="BJ26" s="515"/>
      <c r="BK26" s="469">
        <f t="shared" ref="BK26" si="19">SUM(BK21:BN25)</f>
        <v>0</v>
      </c>
      <c r="BL26" s="470"/>
      <c r="BM26" s="470"/>
      <c r="BN26" s="471"/>
      <c r="BO26" s="498" t="str">
        <f t="shared" si="0"/>
        <v>n.é.</v>
      </c>
      <c r="BP26" s="499"/>
    </row>
    <row r="27" spans="1:68" ht="20.100000000000001" hidden="1" customHeight="1" x14ac:dyDescent="0.2">
      <c r="A27" s="393" t="s">
        <v>56</v>
      </c>
      <c r="B27" s="394"/>
      <c r="C27" s="411" t="s">
        <v>272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398" t="s">
        <v>273</v>
      </c>
      <c r="AD27" s="399"/>
      <c r="AE27" s="461"/>
      <c r="AF27" s="462"/>
      <c r="AG27" s="462"/>
      <c r="AH27" s="463"/>
      <c r="AI27" s="461"/>
      <c r="AJ27" s="462"/>
      <c r="AK27" s="462"/>
      <c r="AL27" s="463"/>
      <c r="AM27" s="461"/>
      <c r="AN27" s="462"/>
      <c r="AO27" s="462"/>
      <c r="AP27" s="463"/>
      <c r="AQ27" s="461"/>
      <c r="AR27" s="462"/>
      <c r="AS27" s="462"/>
      <c r="AT27" s="463"/>
      <c r="AU27" s="479"/>
      <c r="AV27" s="480"/>
      <c r="AW27" s="480"/>
      <c r="AX27" s="481"/>
      <c r="AY27" s="500" t="s">
        <v>811</v>
      </c>
      <c r="AZ27" s="501"/>
      <c r="BA27" s="501"/>
      <c r="BB27" s="502"/>
      <c r="BC27" s="479"/>
      <c r="BD27" s="480"/>
      <c r="BE27" s="480"/>
      <c r="BF27" s="481"/>
      <c r="BG27" s="500" t="s">
        <v>811</v>
      </c>
      <c r="BH27" s="501"/>
      <c r="BI27" s="501"/>
      <c r="BJ27" s="502"/>
      <c r="BK27" s="479"/>
      <c r="BL27" s="480"/>
      <c r="BM27" s="480"/>
      <c r="BN27" s="481"/>
      <c r="BO27" s="319" t="str">
        <f t="shared" si="0"/>
        <v>n.é.</v>
      </c>
      <c r="BP27" s="320"/>
    </row>
    <row r="28" spans="1:68" ht="20.100000000000001" hidden="1" customHeight="1" x14ac:dyDescent="0.2">
      <c r="A28" s="393" t="s">
        <v>106</v>
      </c>
      <c r="B28" s="394"/>
      <c r="C28" s="411" t="s">
        <v>274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3"/>
      <c r="AC28" s="398" t="s">
        <v>275</v>
      </c>
      <c r="AD28" s="399"/>
      <c r="AE28" s="461"/>
      <c r="AF28" s="462"/>
      <c r="AG28" s="462"/>
      <c r="AH28" s="463"/>
      <c r="AI28" s="461"/>
      <c r="AJ28" s="462"/>
      <c r="AK28" s="462"/>
      <c r="AL28" s="463"/>
      <c r="AM28" s="461"/>
      <c r="AN28" s="462"/>
      <c r="AO28" s="462"/>
      <c r="AP28" s="463"/>
      <c r="AQ28" s="461"/>
      <c r="AR28" s="462"/>
      <c r="AS28" s="462"/>
      <c r="AT28" s="463"/>
      <c r="AU28" s="479"/>
      <c r="AV28" s="480"/>
      <c r="AW28" s="480"/>
      <c r="AX28" s="481"/>
      <c r="AY28" s="500" t="s">
        <v>811</v>
      </c>
      <c r="AZ28" s="501"/>
      <c r="BA28" s="501"/>
      <c r="BB28" s="502"/>
      <c r="BC28" s="479"/>
      <c r="BD28" s="480"/>
      <c r="BE28" s="480"/>
      <c r="BF28" s="481"/>
      <c r="BG28" s="500" t="s">
        <v>811</v>
      </c>
      <c r="BH28" s="501"/>
      <c r="BI28" s="501"/>
      <c r="BJ28" s="502"/>
      <c r="BK28" s="479"/>
      <c r="BL28" s="480"/>
      <c r="BM28" s="480"/>
      <c r="BN28" s="481"/>
      <c r="BO28" s="319" t="str">
        <f t="shared" si="0"/>
        <v>n.é.</v>
      </c>
      <c r="BP28" s="320"/>
    </row>
    <row r="29" spans="1:68" s="3" customFormat="1" ht="20.100000000000001" customHeight="1" x14ac:dyDescent="0.2">
      <c r="A29" s="482" t="s">
        <v>107</v>
      </c>
      <c r="B29" s="483"/>
      <c r="C29" s="484" t="s">
        <v>276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6"/>
      <c r="AC29" s="472" t="s">
        <v>277</v>
      </c>
      <c r="AD29" s="473"/>
      <c r="AE29" s="469">
        <f t="shared" si="1"/>
        <v>0</v>
      </c>
      <c r="AF29" s="470"/>
      <c r="AG29" s="470"/>
      <c r="AH29" s="471"/>
      <c r="AI29" s="469">
        <f t="shared" ref="AI29" si="20">SUM(AI27:AL28)</f>
        <v>0</v>
      </c>
      <c r="AJ29" s="470"/>
      <c r="AK29" s="470"/>
      <c r="AL29" s="471"/>
      <c r="AM29" s="469">
        <f t="shared" ref="AM29" si="21">SUM(AM27:AP28)</f>
        <v>0</v>
      </c>
      <c r="AN29" s="470"/>
      <c r="AO29" s="470"/>
      <c r="AP29" s="471"/>
      <c r="AQ29" s="469">
        <f t="shared" ref="AQ29" si="22">SUM(AQ27:AT28)</f>
        <v>0</v>
      </c>
      <c r="AR29" s="470"/>
      <c r="AS29" s="470"/>
      <c r="AT29" s="471"/>
      <c r="AU29" s="469">
        <f t="shared" ref="AU29" si="23">SUM(AU27:AX28)</f>
        <v>0</v>
      </c>
      <c r="AV29" s="470"/>
      <c r="AW29" s="470"/>
      <c r="AX29" s="471"/>
      <c r="AY29" s="513" t="s">
        <v>811</v>
      </c>
      <c r="AZ29" s="514"/>
      <c r="BA29" s="514"/>
      <c r="BB29" s="515"/>
      <c r="BC29" s="469">
        <f t="shared" ref="BC29" si="24">SUM(BC27:BF28)</f>
        <v>0</v>
      </c>
      <c r="BD29" s="470"/>
      <c r="BE29" s="470"/>
      <c r="BF29" s="471"/>
      <c r="BG29" s="513" t="s">
        <v>811</v>
      </c>
      <c r="BH29" s="514"/>
      <c r="BI29" s="514"/>
      <c r="BJ29" s="515"/>
      <c r="BK29" s="469">
        <f t="shared" ref="BK29" si="25">SUM(BK27:BN28)</f>
        <v>0</v>
      </c>
      <c r="BL29" s="470"/>
      <c r="BM29" s="470"/>
      <c r="BN29" s="471"/>
      <c r="BO29" s="498" t="str">
        <f t="shared" si="0"/>
        <v>n.é.</v>
      </c>
      <c r="BP29" s="499"/>
    </row>
    <row r="30" spans="1:68" ht="20.100000000000001" hidden="1" customHeight="1" x14ac:dyDescent="0.2">
      <c r="A30" s="393" t="s">
        <v>179</v>
      </c>
      <c r="B30" s="394"/>
      <c r="C30" s="411" t="s">
        <v>278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3"/>
      <c r="AC30" s="398" t="s">
        <v>279</v>
      </c>
      <c r="AD30" s="399"/>
      <c r="AE30" s="461"/>
      <c r="AF30" s="462"/>
      <c r="AG30" s="462"/>
      <c r="AH30" s="463"/>
      <c r="AI30" s="461"/>
      <c r="AJ30" s="462"/>
      <c r="AK30" s="462"/>
      <c r="AL30" s="463"/>
      <c r="AM30" s="461"/>
      <c r="AN30" s="462"/>
      <c r="AO30" s="462"/>
      <c r="AP30" s="463"/>
      <c r="AQ30" s="461"/>
      <c r="AR30" s="462"/>
      <c r="AS30" s="462"/>
      <c r="AT30" s="463"/>
      <c r="AU30" s="479"/>
      <c r="AV30" s="480"/>
      <c r="AW30" s="480"/>
      <c r="AX30" s="481"/>
      <c r="AY30" s="500" t="s">
        <v>811</v>
      </c>
      <c r="AZ30" s="501"/>
      <c r="BA30" s="501"/>
      <c r="BB30" s="502"/>
      <c r="BC30" s="479"/>
      <c r="BD30" s="480"/>
      <c r="BE30" s="480"/>
      <c r="BF30" s="481"/>
      <c r="BG30" s="500" t="s">
        <v>811</v>
      </c>
      <c r="BH30" s="501"/>
      <c r="BI30" s="501"/>
      <c r="BJ30" s="502"/>
      <c r="BK30" s="479"/>
      <c r="BL30" s="480"/>
      <c r="BM30" s="480"/>
      <c r="BN30" s="481"/>
      <c r="BO30" s="319" t="str">
        <f t="shared" si="0"/>
        <v>n.é.</v>
      </c>
      <c r="BP30" s="320"/>
    </row>
    <row r="31" spans="1:68" ht="20.100000000000001" hidden="1" customHeight="1" x14ac:dyDescent="0.2">
      <c r="A31" s="393" t="s">
        <v>180</v>
      </c>
      <c r="B31" s="394"/>
      <c r="C31" s="411" t="s">
        <v>280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398" t="s">
        <v>281</v>
      </c>
      <c r="AD31" s="399"/>
      <c r="AE31" s="461"/>
      <c r="AF31" s="462"/>
      <c r="AG31" s="462"/>
      <c r="AH31" s="463"/>
      <c r="AI31" s="461"/>
      <c r="AJ31" s="462"/>
      <c r="AK31" s="462"/>
      <c r="AL31" s="463"/>
      <c r="AM31" s="461"/>
      <c r="AN31" s="462"/>
      <c r="AO31" s="462"/>
      <c r="AP31" s="463"/>
      <c r="AQ31" s="461"/>
      <c r="AR31" s="462"/>
      <c r="AS31" s="462"/>
      <c r="AT31" s="463"/>
      <c r="AU31" s="479"/>
      <c r="AV31" s="480"/>
      <c r="AW31" s="480"/>
      <c r="AX31" s="481"/>
      <c r="AY31" s="500" t="s">
        <v>811</v>
      </c>
      <c r="AZ31" s="501"/>
      <c r="BA31" s="501"/>
      <c r="BB31" s="502"/>
      <c r="BC31" s="479"/>
      <c r="BD31" s="480"/>
      <c r="BE31" s="480"/>
      <c r="BF31" s="481"/>
      <c r="BG31" s="500" t="s">
        <v>811</v>
      </c>
      <c r="BH31" s="501"/>
      <c r="BI31" s="501"/>
      <c r="BJ31" s="502"/>
      <c r="BK31" s="479"/>
      <c r="BL31" s="480"/>
      <c r="BM31" s="480"/>
      <c r="BN31" s="481"/>
      <c r="BO31" s="319" t="str">
        <f t="shared" si="0"/>
        <v>n.é.</v>
      </c>
      <c r="BP31" s="320"/>
    </row>
    <row r="32" spans="1:68" ht="20.100000000000001" hidden="1" customHeight="1" x14ac:dyDescent="0.2">
      <c r="A32" s="393" t="s">
        <v>181</v>
      </c>
      <c r="B32" s="394"/>
      <c r="C32" s="411" t="s">
        <v>282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3"/>
      <c r="AC32" s="398" t="s">
        <v>283</v>
      </c>
      <c r="AD32" s="399"/>
      <c r="AE32" s="461"/>
      <c r="AF32" s="462"/>
      <c r="AG32" s="462"/>
      <c r="AH32" s="463"/>
      <c r="AI32" s="461"/>
      <c r="AJ32" s="462"/>
      <c r="AK32" s="462"/>
      <c r="AL32" s="463"/>
      <c r="AM32" s="461"/>
      <c r="AN32" s="462"/>
      <c r="AO32" s="462"/>
      <c r="AP32" s="463"/>
      <c r="AQ32" s="461"/>
      <c r="AR32" s="462"/>
      <c r="AS32" s="462"/>
      <c r="AT32" s="463"/>
      <c r="AU32" s="479"/>
      <c r="AV32" s="480"/>
      <c r="AW32" s="480"/>
      <c r="AX32" s="481"/>
      <c r="AY32" s="500" t="s">
        <v>811</v>
      </c>
      <c r="AZ32" s="501"/>
      <c r="BA32" s="501"/>
      <c r="BB32" s="502"/>
      <c r="BC32" s="479"/>
      <c r="BD32" s="480"/>
      <c r="BE32" s="480"/>
      <c r="BF32" s="481"/>
      <c r="BG32" s="500" t="s">
        <v>811</v>
      </c>
      <c r="BH32" s="501"/>
      <c r="BI32" s="501"/>
      <c r="BJ32" s="502"/>
      <c r="BK32" s="479"/>
      <c r="BL32" s="480"/>
      <c r="BM32" s="480"/>
      <c r="BN32" s="481"/>
      <c r="BO32" s="319" t="str">
        <f t="shared" si="0"/>
        <v>n.é.</v>
      </c>
      <c r="BP32" s="320"/>
    </row>
    <row r="33" spans="1:68" ht="20.100000000000001" hidden="1" customHeight="1" x14ac:dyDescent="0.2">
      <c r="A33" s="393" t="s">
        <v>182</v>
      </c>
      <c r="B33" s="394"/>
      <c r="C33" s="411" t="s">
        <v>284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3"/>
      <c r="AC33" s="398" t="s">
        <v>285</v>
      </c>
      <c r="AD33" s="399"/>
      <c r="AE33" s="461"/>
      <c r="AF33" s="462"/>
      <c r="AG33" s="462"/>
      <c r="AH33" s="463"/>
      <c r="AI33" s="461"/>
      <c r="AJ33" s="462"/>
      <c r="AK33" s="462"/>
      <c r="AL33" s="463"/>
      <c r="AM33" s="461"/>
      <c r="AN33" s="462"/>
      <c r="AO33" s="462"/>
      <c r="AP33" s="463"/>
      <c r="AQ33" s="461"/>
      <c r="AR33" s="462"/>
      <c r="AS33" s="462"/>
      <c r="AT33" s="463"/>
      <c r="AU33" s="479"/>
      <c r="AV33" s="480"/>
      <c r="AW33" s="480"/>
      <c r="AX33" s="481"/>
      <c r="AY33" s="500" t="s">
        <v>811</v>
      </c>
      <c r="AZ33" s="501"/>
      <c r="BA33" s="501"/>
      <c r="BB33" s="502"/>
      <c r="BC33" s="479"/>
      <c r="BD33" s="480"/>
      <c r="BE33" s="480"/>
      <c r="BF33" s="481"/>
      <c r="BG33" s="500" t="s">
        <v>811</v>
      </c>
      <c r="BH33" s="501"/>
      <c r="BI33" s="501"/>
      <c r="BJ33" s="502"/>
      <c r="BK33" s="479"/>
      <c r="BL33" s="480"/>
      <c r="BM33" s="480"/>
      <c r="BN33" s="481"/>
      <c r="BO33" s="319" t="str">
        <f t="shared" si="0"/>
        <v>n.é.</v>
      </c>
      <c r="BP33" s="320"/>
    </row>
    <row r="34" spans="1:68" ht="20.100000000000001" hidden="1" customHeight="1" x14ac:dyDescent="0.2">
      <c r="A34" s="393" t="s">
        <v>183</v>
      </c>
      <c r="B34" s="394"/>
      <c r="C34" s="411" t="s">
        <v>286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398" t="s">
        <v>287</v>
      </c>
      <c r="AD34" s="399"/>
      <c r="AE34" s="461"/>
      <c r="AF34" s="462"/>
      <c r="AG34" s="462"/>
      <c r="AH34" s="463"/>
      <c r="AI34" s="461"/>
      <c r="AJ34" s="462"/>
      <c r="AK34" s="462"/>
      <c r="AL34" s="463"/>
      <c r="AM34" s="461"/>
      <c r="AN34" s="462"/>
      <c r="AO34" s="462"/>
      <c r="AP34" s="463"/>
      <c r="AQ34" s="461"/>
      <c r="AR34" s="462"/>
      <c r="AS34" s="462"/>
      <c r="AT34" s="463"/>
      <c r="AU34" s="479"/>
      <c r="AV34" s="480"/>
      <c r="AW34" s="480"/>
      <c r="AX34" s="481"/>
      <c r="AY34" s="500" t="s">
        <v>811</v>
      </c>
      <c r="AZ34" s="501"/>
      <c r="BA34" s="501"/>
      <c r="BB34" s="502"/>
      <c r="BC34" s="479"/>
      <c r="BD34" s="480"/>
      <c r="BE34" s="480"/>
      <c r="BF34" s="481"/>
      <c r="BG34" s="500" t="s">
        <v>811</v>
      </c>
      <c r="BH34" s="501"/>
      <c r="BI34" s="501"/>
      <c r="BJ34" s="502"/>
      <c r="BK34" s="479"/>
      <c r="BL34" s="480"/>
      <c r="BM34" s="480"/>
      <c r="BN34" s="481"/>
      <c r="BO34" s="319" t="str">
        <f t="shared" si="0"/>
        <v>n.é.</v>
      </c>
      <c r="BP34" s="320"/>
    </row>
    <row r="35" spans="1:68" ht="20.100000000000001" hidden="1" customHeight="1" x14ac:dyDescent="0.2">
      <c r="A35" s="393" t="s">
        <v>184</v>
      </c>
      <c r="B35" s="394"/>
      <c r="C35" s="411" t="s">
        <v>288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3"/>
      <c r="AC35" s="398" t="s">
        <v>289</v>
      </c>
      <c r="AD35" s="399"/>
      <c r="AE35" s="461"/>
      <c r="AF35" s="462"/>
      <c r="AG35" s="462"/>
      <c r="AH35" s="463"/>
      <c r="AI35" s="461"/>
      <c r="AJ35" s="462"/>
      <c r="AK35" s="462"/>
      <c r="AL35" s="463"/>
      <c r="AM35" s="461"/>
      <c r="AN35" s="462"/>
      <c r="AO35" s="462"/>
      <c r="AP35" s="463"/>
      <c r="AQ35" s="461"/>
      <c r="AR35" s="462"/>
      <c r="AS35" s="462"/>
      <c r="AT35" s="463"/>
      <c r="AU35" s="479"/>
      <c r="AV35" s="480"/>
      <c r="AW35" s="480"/>
      <c r="AX35" s="481"/>
      <c r="AY35" s="500" t="s">
        <v>811</v>
      </c>
      <c r="AZ35" s="501"/>
      <c r="BA35" s="501"/>
      <c r="BB35" s="502"/>
      <c r="BC35" s="479"/>
      <c r="BD35" s="480"/>
      <c r="BE35" s="480"/>
      <c r="BF35" s="481"/>
      <c r="BG35" s="500" t="s">
        <v>811</v>
      </c>
      <c r="BH35" s="501"/>
      <c r="BI35" s="501"/>
      <c r="BJ35" s="502"/>
      <c r="BK35" s="479"/>
      <c r="BL35" s="480"/>
      <c r="BM35" s="480"/>
      <c r="BN35" s="481"/>
      <c r="BO35" s="319" t="str">
        <f t="shared" si="0"/>
        <v>n.é.</v>
      </c>
      <c r="BP35" s="320"/>
    </row>
    <row r="36" spans="1:68" ht="20.100000000000001" hidden="1" customHeight="1" x14ac:dyDescent="0.2">
      <c r="A36" s="393" t="s">
        <v>185</v>
      </c>
      <c r="B36" s="394"/>
      <c r="C36" s="411" t="s">
        <v>290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3"/>
      <c r="AC36" s="398" t="s">
        <v>291</v>
      </c>
      <c r="AD36" s="399"/>
      <c r="AE36" s="461"/>
      <c r="AF36" s="462"/>
      <c r="AG36" s="462"/>
      <c r="AH36" s="463"/>
      <c r="AI36" s="461"/>
      <c r="AJ36" s="462"/>
      <c r="AK36" s="462"/>
      <c r="AL36" s="463"/>
      <c r="AM36" s="461"/>
      <c r="AN36" s="462"/>
      <c r="AO36" s="462"/>
      <c r="AP36" s="463"/>
      <c r="AQ36" s="461"/>
      <c r="AR36" s="462"/>
      <c r="AS36" s="462"/>
      <c r="AT36" s="463"/>
      <c r="AU36" s="479"/>
      <c r="AV36" s="480"/>
      <c r="AW36" s="480"/>
      <c r="AX36" s="481"/>
      <c r="AY36" s="500" t="s">
        <v>811</v>
      </c>
      <c r="AZ36" s="501"/>
      <c r="BA36" s="501"/>
      <c r="BB36" s="502"/>
      <c r="BC36" s="479"/>
      <c r="BD36" s="480"/>
      <c r="BE36" s="480"/>
      <c r="BF36" s="481"/>
      <c r="BG36" s="500" t="s">
        <v>811</v>
      </c>
      <c r="BH36" s="501"/>
      <c r="BI36" s="501"/>
      <c r="BJ36" s="502"/>
      <c r="BK36" s="479"/>
      <c r="BL36" s="480"/>
      <c r="BM36" s="480"/>
      <c r="BN36" s="481"/>
      <c r="BO36" s="319" t="str">
        <f t="shared" si="0"/>
        <v>n.é.</v>
      </c>
      <c r="BP36" s="320"/>
    </row>
    <row r="37" spans="1:68" ht="20.100000000000001" hidden="1" customHeight="1" x14ac:dyDescent="0.2">
      <c r="A37" s="393" t="s">
        <v>186</v>
      </c>
      <c r="B37" s="394"/>
      <c r="C37" s="411" t="s">
        <v>292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3"/>
      <c r="AC37" s="398" t="s">
        <v>293</v>
      </c>
      <c r="AD37" s="399"/>
      <c r="AE37" s="461"/>
      <c r="AF37" s="462"/>
      <c r="AG37" s="462"/>
      <c r="AH37" s="463"/>
      <c r="AI37" s="461"/>
      <c r="AJ37" s="462"/>
      <c r="AK37" s="462"/>
      <c r="AL37" s="463"/>
      <c r="AM37" s="461"/>
      <c r="AN37" s="462"/>
      <c r="AO37" s="462"/>
      <c r="AP37" s="463"/>
      <c r="AQ37" s="461"/>
      <c r="AR37" s="462"/>
      <c r="AS37" s="462"/>
      <c r="AT37" s="463"/>
      <c r="AU37" s="479"/>
      <c r="AV37" s="480"/>
      <c r="AW37" s="480"/>
      <c r="AX37" s="481"/>
      <c r="AY37" s="500" t="s">
        <v>811</v>
      </c>
      <c r="AZ37" s="501"/>
      <c r="BA37" s="501"/>
      <c r="BB37" s="502"/>
      <c r="BC37" s="479"/>
      <c r="BD37" s="480"/>
      <c r="BE37" s="480"/>
      <c r="BF37" s="481"/>
      <c r="BG37" s="500" t="s">
        <v>811</v>
      </c>
      <c r="BH37" s="501"/>
      <c r="BI37" s="501"/>
      <c r="BJ37" s="502"/>
      <c r="BK37" s="479"/>
      <c r="BL37" s="480"/>
      <c r="BM37" s="480"/>
      <c r="BN37" s="481"/>
      <c r="BO37" s="319" t="str">
        <f t="shared" si="0"/>
        <v>n.é.</v>
      </c>
      <c r="BP37" s="320"/>
    </row>
    <row r="38" spans="1:68" s="3" customFormat="1" ht="20.100000000000001" customHeight="1" x14ac:dyDescent="0.2">
      <c r="A38" s="482" t="s">
        <v>187</v>
      </c>
      <c r="B38" s="483"/>
      <c r="C38" s="484" t="s">
        <v>294</v>
      </c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6"/>
      <c r="AC38" s="472" t="s">
        <v>295</v>
      </c>
      <c r="AD38" s="473"/>
      <c r="AE38" s="469">
        <f t="shared" si="1"/>
        <v>0</v>
      </c>
      <c r="AF38" s="470"/>
      <c r="AG38" s="470"/>
      <c r="AH38" s="471"/>
      <c r="AI38" s="469">
        <f t="shared" ref="AI38" si="26">SUM(AI33:AL37)</f>
        <v>0</v>
      </c>
      <c r="AJ38" s="470"/>
      <c r="AK38" s="470"/>
      <c r="AL38" s="471"/>
      <c r="AM38" s="469">
        <f t="shared" ref="AM38" si="27">SUM(AM33:AP37)</f>
        <v>0</v>
      </c>
      <c r="AN38" s="470"/>
      <c r="AO38" s="470"/>
      <c r="AP38" s="471"/>
      <c r="AQ38" s="469">
        <f t="shared" ref="AQ38" si="28">SUM(AQ33:AT37)</f>
        <v>0</v>
      </c>
      <c r="AR38" s="470"/>
      <c r="AS38" s="470"/>
      <c r="AT38" s="471"/>
      <c r="AU38" s="469">
        <f t="shared" ref="AU38" si="29">SUM(AU33:AX37)</f>
        <v>0</v>
      </c>
      <c r="AV38" s="470"/>
      <c r="AW38" s="470"/>
      <c r="AX38" s="471"/>
      <c r="AY38" s="513" t="s">
        <v>811</v>
      </c>
      <c r="AZ38" s="514"/>
      <c r="BA38" s="514"/>
      <c r="BB38" s="515"/>
      <c r="BC38" s="469">
        <f t="shared" ref="BC38" si="30">SUM(BC33:BF37)</f>
        <v>0</v>
      </c>
      <c r="BD38" s="470"/>
      <c r="BE38" s="470"/>
      <c r="BF38" s="471"/>
      <c r="BG38" s="513" t="s">
        <v>811</v>
      </c>
      <c r="BH38" s="514"/>
      <c r="BI38" s="514"/>
      <c r="BJ38" s="515"/>
      <c r="BK38" s="469">
        <f t="shared" ref="BK38" si="31">SUM(BK33:BN37)</f>
        <v>0</v>
      </c>
      <c r="BL38" s="470"/>
      <c r="BM38" s="470"/>
      <c r="BN38" s="471"/>
      <c r="BO38" s="498" t="str">
        <f t="shared" si="0"/>
        <v>n.é.</v>
      </c>
      <c r="BP38" s="499"/>
    </row>
    <row r="39" spans="1:68" ht="20.100000000000001" hidden="1" customHeight="1" x14ac:dyDescent="0.2">
      <c r="A39" s="393" t="s">
        <v>188</v>
      </c>
      <c r="B39" s="394"/>
      <c r="C39" s="411" t="s">
        <v>296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3"/>
      <c r="AC39" s="398" t="s">
        <v>297</v>
      </c>
      <c r="AD39" s="399"/>
      <c r="AE39" s="461"/>
      <c r="AF39" s="462"/>
      <c r="AG39" s="462"/>
      <c r="AH39" s="463"/>
      <c r="AI39" s="461"/>
      <c r="AJ39" s="462"/>
      <c r="AK39" s="462"/>
      <c r="AL39" s="463"/>
      <c r="AM39" s="461"/>
      <c r="AN39" s="462"/>
      <c r="AO39" s="462"/>
      <c r="AP39" s="463"/>
      <c r="AQ39" s="461"/>
      <c r="AR39" s="462"/>
      <c r="AS39" s="462"/>
      <c r="AT39" s="463"/>
      <c r="AU39" s="479"/>
      <c r="AV39" s="480"/>
      <c r="AW39" s="480"/>
      <c r="AX39" s="481"/>
      <c r="AY39" s="500" t="s">
        <v>811</v>
      </c>
      <c r="AZ39" s="501"/>
      <c r="BA39" s="501"/>
      <c r="BB39" s="502"/>
      <c r="BC39" s="479"/>
      <c r="BD39" s="480"/>
      <c r="BE39" s="480"/>
      <c r="BF39" s="481"/>
      <c r="BG39" s="500" t="s">
        <v>811</v>
      </c>
      <c r="BH39" s="501"/>
      <c r="BI39" s="501"/>
      <c r="BJ39" s="502"/>
      <c r="BK39" s="479"/>
      <c r="BL39" s="480"/>
      <c r="BM39" s="480"/>
      <c r="BN39" s="481"/>
      <c r="BO39" s="319" t="str">
        <f t="shared" si="0"/>
        <v>n.é.</v>
      </c>
      <c r="BP39" s="320"/>
    </row>
    <row r="40" spans="1:68" s="3" customFormat="1" ht="20.100000000000001" customHeight="1" x14ac:dyDescent="0.2">
      <c r="A40" s="482" t="s">
        <v>189</v>
      </c>
      <c r="B40" s="483"/>
      <c r="C40" s="484" t="s">
        <v>298</v>
      </c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6"/>
      <c r="AC40" s="472" t="s">
        <v>299</v>
      </c>
      <c r="AD40" s="473"/>
      <c r="AE40" s="469">
        <f t="shared" si="1"/>
        <v>0</v>
      </c>
      <c r="AF40" s="470"/>
      <c r="AG40" s="470"/>
      <c r="AH40" s="471"/>
      <c r="AI40" s="469">
        <f t="shared" ref="AI40" si="32">AI29+AI30+AI31+AI32+AI38+AI39</f>
        <v>0</v>
      </c>
      <c r="AJ40" s="470"/>
      <c r="AK40" s="470"/>
      <c r="AL40" s="471"/>
      <c r="AM40" s="469">
        <f t="shared" ref="AM40" si="33">AM29+AM30+AM31+AM32+AM38+AM39</f>
        <v>0</v>
      </c>
      <c r="AN40" s="470"/>
      <c r="AO40" s="470"/>
      <c r="AP40" s="471"/>
      <c r="AQ40" s="469">
        <f t="shared" ref="AQ40" si="34">AQ29+AQ30+AQ31+AQ32+AQ38+AQ39</f>
        <v>0</v>
      </c>
      <c r="AR40" s="470"/>
      <c r="AS40" s="470"/>
      <c r="AT40" s="471"/>
      <c r="AU40" s="469">
        <f t="shared" ref="AU40" si="35">AU29+AU30+AU31+AU32+AU38+AU39</f>
        <v>0</v>
      </c>
      <c r="AV40" s="470"/>
      <c r="AW40" s="470"/>
      <c r="AX40" s="471"/>
      <c r="AY40" s="513" t="s">
        <v>811</v>
      </c>
      <c r="AZ40" s="514"/>
      <c r="BA40" s="514"/>
      <c r="BB40" s="515"/>
      <c r="BC40" s="469">
        <f t="shared" ref="BC40" si="36">BC29+BC30+BC31+BC32+BC38+BC39</f>
        <v>0</v>
      </c>
      <c r="BD40" s="470"/>
      <c r="BE40" s="470"/>
      <c r="BF40" s="471"/>
      <c r="BG40" s="513" t="s">
        <v>811</v>
      </c>
      <c r="BH40" s="514"/>
      <c r="BI40" s="514"/>
      <c r="BJ40" s="515"/>
      <c r="BK40" s="469">
        <f t="shared" ref="BK40" si="37">BK29+BK30+BK31+BK32+BK38+BK39</f>
        <v>0</v>
      </c>
      <c r="BL40" s="470"/>
      <c r="BM40" s="470"/>
      <c r="BN40" s="471"/>
      <c r="BO40" s="498" t="str">
        <f t="shared" si="0"/>
        <v>n.é.</v>
      </c>
      <c r="BP40" s="499"/>
    </row>
    <row r="41" spans="1:68" ht="20.100000000000001" hidden="1" customHeight="1" x14ac:dyDescent="0.2">
      <c r="A41" s="393" t="s">
        <v>190</v>
      </c>
      <c r="B41" s="394"/>
      <c r="C41" s="411" t="s">
        <v>300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3"/>
      <c r="AC41" s="398" t="s">
        <v>301</v>
      </c>
      <c r="AD41" s="399"/>
      <c r="AE41" s="461"/>
      <c r="AF41" s="462"/>
      <c r="AG41" s="462"/>
      <c r="AH41" s="463"/>
      <c r="AI41" s="461"/>
      <c r="AJ41" s="462"/>
      <c r="AK41" s="462"/>
      <c r="AL41" s="463"/>
      <c r="AM41" s="461"/>
      <c r="AN41" s="462"/>
      <c r="AO41" s="462"/>
      <c r="AP41" s="463"/>
      <c r="AQ41" s="461"/>
      <c r="AR41" s="462"/>
      <c r="AS41" s="462"/>
      <c r="AT41" s="463"/>
      <c r="AU41" s="479"/>
      <c r="AV41" s="480"/>
      <c r="AW41" s="480"/>
      <c r="AX41" s="481"/>
      <c r="AY41" s="500" t="s">
        <v>811</v>
      </c>
      <c r="AZ41" s="501"/>
      <c r="BA41" s="501"/>
      <c r="BB41" s="502"/>
      <c r="BC41" s="479"/>
      <c r="BD41" s="480"/>
      <c r="BE41" s="480"/>
      <c r="BF41" s="481"/>
      <c r="BG41" s="500" t="s">
        <v>811</v>
      </c>
      <c r="BH41" s="501"/>
      <c r="BI41" s="501"/>
      <c r="BJ41" s="502"/>
      <c r="BK41" s="479"/>
      <c r="BL41" s="480"/>
      <c r="BM41" s="480"/>
      <c r="BN41" s="481"/>
      <c r="BO41" s="319" t="str">
        <f t="shared" si="0"/>
        <v>n.é.</v>
      </c>
      <c r="BP41" s="320"/>
    </row>
    <row r="42" spans="1:68" ht="20.100000000000001" hidden="1" customHeight="1" x14ac:dyDescent="0.2">
      <c r="A42" s="393" t="s">
        <v>191</v>
      </c>
      <c r="B42" s="394"/>
      <c r="C42" s="411" t="s">
        <v>302</v>
      </c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3"/>
      <c r="AC42" s="398" t="s">
        <v>303</v>
      </c>
      <c r="AD42" s="399"/>
      <c r="AE42" s="461"/>
      <c r="AF42" s="462"/>
      <c r="AG42" s="462"/>
      <c r="AH42" s="463"/>
      <c r="AI42" s="461"/>
      <c r="AJ42" s="462"/>
      <c r="AK42" s="462"/>
      <c r="AL42" s="463"/>
      <c r="AM42" s="461"/>
      <c r="AN42" s="462"/>
      <c r="AO42" s="462"/>
      <c r="AP42" s="463"/>
      <c r="AQ42" s="461"/>
      <c r="AR42" s="462"/>
      <c r="AS42" s="462"/>
      <c r="AT42" s="463"/>
      <c r="AU42" s="479"/>
      <c r="AV42" s="480"/>
      <c r="AW42" s="480"/>
      <c r="AX42" s="481"/>
      <c r="AY42" s="500" t="s">
        <v>811</v>
      </c>
      <c r="AZ42" s="501"/>
      <c r="BA42" s="501"/>
      <c r="BB42" s="502"/>
      <c r="BC42" s="479"/>
      <c r="BD42" s="480"/>
      <c r="BE42" s="480"/>
      <c r="BF42" s="481"/>
      <c r="BG42" s="500" t="s">
        <v>811</v>
      </c>
      <c r="BH42" s="501"/>
      <c r="BI42" s="501"/>
      <c r="BJ42" s="502"/>
      <c r="BK42" s="479"/>
      <c r="BL42" s="480"/>
      <c r="BM42" s="480"/>
      <c r="BN42" s="481"/>
      <c r="BO42" s="319" t="str">
        <f t="shared" si="0"/>
        <v>n.é.</v>
      </c>
      <c r="BP42" s="320"/>
    </row>
    <row r="43" spans="1:68" ht="20.100000000000001" customHeight="1" x14ac:dyDescent="0.2">
      <c r="A43" s="393" t="s">
        <v>192</v>
      </c>
      <c r="B43" s="394"/>
      <c r="C43" s="411" t="s">
        <v>304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398" t="s">
        <v>305</v>
      </c>
      <c r="AD43" s="399"/>
      <c r="AE43" s="461">
        <f t="shared" si="1"/>
        <v>360000</v>
      </c>
      <c r="AF43" s="462"/>
      <c r="AG43" s="462"/>
      <c r="AH43" s="463"/>
      <c r="AI43" s="461">
        <v>0</v>
      </c>
      <c r="AJ43" s="462"/>
      <c r="AK43" s="462"/>
      <c r="AL43" s="463"/>
      <c r="AM43" s="461">
        <v>360000</v>
      </c>
      <c r="AN43" s="462"/>
      <c r="AO43" s="462"/>
      <c r="AP43" s="463"/>
      <c r="AQ43" s="461"/>
      <c r="AR43" s="462"/>
      <c r="AS43" s="462"/>
      <c r="AT43" s="463"/>
      <c r="AU43" s="461"/>
      <c r="AV43" s="462"/>
      <c r="AW43" s="462"/>
      <c r="AX43" s="463"/>
      <c r="AY43" s="196" t="s">
        <v>811</v>
      </c>
      <c r="AZ43" s="197"/>
      <c r="BA43" s="197"/>
      <c r="BB43" s="198"/>
      <c r="BC43" s="461"/>
      <c r="BD43" s="462"/>
      <c r="BE43" s="462"/>
      <c r="BF43" s="463"/>
      <c r="BG43" s="196" t="s">
        <v>811</v>
      </c>
      <c r="BH43" s="197"/>
      <c r="BI43" s="197"/>
      <c r="BJ43" s="198"/>
      <c r="BK43" s="461"/>
      <c r="BL43" s="462"/>
      <c r="BM43" s="462"/>
      <c r="BN43" s="463"/>
      <c r="BO43" s="511" t="str">
        <f t="shared" si="0"/>
        <v>n.é.</v>
      </c>
      <c r="BP43" s="512"/>
    </row>
    <row r="44" spans="1:68" ht="20.100000000000001" hidden="1" customHeight="1" x14ac:dyDescent="0.2">
      <c r="A44" s="393" t="s">
        <v>193</v>
      </c>
      <c r="B44" s="394"/>
      <c r="C44" s="411" t="s">
        <v>306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3"/>
      <c r="AC44" s="398" t="s">
        <v>307</v>
      </c>
      <c r="AD44" s="399"/>
      <c r="AE44" s="461"/>
      <c r="AF44" s="462"/>
      <c r="AG44" s="462"/>
      <c r="AH44" s="463"/>
      <c r="AI44" s="461"/>
      <c r="AJ44" s="462"/>
      <c r="AK44" s="462"/>
      <c r="AL44" s="463"/>
      <c r="AM44" s="461"/>
      <c r="AN44" s="462"/>
      <c r="AO44" s="462"/>
      <c r="AP44" s="463"/>
      <c r="AQ44" s="461"/>
      <c r="AR44" s="462"/>
      <c r="AS44" s="462"/>
      <c r="AT44" s="463"/>
      <c r="AU44" s="461"/>
      <c r="AV44" s="462"/>
      <c r="AW44" s="462"/>
      <c r="AX44" s="463"/>
      <c r="AY44" s="196" t="s">
        <v>811</v>
      </c>
      <c r="AZ44" s="197"/>
      <c r="BA44" s="197"/>
      <c r="BB44" s="198"/>
      <c r="BC44" s="461"/>
      <c r="BD44" s="462"/>
      <c r="BE44" s="462"/>
      <c r="BF44" s="463"/>
      <c r="BG44" s="196" t="s">
        <v>811</v>
      </c>
      <c r="BH44" s="197"/>
      <c r="BI44" s="197"/>
      <c r="BJ44" s="198"/>
      <c r="BK44" s="461"/>
      <c r="BL44" s="462"/>
      <c r="BM44" s="462"/>
      <c r="BN44" s="463"/>
      <c r="BO44" s="511" t="str">
        <f t="shared" si="0"/>
        <v>n.é.</v>
      </c>
      <c r="BP44" s="512"/>
    </row>
    <row r="45" spans="1:68" ht="20.100000000000001" hidden="1" customHeight="1" x14ac:dyDescent="0.2">
      <c r="A45" s="393" t="s">
        <v>194</v>
      </c>
      <c r="B45" s="394"/>
      <c r="C45" s="411" t="s">
        <v>308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3"/>
      <c r="AC45" s="398" t="s">
        <v>309</v>
      </c>
      <c r="AD45" s="399"/>
      <c r="AE45" s="461"/>
      <c r="AF45" s="462"/>
      <c r="AG45" s="462"/>
      <c r="AH45" s="463"/>
      <c r="AI45" s="461"/>
      <c r="AJ45" s="462"/>
      <c r="AK45" s="462"/>
      <c r="AL45" s="463"/>
      <c r="AM45" s="461"/>
      <c r="AN45" s="462"/>
      <c r="AO45" s="462"/>
      <c r="AP45" s="463"/>
      <c r="AQ45" s="461"/>
      <c r="AR45" s="462"/>
      <c r="AS45" s="462"/>
      <c r="AT45" s="463"/>
      <c r="AU45" s="461"/>
      <c r="AV45" s="462"/>
      <c r="AW45" s="462"/>
      <c r="AX45" s="463"/>
      <c r="AY45" s="196" t="s">
        <v>811</v>
      </c>
      <c r="AZ45" s="197"/>
      <c r="BA45" s="197"/>
      <c r="BB45" s="198"/>
      <c r="BC45" s="461"/>
      <c r="BD45" s="462"/>
      <c r="BE45" s="462"/>
      <c r="BF45" s="463"/>
      <c r="BG45" s="196" t="s">
        <v>811</v>
      </c>
      <c r="BH45" s="197"/>
      <c r="BI45" s="197"/>
      <c r="BJ45" s="198"/>
      <c r="BK45" s="461"/>
      <c r="BL45" s="462"/>
      <c r="BM45" s="462"/>
      <c r="BN45" s="463"/>
      <c r="BO45" s="511" t="str">
        <f t="shared" si="0"/>
        <v>n.é.</v>
      </c>
      <c r="BP45" s="512"/>
    </row>
    <row r="46" spans="1:68" ht="20.100000000000001" hidden="1" customHeight="1" x14ac:dyDescent="0.2">
      <c r="A46" s="393" t="s">
        <v>195</v>
      </c>
      <c r="B46" s="394"/>
      <c r="C46" s="411" t="s">
        <v>310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3"/>
      <c r="AC46" s="398" t="s">
        <v>311</v>
      </c>
      <c r="AD46" s="399"/>
      <c r="AE46" s="461"/>
      <c r="AF46" s="462"/>
      <c r="AG46" s="462"/>
      <c r="AH46" s="463"/>
      <c r="AI46" s="461"/>
      <c r="AJ46" s="462"/>
      <c r="AK46" s="462"/>
      <c r="AL46" s="463"/>
      <c r="AM46" s="461"/>
      <c r="AN46" s="462"/>
      <c r="AO46" s="462"/>
      <c r="AP46" s="463"/>
      <c r="AQ46" s="461"/>
      <c r="AR46" s="462"/>
      <c r="AS46" s="462"/>
      <c r="AT46" s="463"/>
      <c r="AU46" s="461"/>
      <c r="AV46" s="462"/>
      <c r="AW46" s="462"/>
      <c r="AX46" s="463"/>
      <c r="AY46" s="196" t="s">
        <v>811</v>
      </c>
      <c r="AZ46" s="197"/>
      <c r="BA46" s="197"/>
      <c r="BB46" s="198"/>
      <c r="BC46" s="461"/>
      <c r="BD46" s="462"/>
      <c r="BE46" s="462"/>
      <c r="BF46" s="463"/>
      <c r="BG46" s="196" t="s">
        <v>811</v>
      </c>
      <c r="BH46" s="197"/>
      <c r="BI46" s="197"/>
      <c r="BJ46" s="198"/>
      <c r="BK46" s="461"/>
      <c r="BL46" s="462"/>
      <c r="BM46" s="462"/>
      <c r="BN46" s="463"/>
      <c r="BO46" s="511" t="str">
        <f t="shared" si="0"/>
        <v>n.é.</v>
      </c>
      <c r="BP46" s="512"/>
    </row>
    <row r="47" spans="1:68" ht="20.100000000000001" hidden="1" customHeight="1" x14ac:dyDescent="0.2">
      <c r="A47" s="393" t="s">
        <v>196</v>
      </c>
      <c r="B47" s="394"/>
      <c r="C47" s="411" t="s">
        <v>312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398" t="s">
        <v>313</v>
      </c>
      <c r="AD47" s="399"/>
      <c r="AE47" s="461"/>
      <c r="AF47" s="462"/>
      <c r="AG47" s="462"/>
      <c r="AH47" s="463"/>
      <c r="AI47" s="461"/>
      <c r="AJ47" s="462"/>
      <c r="AK47" s="462"/>
      <c r="AL47" s="463"/>
      <c r="AM47" s="461"/>
      <c r="AN47" s="462"/>
      <c r="AO47" s="462"/>
      <c r="AP47" s="463"/>
      <c r="AQ47" s="461"/>
      <c r="AR47" s="462"/>
      <c r="AS47" s="462"/>
      <c r="AT47" s="463"/>
      <c r="AU47" s="461"/>
      <c r="AV47" s="462"/>
      <c r="AW47" s="462"/>
      <c r="AX47" s="463"/>
      <c r="AY47" s="196" t="s">
        <v>811</v>
      </c>
      <c r="AZ47" s="197"/>
      <c r="BA47" s="197"/>
      <c r="BB47" s="198"/>
      <c r="BC47" s="461"/>
      <c r="BD47" s="462"/>
      <c r="BE47" s="462"/>
      <c r="BF47" s="463"/>
      <c r="BG47" s="196" t="s">
        <v>811</v>
      </c>
      <c r="BH47" s="197"/>
      <c r="BI47" s="197"/>
      <c r="BJ47" s="198"/>
      <c r="BK47" s="461"/>
      <c r="BL47" s="462"/>
      <c r="BM47" s="462"/>
      <c r="BN47" s="463"/>
      <c r="BO47" s="511" t="str">
        <f t="shared" si="0"/>
        <v>n.é.</v>
      </c>
      <c r="BP47" s="512"/>
    </row>
    <row r="48" spans="1:68" ht="20.100000000000001" hidden="1" customHeight="1" x14ac:dyDescent="0.2">
      <c r="A48" s="393" t="s">
        <v>197</v>
      </c>
      <c r="B48" s="394"/>
      <c r="C48" s="411" t="s">
        <v>314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3"/>
      <c r="AC48" s="398" t="s">
        <v>315</v>
      </c>
      <c r="AD48" s="399"/>
      <c r="AE48" s="461"/>
      <c r="AF48" s="462"/>
      <c r="AG48" s="462"/>
      <c r="AH48" s="463"/>
      <c r="AI48" s="461"/>
      <c r="AJ48" s="462"/>
      <c r="AK48" s="462"/>
      <c r="AL48" s="463"/>
      <c r="AM48" s="461"/>
      <c r="AN48" s="462"/>
      <c r="AO48" s="462"/>
      <c r="AP48" s="463"/>
      <c r="AQ48" s="461"/>
      <c r="AR48" s="462"/>
      <c r="AS48" s="462"/>
      <c r="AT48" s="463"/>
      <c r="AU48" s="461"/>
      <c r="AV48" s="462"/>
      <c r="AW48" s="462"/>
      <c r="AX48" s="463"/>
      <c r="AY48" s="196" t="s">
        <v>811</v>
      </c>
      <c r="AZ48" s="197"/>
      <c r="BA48" s="197"/>
      <c r="BB48" s="198"/>
      <c r="BC48" s="461"/>
      <c r="BD48" s="462"/>
      <c r="BE48" s="462"/>
      <c r="BF48" s="463"/>
      <c r="BG48" s="196" t="s">
        <v>811</v>
      </c>
      <c r="BH48" s="197"/>
      <c r="BI48" s="197"/>
      <c r="BJ48" s="198"/>
      <c r="BK48" s="461"/>
      <c r="BL48" s="462"/>
      <c r="BM48" s="462"/>
      <c r="BN48" s="463"/>
      <c r="BO48" s="511" t="str">
        <f t="shared" si="0"/>
        <v>n.é.</v>
      </c>
      <c r="BP48" s="512"/>
    </row>
    <row r="49" spans="1:68" ht="20.100000000000001" hidden="1" customHeight="1" x14ac:dyDescent="0.2">
      <c r="A49" s="393" t="s">
        <v>198</v>
      </c>
      <c r="B49" s="394"/>
      <c r="C49" s="411" t="s">
        <v>316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3"/>
      <c r="AC49" s="398" t="s">
        <v>317</v>
      </c>
      <c r="AD49" s="399"/>
      <c r="AE49" s="461"/>
      <c r="AF49" s="462"/>
      <c r="AG49" s="462"/>
      <c r="AH49" s="463"/>
      <c r="AI49" s="461"/>
      <c r="AJ49" s="462"/>
      <c r="AK49" s="462"/>
      <c r="AL49" s="463"/>
      <c r="AM49" s="461"/>
      <c r="AN49" s="462"/>
      <c r="AO49" s="462"/>
      <c r="AP49" s="463"/>
      <c r="AQ49" s="461"/>
      <c r="AR49" s="462"/>
      <c r="AS49" s="462"/>
      <c r="AT49" s="463"/>
      <c r="AU49" s="461"/>
      <c r="AV49" s="462"/>
      <c r="AW49" s="462"/>
      <c r="AX49" s="463"/>
      <c r="AY49" s="196" t="s">
        <v>811</v>
      </c>
      <c r="AZ49" s="197"/>
      <c r="BA49" s="197"/>
      <c r="BB49" s="198"/>
      <c r="BC49" s="461"/>
      <c r="BD49" s="462"/>
      <c r="BE49" s="462"/>
      <c r="BF49" s="463"/>
      <c r="BG49" s="196" t="s">
        <v>811</v>
      </c>
      <c r="BH49" s="197"/>
      <c r="BI49" s="197"/>
      <c r="BJ49" s="198"/>
      <c r="BK49" s="461"/>
      <c r="BL49" s="462"/>
      <c r="BM49" s="462"/>
      <c r="BN49" s="463"/>
      <c r="BO49" s="511" t="str">
        <f t="shared" si="0"/>
        <v>n.é.</v>
      </c>
      <c r="BP49" s="512"/>
    </row>
    <row r="50" spans="1:68" ht="20.100000000000001" hidden="1" customHeight="1" x14ac:dyDescent="0.2">
      <c r="A50" s="393" t="s">
        <v>199</v>
      </c>
      <c r="B50" s="394"/>
      <c r="C50" s="411" t="s">
        <v>628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398" t="s">
        <v>319</v>
      </c>
      <c r="AD50" s="399"/>
      <c r="AE50" s="461"/>
      <c r="AF50" s="462"/>
      <c r="AG50" s="462"/>
      <c r="AH50" s="463"/>
      <c r="AI50" s="461"/>
      <c r="AJ50" s="462"/>
      <c r="AK50" s="462"/>
      <c r="AL50" s="463"/>
      <c r="AM50" s="461"/>
      <c r="AN50" s="462"/>
      <c r="AO50" s="462"/>
      <c r="AP50" s="463"/>
      <c r="AQ50" s="461"/>
      <c r="AR50" s="462"/>
      <c r="AS50" s="462"/>
      <c r="AT50" s="463"/>
      <c r="AU50" s="461"/>
      <c r="AV50" s="462"/>
      <c r="AW50" s="462"/>
      <c r="AX50" s="463"/>
      <c r="AY50" s="196" t="s">
        <v>811</v>
      </c>
      <c r="AZ50" s="197"/>
      <c r="BA50" s="197"/>
      <c r="BB50" s="198"/>
      <c r="BC50" s="461"/>
      <c r="BD50" s="462"/>
      <c r="BE50" s="462"/>
      <c r="BF50" s="463"/>
      <c r="BG50" s="196" t="s">
        <v>811</v>
      </c>
      <c r="BH50" s="197"/>
      <c r="BI50" s="197"/>
      <c r="BJ50" s="198"/>
      <c r="BK50" s="461"/>
      <c r="BL50" s="462"/>
      <c r="BM50" s="462"/>
      <c r="BN50" s="463"/>
      <c r="BO50" s="511" t="str">
        <f t="shared" si="0"/>
        <v>n.é.</v>
      </c>
      <c r="BP50" s="512"/>
    </row>
    <row r="51" spans="1:68" ht="20.100000000000001" hidden="1" customHeight="1" x14ac:dyDescent="0.2">
      <c r="A51" s="393" t="s">
        <v>200</v>
      </c>
      <c r="B51" s="394"/>
      <c r="C51" s="411" t="s">
        <v>318</v>
      </c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3"/>
      <c r="AC51" s="398" t="s">
        <v>627</v>
      </c>
      <c r="AD51" s="399"/>
      <c r="AE51" s="461"/>
      <c r="AF51" s="462"/>
      <c r="AG51" s="462"/>
      <c r="AH51" s="463"/>
      <c r="AI51" s="461"/>
      <c r="AJ51" s="462"/>
      <c r="AK51" s="462"/>
      <c r="AL51" s="463"/>
      <c r="AM51" s="461"/>
      <c r="AN51" s="462"/>
      <c r="AO51" s="462"/>
      <c r="AP51" s="463"/>
      <c r="AQ51" s="461"/>
      <c r="AR51" s="462"/>
      <c r="AS51" s="462"/>
      <c r="AT51" s="463"/>
      <c r="AU51" s="461"/>
      <c r="AV51" s="462"/>
      <c r="AW51" s="462"/>
      <c r="AX51" s="463"/>
      <c r="AY51" s="196" t="s">
        <v>811</v>
      </c>
      <c r="AZ51" s="197"/>
      <c r="BA51" s="197"/>
      <c r="BB51" s="198"/>
      <c r="BC51" s="461"/>
      <c r="BD51" s="462"/>
      <c r="BE51" s="462"/>
      <c r="BF51" s="463"/>
      <c r="BG51" s="196" t="s">
        <v>811</v>
      </c>
      <c r="BH51" s="197"/>
      <c r="BI51" s="197"/>
      <c r="BJ51" s="198"/>
      <c r="BK51" s="461"/>
      <c r="BL51" s="462"/>
      <c r="BM51" s="462"/>
      <c r="BN51" s="463"/>
      <c r="BO51" s="511" t="str">
        <f t="shared" si="0"/>
        <v>n.é.</v>
      </c>
      <c r="BP51" s="512"/>
    </row>
    <row r="52" spans="1:68" s="3" customFormat="1" ht="20.100000000000001" customHeight="1" x14ac:dyDescent="0.2">
      <c r="A52" s="482" t="s">
        <v>201</v>
      </c>
      <c r="B52" s="483"/>
      <c r="C52" s="484" t="s">
        <v>629</v>
      </c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6"/>
      <c r="AC52" s="472" t="s">
        <v>320</v>
      </c>
      <c r="AD52" s="473"/>
      <c r="AE52" s="469">
        <f t="shared" si="1"/>
        <v>360000</v>
      </c>
      <c r="AF52" s="470"/>
      <c r="AG52" s="470"/>
      <c r="AH52" s="471"/>
      <c r="AI52" s="469">
        <f t="shared" ref="AI52" si="38">SUM(AI41:AL51)</f>
        <v>0</v>
      </c>
      <c r="AJ52" s="470"/>
      <c r="AK52" s="470"/>
      <c r="AL52" s="471"/>
      <c r="AM52" s="469">
        <f t="shared" ref="AM52" si="39">SUM(AM41:AP51)</f>
        <v>360000</v>
      </c>
      <c r="AN52" s="470"/>
      <c r="AO52" s="470"/>
      <c r="AP52" s="471"/>
      <c r="AQ52" s="469">
        <f>AQ41+AQ42+AQ43+AQ44+AQ45+AQ46+AQ47+AQ48+AQ49+AQ51+AQ50</f>
        <v>0</v>
      </c>
      <c r="AR52" s="470"/>
      <c r="AS52" s="470"/>
      <c r="AT52" s="471"/>
      <c r="AU52" s="469">
        <f>AU41+AU42+AU43+AU44+AU45+AU46+AU47+AU48+AU49+AU51+AU50</f>
        <v>0</v>
      </c>
      <c r="AV52" s="470"/>
      <c r="AW52" s="470"/>
      <c r="AX52" s="471"/>
      <c r="AY52" s="513" t="s">
        <v>811</v>
      </c>
      <c r="AZ52" s="514"/>
      <c r="BA52" s="514"/>
      <c r="BB52" s="515"/>
      <c r="BC52" s="469">
        <f t="shared" ref="BC52" si="40">BC41+BC42+BC43+BC44+BC45+BC46+BC47+BC48+BC49+BC51</f>
        <v>0</v>
      </c>
      <c r="BD52" s="470"/>
      <c r="BE52" s="470"/>
      <c r="BF52" s="471"/>
      <c r="BG52" s="513" t="s">
        <v>811</v>
      </c>
      <c r="BH52" s="514"/>
      <c r="BI52" s="514"/>
      <c r="BJ52" s="515"/>
      <c r="BK52" s="469">
        <f>BK41+BK42+BK43+BK44+BK45+BK46+BK47+BK48+BK49+BK51+BK50</f>
        <v>0</v>
      </c>
      <c r="BL52" s="470"/>
      <c r="BM52" s="470"/>
      <c r="BN52" s="471"/>
      <c r="BO52" s="516" t="str">
        <f t="shared" ref="BO52:BO123" si="41">IF(AQ52&gt;0,BK52/AQ52,"n.é.")</f>
        <v>n.é.</v>
      </c>
      <c r="BP52" s="517"/>
    </row>
    <row r="53" spans="1:68" ht="20.100000000000001" hidden="1" customHeight="1" x14ac:dyDescent="0.2">
      <c r="A53" s="393" t="s">
        <v>202</v>
      </c>
      <c r="B53" s="394"/>
      <c r="C53" s="411" t="s">
        <v>321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3"/>
      <c r="AC53" s="398" t="s">
        <v>322</v>
      </c>
      <c r="AD53" s="399"/>
      <c r="AE53" s="461"/>
      <c r="AF53" s="462"/>
      <c r="AG53" s="462"/>
      <c r="AH53" s="463"/>
      <c r="AI53" s="461"/>
      <c r="AJ53" s="462"/>
      <c r="AK53" s="462"/>
      <c r="AL53" s="463"/>
      <c r="AM53" s="461"/>
      <c r="AN53" s="462"/>
      <c r="AO53" s="462"/>
      <c r="AP53" s="463"/>
      <c r="AQ53" s="461"/>
      <c r="AR53" s="462"/>
      <c r="AS53" s="462"/>
      <c r="AT53" s="463"/>
      <c r="AU53" s="461"/>
      <c r="AV53" s="462"/>
      <c r="AW53" s="462"/>
      <c r="AX53" s="463"/>
      <c r="AY53" s="196" t="s">
        <v>811</v>
      </c>
      <c r="AZ53" s="197"/>
      <c r="BA53" s="197"/>
      <c r="BB53" s="198"/>
      <c r="BC53" s="461"/>
      <c r="BD53" s="462"/>
      <c r="BE53" s="462"/>
      <c r="BF53" s="463"/>
      <c r="BG53" s="196" t="s">
        <v>811</v>
      </c>
      <c r="BH53" s="197"/>
      <c r="BI53" s="197"/>
      <c r="BJ53" s="198"/>
      <c r="BK53" s="461"/>
      <c r="BL53" s="462"/>
      <c r="BM53" s="462"/>
      <c r="BN53" s="463"/>
      <c r="BO53" s="511" t="str">
        <f t="shared" si="41"/>
        <v>n.é.</v>
      </c>
      <c r="BP53" s="512"/>
    </row>
    <row r="54" spans="1:68" ht="20.100000000000001" hidden="1" customHeight="1" x14ac:dyDescent="0.2">
      <c r="A54" s="393" t="s">
        <v>203</v>
      </c>
      <c r="B54" s="394"/>
      <c r="C54" s="411" t="s">
        <v>323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3"/>
      <c r="AC54" s="398" t="s">
        <v>324</v>
      </c>
      <c r="AD54" s="399"/>
      <c r="AE54" s="461"/>
      <c r="AF54" s="462"/>
      <c r="AG54" s="462"/>
      <c r="AH54" s="463"/>
      <c r="AI54" s="461"/>
      <c r="AJ54" s="462"/>
      <c r="AK54" s="462"/>
      <c r="AL54" s="463"/>
      <c r="AM54" s="461"/>
      <c r="AN54" s="462"/>
      <c r="AO54" s="462"/>
      <c r="AP54" s="463"/>
      <c r="AQ54" s="461"/>
      <c r="AR54" s="462"/>
      <c r="AS54" s="462"/>
      <c r="AT54" s="463"/>
      <c r="AU54" s="461"/>
      <c r="AV54" s="462"/>
      <c r="AW54" s="462"/>
      <c r="AX54" s="463"/>
      <c r="AY54" s="196" t="s">
        <v>811</v>
      </c>
      <c r="AZ54" s="197"/>
      <c r="BA54" s="197"/>
      <c r="BB54" s="198"/>
      <c r="BC54" s="461"/>
      <c r="BD54" s="462"/>
      <c r="BE54" s="462"/>
      <c r="BF54" s="463"/>
      <c r="BG54" s="196" t="s">
        <v>811</v>
      </c>
      <c r="BH54" s="197"/>
      <c r="BI54" s="197"/>
      <c r="BJ54" s="198"/>
      <c r="BK54" s="461"/>
      <c r="BL54" s="462"/>
      <c r="BM54" s="462"/>
      <c r="BN54" s="463"/>
      <c r="BO54" s="511" t="str">
        <f t="shared" si="41"/>
        <v>n.é.</v>
      </c>
      <c r="BP54" s="512"/>
    </row>
    <row r="55" spans="1:68" ht="20.100000000000001" hidden="1" customHeight="1" x14ac:dyDescent="0.2">
      <c r="A55" s="393" t="s">
        <v>204</v>
      </c>
      <c r="B55" s="394"/>
      <c r="C55" s="411" t="s">
        <v>325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398" t="s">
        <v>326</v>
      </c>
      <c r="AD55" s="399"/>
      <c r="AE55" s="461"/>
      <c r="AF55" s="462"/>
      <c r="AG55" s="462"/>
      <c r="AH55" s="463"/>
      <c r="AI55" s="461"/>
      <c r="AJ55" s="462"/>
      <c r="AK55" s="462"/>
      <c r="AL55" s="463"/>
      <c r="AM55" s="461"/>
      <c r="AN55" s="462"/>
      <c r="AO55" s="462"/>
      <c r="AP55" s="463"/>
      <c r="AQ55" s="461"/>
      <c r="AR55" s="462"/>
      <c r="AS55" s="462"/>
      <c r="AT55" s="463"/>
      <c r="AU55" s="461"/>
      <c r="AV55" s="462"/>
      <c r="AW55" s="462"/>
      <c r="AX55" s="463"/>
      <c r="AY55" s="196" t="s">
        <v>811</v>
      </c>
      <c r="AZ55" s="197"/>
      <c r="BA55" s="197"/>
      <c r="BB55" s="198"/>
      <c r="BC55" s="461"/>
      <c r="BD55" s="462"/>
      <c r="BE55" s="462"/>
      <c r="BF55" s="463"/>
      <c r="BG55" s="196" t="s">
        <v>811</v>
      </c>
      <c r="BH55" s="197"/>
      <c r="BI55" s="197"/>
      <c r="BJ55" s="198"/>
      <c r="BK55" s="461"/>
      <c r="BL55" s="462"/>
      <c r="BM55" s="462"/>
      <c r="BN55" s="463"/>
      <c r="BO55" s="511" t="str">
        <f t="shared" si="41"/>
        <v>n.é.</v>
      </c>
      <c r="BP55" s="512"/>
    </row>
    <row r="56" spans="1:68" ht="20.100000000000001" hidden="1" customHeight="1" x14ac:dyDescent="0.2">
      <c r="A56" s="393" t="s">
        <v>205</v>
      </c>
      <c r="B56" s="394"/>
      <c r="C56" s="411" t="s">
        <v>327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3"/>
      <c r="AC56" s="398" t="s">
        <v>328</v>
      </c>
      <c r="AD56" s="399"/>
      <c r="AE56" s="461"/>
      <c r="AF56" s="462"/>
      <c r="AG56" s="462"/>
      <c r="AH56" s="463"/>
      <c r="AI56" s="461"/>
      <c r="AJ56" s="462"/>
      <c r="AK56" s="462"/>
      <c r="AL56" s="463"/>
      <c r="AM56" s="461"/>
      <c r="AN56" s="462"/>
      <c r="AO56" s="462"/>
      <c r="AP56" s="463"/>
      <c r="AQ56" s="461"/>
      <c r="AR56" s="462"/>
      <c r="AS56" s="462"/>
      <c r="AT56" s="463"/>
      <c r="AU56" s="461"/>
      <c r="AV56" s="462"/>
      <c r="AW56" s="462"/>
      <c r="AX56" s="463"/>
      <c r="AY56" s="196" t="s">
        <v>811</v>
      </c>
      <c r="AZ56" s="197"/>
      <c r="BA56" s="197"/>
      <c r="BB56" s="198"/>
      <c r="BC56" s="461"/>
      <c r="BD56" s="462"/>
      <c r="BE56" s="462"/>
      <c r="BF56" s="463"/>
      <c r="BG56" s="196" t="s">
        <v>811</v>
      </c>
      <c r="BH56" s="197"/>
      <c r="BI56" s="197"/>
      <c r="BJ56" s="198"/>
      <c r="BK56" s="461"/>
      <c r="BL56" s="462"/>
      <c r="BM56" s="462"/>
      <c r="BN56" s="463"/>
      <c r="BO56" s="511" t="str">
        <f t="shared" si="41"/>
        <v>n.é.</v>
      </c>
      <c r="BP56" s="512"/>
    </row>
    <row r="57" spans="1:68" ht="20.100000000000001" hidden="1" customHeight="1" x14ac:dyDescent="0.2">
      <c r="A57" s="393" t="s">
        <v>206</v>
      </c>
      <c r="B57" s="394"/>
      <c r="C57" s="411" t="s">
        <v>329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3"/>
      <c r="AC57" s="398" t="s">
        <v>330</v>
      </c>
      <c r="AD57" s="399"/>
      <c r="AE57" s="461"/>
      <c r="AF57" s="462"/>
      <c r="AG57" s="462"/>
      <c r="AH57" s="463"/>
      <c r="AI57" s="461"/>
      <c r="AJ57" s="462"/>
      <c r="AK57" s="462"/>
      <c r="AL57" s="463"/>
      <c r="AM57" s="461"/>
      <c r="AN57" s="462"/>
      <c r="AO57" s="462"/>
      <c r="AP57" s="463"/>
      <c r="AQ57" s="461"/>
      <c r="AR57" s="462"/>
      <c r="AS57" s="462"/>
      <c r="AT57" s="463"/>
      <c r="AU57" s="461"/>
      <c r="AV57" s="462"/>
      <c r="AW57" s="462"/>
      <c r="AX57" s="463"/>
      <c r="AY57" s="196" t="s">
        <v>811</v>
      </c>
      <c r="AZ57" s="197"/>
      <c r="BA57" s="197"/>
      <c r="BB57" s="198"/>
      <c r="BC57" s="461"/>
      <c r="BD57" s="462"/>
      <c r="BE57" s="462"/>
      <c r="BF57" s="463"/>
      <c r="BG57" s="196" t="s">
        <v>811</v>
      </c>
      <c r="BH57" s="197"/>
      <c r="BI57" s="197"/>
      <c r="BJ57" s="198"/>
      <c r="BK57" s="461"/>
      <c r="BL57" s="462"/>
      <c r="BM57" s="462"/>
      <c r="BN57" s="463"/>
      <c r="BO57" s="511" t="str">
        <f t="shared" si="41"/>
        <v>n.é.</v>
      </c>
      <c r="BP57" s="512"/>
    </row>
    <row r="58" spans="1:68" s="3" customFormat="1" ht="20.100000000000001" customHeight="1" x14ac:dyDescent="0.2">
      <c r="A58" s="482" t="s">
        <v>207</v>
      </c>
      <c r="B58" s="483"/>
      <c r="C58" s="484" t="s">
        <v>630</v>
      </c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6"/>
      <c r="AC58" s="472" t="s">
        <v>331</v>
      </c>
      <c r="AD58" s="473"/>
      <c r="AE58" s="469">
        <f t="shared" si="1"/>
        <v>0</v>
      </c>
      <c r="AF58" s="470"/>
      <c r="AG58" s="470"/>
      <c r="AH58" s="471"/>
      <c r="AI58" s="469">
        <f t="shared" ref="AI58" si="42">SUM(AI53:AL57)</f>
        <v>0</v>
      </c>
      <c r="AJ58" s="470"/>
      <c r="AK58" s="470"/>
      <c r="AL58" s="471"/>
      <c r="AM58" s="469">
        <f t="shared" ref="AM58" si="43">SUM(AM53:AP57)</f>
        <v>0</v>
      </c>
      <c r="AN58" s="470"/>
      <c r="AO58" s="470"/>
      <c r="AP58" s="471"/>
      <c r="AQ58" s="469">
        <f t="shared" ref="AQ58" si="44">SUM(AQ53:AT57)</f>
        <v>0</v>
      </c>
      <c r="AR58" s="470"/>
      <c r="AS58" s="470"/>
      <c r="AT58" s="471"/>
      <c r="AU58" s="469">
        <f t="shared" ref="AU58" si="45">SUM(AU53:AX57)</f>
        <v>0</v>
      </c>
      <c r="AV58" s="470"/>
      <c r="AW58" s="470"/>
      <c r="AX58" s="471"/>
      <c r="AY58" s="513" t="s">
        <v>811</v>
      </c>
      <c r="AZ58" s="514"/>
      <c r="BA58" s="514"/>
      <c r="BB58" s="515"/>
      <c r="BC58" s="469">
        <f t="shared" ref="BC58" si="46">SUM(BC53:BF57)</f>
        <v>0</v>
      </c>
      <c r="BD58" s="470"/>
      <c r="BE58" s="470"/>
      <c r="BF58" s="471"/>
      <c r="BG58" s="513" t="s">
        <v>811</v>
      </c>
      <c r="BH58" s="514"/>
      <c r="BI58" s="514"/>
      <c r="BJ58" s="515"/>
      <c r="BK58" s="469">
        <f t="shared" ref="BK58" si="47">SUM(BK53:BN57)</f>
        <v>0</v>
      </c>
      <c r="BL58" s="470"/>
      <c r="BM58" s="470"/>
      <c r="BN58" s="471"/>
      <c r="BO58" s="516" t="str">
        <f t="shared" si="41"/>
        <v>n.é.</v>
      </c>
      <c r="BP58" s="517"/>
    </row>
    <row r="59" spans="1:68" ht="20.100000000000001" hidden="1" customHeight="1" x14ac:dyDescent="0.2">
      <c r="A59" s="393" t="s">
        <v>208</v>
      </c>
      <c r="B59" s="394"/>
      <c r="C59" s="411" t="s">
        <v>433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3"/>
      <c r="AC59" s="398" t="s">
        <v>332</v>
      </c>
      <c r="AD59" s="399"/>
      <c r="AE59" s="461"/>
      <c r="AF59" s="462"/>
      <c r="AG59" s="462"/>
      <c r="AH59" s="463"/>
      <c r="AI59" s="461"/>
      <c r="AJ59" s="462"/>
      <c r="AK59" s="462"/>
      <c r="AL59" s="463"/>
      <c r="AM59" s="461"/>
      <c r="AN59" s="462"/>
      <c r="AO59" s="462"/>
      <c r="AP59" s="463"/>
      <c r="AQ59" s="461"/>
      <c r="AR59" s="462"/>
      <c r="AS59" s="462"/>
      <c r="AT59" s="463"/>
      <c r="AU59" s="461"/>
      <c r="AV59" s="462"/>
      <c r="AW59" s="462"/>
      <c r="AX59" s="463"/>
      <c r="AY59" s="196" t="s">
        <v>811</v>
      </c>
      <c r="AZ59" s="197"/>
      <c r="BA59" s="197"/>
      <c r="BB59" s="198"/>
      <c r="BC59" s="461"/>
      <c r="BD59" s="462"/>
      <c r="BE59" s="462"/>
      <c r="BF59" s="463"/>
      <c r="BG59" s="196" t="s">
        <v>811</v>
      </c>
      <c r="BH59" s="197"/>
      <c r="BI59" s="197"/>
      <c r="BJ59" s="198"/>
      <c r="BK59" s="461"/>
      <c r="BL59" s="462"/>
      <c r="BM59" s="462"/>
      <c r="BN59" s="463"/>
      <c r="BO59" s="511" t="str">
        <f t="shared" si="41"/>
        <v>n.é.</v>
      </c>
      <c r="BP59" s="512"/>
    </row>
    <row r="60" spans="1:68" ht="20.100000000000001" hidden="1" customHeight="1" x14ac:dyDescent="0.2">
      <c r="A60" s="393" t="s">
        <v>209</v>
      </c>
      <c r="B60" s="394"/>
      <c r="C60" s="411" t="s">
        <v>631</v>
      </c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3"/>
      <c r="AC60" s="398" t="s">
        <v>333</v>
      </c>
      <c r="AD60" s="399"/>
      <c r="AE60" s="461"/>
      <c r="AF60" s="462"/>
      <c r="AG60" s="462"/>
      <c r="AH60" s="463"/>
      <c r="AI60" s="461"/>
      <c r="AJ60" s="462"/>
      <c r="AK60" s="462"/>
      <c r="AL60" s="463"/>
      <c r="AM60" s="461"/>
      <c r="AN60" s="462"/>
      <c r="AO60" s="462"/>
      <c r="AP60" s="463"/>
      <c r="AQ60" s="461"/>
      <c r="AR60" s="462"/>
      <c r="AS60" s="462"/>
      <c r="AT60" s="463"/>
      <c r="AU60" s="461"/>
      <c r="AV60" s="462"/>
      <c r="AW60" s="462"/>
      <c r="AX60" s="463"/>
      <c r="AY60" s="196" t="s">
        <v>811</v>
      </c>
      <c r="AZ60" s="197"/>
      <c r="BA60" s="197"/>
      <c r="BB60" s="198"/>
      <c r="BC60" s="461"/>
      <c r="BD60" s="462"/>
      <c r="BE60" s="462"/>
      <c r="BF60" s="463"/>
      <c r="BG60" s="196" t="s">
        <v>811</v>
      </c>
      <c r="BH60" s="197"/>
      <c r="BI60" s="197"/>
      <c r="BJ60" s="198"/>
      <c r="BK60" s="461"/>
      <c r="BL60" s="462"/>
      <c r="BM60" s="462"/>
      <c r="BN60" s="463"/>
      <c r="BO60" s="511" t="str">
        <f t="shared" si="41"/>
        <v>n.é.</v>
      </c>
      <c r="BP60" s="512"/>
    </row>
    <row r="61" spans="1:68" ht="20.100000000000001" hidden="1" customHeight="1" x14ac:dyDescent="0.2">
      <c r="A61" s="393" t="s">
        <v>210</v>
      </c>
      <c r="B61" s="394"/>
      <c r="C61" s="411" t="s">
        <v>634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3"/>
      <c r="AC61" s="398" t="s">
        <v>335</v>
      </c>
      <c r="AD61" s="399"/>
      <c r="AE61" s="461"/>
      <c r="AF61" s="462"/>
      <c r="AG61" s="462"/>
      <c r="AH61" s="463"/>
      <c r="AI61" s="461"/>
      <c r="AJ61" s="462"/>
      <c r="AK61" s="462"/>
      <c r="AL61" s="463"/>
      <c r="AM61" s="461"/>
      <c r="AN61" s="462"/>
      <c r="AO61" s="462"/>
      <c r="AP61" s="463"/>
      <c r="AQ61" s="461"/>
      <c r="AR61" s="462"/>
      <c r="AS61" s="462"/>
      <c r="AT61" s="463"/>
      <c r="AU61" s="461"/>
      <c r="AV61" s="462"/>
      <c r="AW61" s="462"/>
      <c r="AX61" s="463"/>
      <c r="AY61" s="196" t="s">
        <v>811</v>
      </c>
      <c r="AZ61" s="197"/>
      <c r="BA61" s="197"/>
      <c r="BB61" s="198"/>
      <c r="BC61" s="461"/>
      <c r="BD61" s="462"/>
      <c r="BE61" s="462"/>
      <c r="BF61" s="463"/>
      <c r="BG61" s="196" t="s">
        <v>811</v>
      </c>
      <c r="BH61" s="197"/>
      <c r="BI61" s="197"/>
      <c r="BJ61" s="198"/>
      <c r="BK61" s="461"/>
      <c r="BL61" s="462"/>
      <c r="BM61" s="462"/>
      <c r="BN61" s="463"/>
      <c r="BO61" s="511" t="str">
        <f t="shared" si="41"/>
        <v>n.é.</v>
      </c>
      <c r="BP61" s="512"/>
    </row>
    <row r="62" spans="1:68" ht="20.100000000000001" hidden="1" customHeight="1" x14ac:dyDescent="0.2">
      <c r="A62" s="393" t="s">
        <v>211</v>
      </c>
      <c r="B62" s="394"/>
      <c r="C62" s="411" t="s">
        <v>434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3"/>
      <c r="AC62" s="398" t="s">
        <v>632</v>
      </c>
      <c r="AD62" s="399"/>
      <c r="AE62" s="461"/>
      <c r="AF62" s="462"/>
      <c r="AG62" s="462"/>
      <c r="AH62" s="463"/>
      <c r="AI62" s="461"/>
      <c r="AJ62" s="462"/>
      <c r="AK62" s="462"/>
      <c r="AL62" s="463"/>
      <c r="AM62" s="461"/>
      <c r="AN62" s="462"/>
      <c r="AO62" s="462"/>
      <c r="AP62" s="463"/>
      <c r="AQ62" s="461"/>
      <c r="AR62" s="462"/>
      <c r="AS62" s="462"/>
      <c r="AT62" s="463"/>
      <c r="AU62" s="461"/>
      <c r="AV62" s="462"/>
      <c r="AW62" s="462"/>
      <c r="AX62" s="463"/>
      <c r="AY62" s="196" t="s">
        <v>811</v>
      </c>
      <c r="AZ62" s="197"/>
      <c r="BA62" s="197"/>
      <c r="BB62" s="198"/>
      <c r="BC62" s="461"/>
      <c r="BD62" s="462"/>
      <c r="BE62" s="462"/>
      <c r="BF62" s="463"/>
      <c r="BG62" s="196" t="s">
        <v>811</v>
      </c>
      <c r="BH62" s="197"/>
      <c r="BI62" s="197"/>
      <c r="BJ62" s="198"/>
      <c r="BK62" s="461"/>
      <c r="BL62" s="462"/>
      <c r="BM62" s="462"/>
      <c r="BN62" s="463"/>
      <c r="BO62" s="511" t="str">
        <f t="shared" si="41"/>
        <v>n.é.</v>
      </c>
      <c r="BP62" s="512"/>
    </row>
    <row r="63" spans="1:68" ht="20.100000000000001" hidden="1" customHeight="1" x14ac:dyDescent="0.2">
      <c r="A63" s="393" t="s">
        <v>212</v>
      </c>
      <c r="B63" s="394"/>
      <c r="C63" s="411" t="s">
        <v>334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98" t="s">
        <v>633</v>
      </c>
      <c r="AD63" s="399"/>
      <c r="AE63" s="461"/>
      <c r="AF63" s="462"/>
      <c r="AG63" s="462"/>
      <c r="AH63" s="463"/>
      <c r="AI63" s="461"/>
      <c r="AJ63" s="462"/>
      <c r="AK63" s="462"/>
      <c r="AL63" s="463"/>
      <c r="AM63" s="461"/>
      <c r="AN63" s="462"/>
      <c r="AO63" s="462"/>
      <c r="AP63" s="463"/>
      <c r="AQ63" s="461"/>
      <c r="AR63" s="462"/>
      <c r="AS63" s="462"/>
      <c r="AT63" s="463"/>
      <c r="AU63" s="461"/>
      <c r="AV63" s="462"/>
      <c r="AW63" s="462"/>
      <c r="AX63" s="463"/>
      <c r="AY63" s="196" t="s">
        <v>811</v>
      </c>
      <c r="AZ63" s="197"/>
      <c r="BA63" s="197"/>
      <c r="BB63" s="198"/>
      <c r="BC63" s="461"/>
      <c r="BD63" s="462"/>
      <c r="BE63" s="462"/>
      <c r="BF63" s="463"/>
      <c r="BG63" s="196" t="s">
        <v>811</v>
      </c>
      <c r="BH63" s="197"/>
      <c r="BI63" s="197"/>
      <c r="BJ63" s="198"/>
      <c r="BK63" s="461"/>
      <c r="BL63" s="462"/>
      <c r="BM63" s="462"/>
      <c r="BN63" s="463"/>
      <c r="BO63" s="511" t="str">
        <f t="shared" si="41"/>
        <v>n.é.</v>
      </c>
      <c r="BP63" s="512"/>
    </row>
    <row r="64" spans="1:68" s="3" customFormat="1" ht="20.100000000000001" customHeight="1" x14ac:dyDescent="0.2">
      <c r="A64" s="482" t="s">
        <v>213</v>
      </c>
      <c r="B64" s="483"/>
      <c r="C64" s="484" t="s">
        <v>639</v>
      </c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6"/>
      <c r="AC64" s="472" t="s">
        <v>336</v>
      </c>
      <c r="AD64" s="473"/>
      <c r="AE64" s="469">
        <f t="shared" si="1"/>
        <v>0</v>
      </c>
      <c r="AF64" s="470"/>
      <c r="AG64" s="470"/>
      <c r="AH64" s="471"/>
      <c r="AI64" s="469">
        <f t="shared" ref="AI64" si="48">SUM(AI59:AL63)</f>
        <v>0</v>
      </c>
      <c r="AJ64" s="470"/>
      <c r="AK64" s="470"/>
      <c r="AL64" s="471"/>
      <c r="AM64" s="469">
        <f t="shared" ref="AM64" si="49">SUM(AM59:AP63)</f>
        <v>0</v>
      </c>
      <c r="AN64" s="470"/>
      <c r="AO64" s="470"/>
      <c r="AP64" s="471"/>
      <c r="AQ64" s="469">
        <f t="shared" ref="AQ64" si="50">SUM(AQ59:AT63)</f>
        <v>0</v>
      </c>
      <c r="AR64" s="470"/>
      <c r="AS64" s="470"/>
      <c r="AT64" s="471"/>
      <c r="AU64" s="469">
        <f t="shared" ref="AU64" si="51">SUM(AU59:AX63)</f>
        <v>0</v>
      </c>
      <c r="AV64" s="470"/>
      <c r="AW64" s="470"/>
      <c r="AX64" s="471"/>
      <c r="AY64" s="513" t="s">
        <v>811</v>
      </c>
      <c r="AZ64" s="514"/>
      <c r="BA64" s="514"/>
      <c r="BB64" s="515"/>
      <c r="BC64" s="469">
        <f t="shared" ref="BC64" si="52">SUM(BC59:BF63)</f>
        <v>0</v>
      </c>
      <c r="BD64" s="470"/>
      <c r="BE64" s="470"/>
      <c r="BF64" s="471"/>
      <c r="BG64" s="513" t="s">
        <v>811</v>
      </c>
      <c r="BH64" s="514"/>
      <c r="BI64" s="514"/>
      <c r="BJ64" s="515"/>
      <c r="BK64" s="469">
        <f t="shared" ref="BK64" si="53">SUM(BK59:BN63)</f>
        <v>0</v>
      </c>
      <c r="BL64" s="470"/>
      <c r="BM64" s="470"/>
      <c r="BN64" s="471"/>
      <c r="BO64" s="516" t="str">
        <f t="shared" si="41"/>
        <v>n.é.</v>
      </c>
      <c r="BP64" s="517"/>
    </row>
    <row r="65" spans="1:68" ht="20.100000000000001" hidden="1" customHeight="1" x14ac:dyDescent="0.2">
      <c r="A65" s="393" t="s">
        <v>214</v>
      </c>
      <c r="B65" s="394"/>
      <c r="C65" s="411" t="s">
        <v>435</v>
      </c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3"/>
      <c r="AC65" s="398" t="s">
        <v>337</v>
      </c>
      <c r="AD65" s="399"/>
      <c r="AE65" s="461"/>
      <c r="AF65" s="462"/>
      <c r="AG65" s="462"/>
      <c r="AH65" s="463"/>
      <c r="AI65" s="461"/>
      <c r="AJ65" s="462"/>
      <c r="AK65" s="462"/>
      <c r="AL65" s="463"/>
      <c r="AM65" s="461"/>
      <c r="AN65" s="462"/>
      <c r="AO65" s="462"/>
      <c r="AP65" s="463"/>
      <c r="AQ65" s="461"/>
      <c r="AR65" s="462"/>
      <c r="AS65" s="462"/>
      <c r="AT65" s="463"/>
      <c r="AU65" s="461"/>
      <c r="AV65" s="462"/>
      <c r="AW65" s="462"/>
      <c r="AX65" s="463"/>
      <c r="AY65" s="196" t="s">
        <v>811</v>
      </c>
      <c r="AZ65" s="197"/>
      <c r="BA65" s="197"/>
      <c r="BB65" s="198"/>
      <c r="BC65" s="461"/>
      <c r="BD65" s="462"/>
      <c r="BE65" s="462"/>
      <c r="BF65" s="463"/>
      <c r="BG65" s="196" t="s">
        <v>811</v>
      </c>
      <c r="BH65" s="197"/>
      <c r="BI65" s="197"/>
      <c r="BJ65" s="198"/>
      <c r="BK65" s="461"/>
      <c r="BL65" s="462"/>
      <c r="BM65" s="462"/>
      <c r="BN65" s="463"/>
      <c r="BO65" s="511" t="str">
        <f t="shared" si="41"/>
        <v>n.é.</v>
      </c>
      <c r="BP65" s="512"/>
    </row>
    <row r="66" spans="1:68" ht="20.100000000000001" hidden="1" customHeight="1" x14ac:dyDescent="0.2">
      <c r="A66" s="393" t="s">
        <v>215</v>
      </c>
      <c r="B66" s="394"/>
      <c r="C66" s="411" t="s">
        <v>637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3"/>
      <c r="AC66" s="398" t="s">
        <v>338</v>
      </c>
      <c r="AD66" s="399"/>
      <c r="AE66" s="461"/>
      <c r="AF66" s="462"/>
      <c r="AG66" s="462"/>
      <c r="AH66" s="463"/>
      <c r="AI66" s="461"/>
      <c r="AJ66" s="462"/>
      <c r="AK66" s="462"/>
      <c r="AL66" s="463"/>
      <c r="AM66" s="461"/>
      <c r="AN66" s="462"/>
      <c r="AO66" s="462"/>
      <c r="AP66" s="463"/>
      <c r="AQ66" s="461"/>
      <c r="AR66" s="462"/>
      <c r="AS66" s="462"/>
      <c r="AT66" s="463"/>
      <c r="AU66" s="461"/>
      <c r="AV66" s="462"/>
      <c r="AW66" s="462"/>
      <c r="AX66" s="463"/>
      <c r="AY66" s="196" t="s">
        <v>811</v>
      </c>
      <c r="AZ66" s="197"/>
      <c r="BA66" s="197"/>
      <c r="BB66" s="198"/>
      <c r="BC66" s="461"/>
      <c r="BD66" s="462"/>
      <c r="BE66" s="462"/>
      <c r="BF66" s="463"/>
      <c r="BG66" s="196" t="s">
        <v>811</v>
      </c>
      <c r="BH66" s="197"/>
      <c r="BI66" s="197"/>
      <c r="BJ66" s="198"/>
      <c r="BK66" s="461"/>
      <c r="BL66" s="462"/>
      <c r="BM66" s="462"/>
      <c r="BN66" s="463"/>
      <c r="BO66" s="511" t="str">
        <f t="shared" si="41"/>
        <v>n.é.</v>
      </c>
      <c r="BP66" s="512"/>
    </row>
    <row r="67" spans="1:68" ht="20.100000000000001" hidden="1" customHeight="1" x14ac:dyDescent="0.2">
      <c r="A67" s="393" t="s">
        <v>216</v>
      </c>
      <c r="B67" s="394"/>
      <c r="C67" s="411" t="s">
        <v>638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398" t="s">
        <v>340</v>
      </c>
      <c r="AD67" s="399"/>
      <c r="AE67" s="461"/>
      <c r="AF67" s="462"/>
      <c r="AG67" s="462"/>
      <c r="AH67" s="463"/>
      <c r="AI67" s="461"/>
      <c r="AJ67" s="462"/>
      <c r="AK67" s="462"/>
      <c r="AL67" s="463"/>
      <c r="AM67" s="461"/>
      <c r="AN67" s="462"/>
      <c r="AO67" s="462"/>
      <c r="AP67" s="463"/>
      <c r="AQ67" s="461"/>
      <c r="AR67" s="462"/>
      <c r="AS67" s="462"/>
      <c r="AT67" s="463"/>
      <c r="AU67" s="461"/>
      <c r="AV67" s="462"/>
      <c r="AW67" s="462"/>
      <c r="AX67" s="463"/>
      <c r="AY67" s="196" t="s">
        <v>811</v>
      </c>
      <c r="AZ67" s="197"/>
      <c r="BA67" s="197"/>
      <c r="BB67" s="198"/>
      <c r="BC67" s="461"/>
      <c r="BD67" s="462"/>
      <c r="BE67" s="462"/>
      <c r="BF67" s="463"/>
      <c r="BG67" s="196" t="s">
        <v>811</v>
      </c>
      <c r="BH67" s="197"/>
      <c r="BI67" s="197"/>
      <c r="BJ67" s="198"/>
      <c r="BK67" s="461"/>
      <c r="BL67" s="462"/>
      <c r="BM67" s="462"/>
      <c r="BN67" s="463"/>
      <c r="BO67" s="511" t="str">
        <f t="shared" si="41"/>
        <v>n.é.</v>
      </c>
      <c r="BP67" s="512"/>
    </row>
    <row r="68" spans="1:68" ht="20.100000000000001" hidden="1" customHeight="1" x14ac:dyDescent="0.2">
      <c r="A68" s="393" t="s">
        <v>217</v>
      </c>
      <c r="B68" s="394"/>
      <c r="C68" s="411" t="s">
        <v>436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3"/>
      <c r="AC68" s="398" t="s">
        <v>635</v>
      </c>
      <c r="AD68" s="399"/>
      <c r="AE68" s="461"/>
      <c r="AF68" s="462"/>
      <c r="AG68" s="462"/>
      <c r="AH68" s="463"/>
      <c r="AI68" s="461"/>
      <c r="AJ68" s="462"/>
      <c r="AK68" s="462"/>
      <c r="AL68" s="463"/>
      <c r="AM68" s="461"/>
      <c r="AN68" s="462"/>
      <c r="AO68" s="462"/>
      <c r="AP68" s="463"/>
      <c r="AQ68" s="461"/>
      <c r="AR68" s="462"/>
      <c r="AS68" s="462"/>
      <c r="AT68" s="463"/>
      <c r="AU68" s="461"/>
      <c r="AV68" s="462"/>
      <c r="AW68" s="462"/>
      <c r="AX68" s="463"/>
      <c r="AY68" s="196" t="s">
        <v>811</v>
      </c>
      <c r="AZ68" s="197"/>
      <c r="BA68" s="197"/>
      <c r="BB68" s="198"/>
      <c r="BC68" s="461"/>
      <c r="BD68" s="462"/>
      <c r="BE68" s="462"/>
      <c r="BF68" s="463"/>
      <c r="BG68" s="196" t="s">
        <v>811</v>
      </c>
      <c r="BH68" s="197"/>
      <c r="BI68" s="197"/>
      <c r="BJ68" s="198"/>
      <c r="BK68" s="461"/>
      <c r="BL68" s="462"/>
      <c r="BM68" s="462"/>
      <c r="BN68" s="463"/>
      <c r="BO68" s="511" t="str">
        <f t="shared" si="41"/>
        <v>n.é.</v>
      </c>
      <c r="BP68" s="512"/>
    </row>
    <row r="69" spans="1:68" ht="20.100000000000001" hidden="1" customHeight="1" x14ac:dyDescent="0.2">
      <c r="A69" s="393" t="s">
        <v>218</v>
      </c>
      <c r="B69" s="394"/>
      <c r="C69" s="411" t="s">
        <v>339</v>
      </c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3"/>
      <c r="AC69" s="398" t="s">
        <v>636</v>
      </c>
      <c r="AD69" s="399"/>
      <c r="AE69" s="461"/>
      <c r="AF69" s="462"/>
      <c r="AG69" s="462"/>
      <c r="AH69" s="463"/>
      <c r="AI69" s="461"/>
      <c r="AJ69" s="462"/>
      <c r="AK69" s="462"/>
      <c r="AL69" s="463"/>
      <c r="AM69" s="461"/>
      <c r="AN69" s="462"/>
      <c r="AO69" s="462"/>
      <c r="AP69" s="463"/>
      <c r="AQ69" s="461"/>
      <c r="AR69" s="462"/>
      <c r="AS69" s="462"/>
      <c r="AT69" s="463"/>
      <c r="AU69" s="461"/>
      <c r="AV69" s="462"/>
      <c r="AW69" s="462"/>
      <c r="AX69" s="463"/>
      <c r="AY69" s="196" t="s">
        <v>811</v>
      </c>
      <c r="AZ69" s="197"/>
      <c r="BA69" s="197"/>
      <c r="BB69" s="198"/>
      <c r="BC69" s="461"/>
      <c r="BD69" s="462"/>
      <c r="BE69" s="462"/>
      <c r="BF69" s="463"/>
      <c r="BG69" s="196" t="s">
        <v>811</v>
      </c>
      <c r="BH69" s="197"/>
      <c r="BI69" s="197"/>
      <c r="BJ69" s="198"/>
      <c r="BK69" s="461"/>
      <c r="BL69" s="462"/>
      <c r="BM69" s="462"/>
      <c r="BN69" s="463"/>
      <c r="BO69" s="511" t="str">
        <f t="shared" si="41"/>
        <v>n.é.</v>
      </c>
      <c r="BP69" s="512"/>
    </row>
    <row r="70" spans="1:68" s="3" customFormat="1" ht="20.100000000000001" customHeight="1" x14ac:dyDescent="0.2">
      <c r="A70" s="482" t="s">
        <v>219</v>
      </c>
      <c r="B70" s="483"/>
      <c r="C70" s="484" t="s">
        <v>640</v>
      </c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6"/>
      <c r="AC70" s="472" t="s">
        <v>341</v>
      </c>
      <c r="AD70" s="473"/>
      <c r="AE70" s="469">
        <f t="shared" si="1"/>
        <v>0</v>
      </c>
      <c r="AF70" s="470"/>
      <c r="AG70" s="470"/>
      <c r="AH70" s="471"/>
      <c r="AI70" s="469">
        <f t="shared" ref="AI70" si="54">SUM(AI65:AL69)</f>
        <v>0</v>
      </c>
      <c r="AJ70" s="470"/>
      <c r="AK70" s="470"/>
      <c r="AL70" s="471"/>
      <c r="AM70" s="469">
        <f t="shared" ref="AM70" si="55">SUM(AM65:AP69)</f>
        <v>0</v>
      </c>
      <c r="AN70" s="470"/>
      <c r="AO70" s="470"/>
      <c r="AP70" s="471"/>
      <c r="AQ70" s="469">
        <f t="shared" ref="AQ70" si="56">SUM(AQ65:AT69)</f>
        <v>0</v>
      </c>
      <c r="AR70" s="470"/>
      <c r="AS70" s="470"/>
      <c r="AT70" s="471"/>
      <c r="AU70" s="469">
        <f t="shared" ref="AU70" si="57">SUM(AU65:AX69)</f>
        <v>0</v>
      </c>
      <c r="AV70" s="470"/>
      <c r="AW70" s="470"/>
      <c r="AX70" s="471"/>
      <c r="AY70" s="513" t="s">
        <v>811</v>
      </c>
      <c r="AZ70" s="514"/>
      <c r="BA70" s="514"/>
      <c r="BB70" s="515"/>
      <c r="BC70" s="469">
        <f t="shared" ref="BC70" si="58">SUM(BC65:BF69)</f>
        <v>0</v>
      </c>
      <c r="BD70" s="470"/>
      <c r="BE70" s="470"/>
      <c r="BF70" s="471"/>
      <c r="BG70" s="513" t="s">
        <v>811</v>
      </c>
      <c r="BH70" s="514"/>
      <c r="BI70" s="514"/>
      <c r="BJ70" s="515"/>
      <c r="BK70" s="469">
        <f t="shared" ref="BK70" si="59">SUM(BK65:BN69)</f>
        <v>0</v>
      </c>
      <c r="BL70" s="470"/>
      <c r="BM70" s="470"/>
      <c r="BN70" s="471"/>
      <c r="BO70" s="516" t="str">
        <f t="shared" si="41"/>
        <v>n.é.</v>
      </c>
      <c r="BP70" s="517"/>
    </row>
    <row r="71" spans="1:68" s="3" customFormat="1" ht="20.100000000000001" customHeight="1" x14ac:dyDescent="0.2">
      <c r="A71" s="420" t="s">
        <v>220</v>
      </c>
      <c r="B71" s="421"/>
      <c r="C71" s="422" t="s">
        <v>641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4"/>
      <c r="AC71" s="425" t="s">
        <v>342</v>
      </c>
      <c r="AD71" s="426"/>
      <c r="AE71" s="518">
        <f t="shared" si="1"/>
        <v>414000</v>
      </c>
      <c r="AF71" s="519"/>
      <c r="AG71" s="519"/>
      <c r="AH71" s="520"/>
      <c r="AI71" s="518">
        <f t="shared" ref="AI71" si="60">SUM(AI20+AI26+AI40+AI52+AI58+AI64+AI70)</f>
        <v>0</v>
      </c>
      <c r="AJ71" s="519"/>
      <c r="AK71" s="519"/>
      <c r="AL71" s="520"/>
      <c r="AM71" s="518">
        <f t="shared" ref="AM71" si="61">SUM(AM20+AM26+AM40+AM52+AM58+AM64+AM70)</f>
        <v>414000</v>
      </c>
      <c r="AN71" s="519"/>
      <c r="AO71" s="519"/>
      <c r="AP71" s="520"/>
      <c r="AQ71" s="518">
        <f t="shared" ref="AQ71" si="62">AQ20+AQ26+AQ40+AQ52+AQ58+AQ64+AQ70</f>
        <v>0</v>
      </c>
      <c r="AR71" s="519"/>
      <c r="AS71" s="519"/>
      <c r="AT71" s="520"/>
      <c r="AU71" s="518">
        <f t="shared" ref="AU71" si="63">AU20+AU26+AU40+AU52+AU58+AU64+AU70</f>
        <v>0</v>
      </c>
      <c r="AV71" s="519"/>
      <c r="AW71" s="519"/>
      <c r="AX71" s="520"/>
      <c r="AY71" s="521" t="s">
        <v>811</v>
      </c>
      <c r="AZ71" s="522"/>
      <c r="BA71" s="522"/>
      <c r="BB71" s="523"/>
      <c r="BC71" s="518">
        <f t="shared" ref="BC71" si="64">BC20+BC26+BC40+BC52+BC58+BC64+BC70</f>
        <v>0</v>
      </c>
      <c r="BD71" s="519"/>
      <c r="BE71" s="519"/>
      <c r="BF71" s="520"/>
      <c r="BG71" s="521" t="s">
        <v>811</v>
      </c>
      <c r="BH71" s="522"/>
      <c r="BI71" s="522"/>
      <c r="BJ71" s="523"/>
      <c r="BK71" s="518">
        <f t="shared" ref="BK71" si="65">BK20+BK26+BK40+BK52+BK58+BK64+BK70</f>
        <v>0</v>
      </c>
      <c r="BL71" s="519"/>
      <c r="BM71" s="519"/>
      <c r="BN71" s="520"/>
      <c r="BO71" s="524" t="str">
        <f t="shared" si="41"/>
        <v>n.é.</v>
      </c>
      <c r="BP71" s="525"/>
    </row>
    <row r="72" spans="1:68" ht="20.100000000000001" hidden="1" customHeight="1" x14ac:dyDescent="0.2">
      <c r="A72" s="393" t="s">
        <v>221</v>
      </c>
      <c r="B72" s="394"/>
      <c r="C72" s="432" t="s">
        <v>642</v>
      </c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4"/>
      <c r="AC72" s="435" t="s">
        <v>343</v>
      </c>
      <c r="AD72" s="436"/>
      <c r="AE72" s="461"/>
      <c r="AF72" s="462"/>
      <c r="AG72" s="462"/>
      <c r="AH72" s="463"/>
      <c r="AI72" s="461"/>
      <c r="AJ72" s="462"/>
      <c r="AK72" s="462"/>
      <c r="AL72" s="463"/>
      <c r="AM72" s="461"/>
      <c r="AN72" s="462"/>
      <c r="AO72" s="462"/>
      <c r="AP72" s="463"/>
      <c r="AQ72" s="461"/>
      <c r="AR72" s="462"/>
      <c r="AS72" s="462"/>
      <c r="AT72" s="463"/>
      <c r="AU72" s="461"/>
      <c r="AV72" s="462"/>
      <c r="AW72" s="462"/>
      <c r="AX72" s="463"/>
      <c r="AY72" s="196" t="s">
        <v>811</v>
      </c>
      <c r="AZ72" s="197"/>
      <c r="BA72" s="197"/>
      <c r="BB72" s="198"/>
      <c r="BC72" s="461"/>
      <c r="BD72" s="462"/>
      <c r="BE72" s="462"/>
      <c r="BF72" s="463"/>
      <c r="BG72" s="196" t="s">
        <v>811</v>
      </c>
      <c r="BH72" s="197"/>
      <c r="BI72" s="197"/>
      <c r="BJ72" s="198"/>
      <c r="BK72" s="461"/>
      <c r="BL72" s="462"/>
      <c r="BM72" s="462"/>
      <c r="BN72" s="463"/>
      <c r="BO72" s="511" t="str">
        <f t="shared" si="41"/>
        <v>n.é.</v>
      </c>
      <c r="BP72" s="512"/>
    </row>
    <row r="73" spans="1:68" ht="20.100000000000001" hidden="1" customHeight="1" x14ac:dyDescent="0.2">
      <c r="A73" s="393" t="s">
        <v>222</v>
      </c>
      <c r="B73" s="394"/>
      <c r="C73" s="411" t="s">
        <v>344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3"/>
      <c r="AC73" s="435" t="s">
        <v>345</v>
      </c>
      <c r="AD73" s="436"/>
      <c r="AE73" s="461"/>
      <c r="AF73" s="462"/>
      <c r="AG73" s="462"/>
      <c r="AH73" s="463"/>
      <c r="AI73" s="461"/>
      <c r="AJ73" s="462"/>
      <c r="AK73" s="462"/>
      <c r="AL73" s="463"/>
      <c r="AM73" s="461"/>
      <c r="AN73" s="462"/>
      <c r="AO73" s="462"/>
      <c r="AP73" s="463"/>
      <c r="AQ73" s="461"/>
      <c r="AR73" s="462"/>
      <c r="AS73" s="462"/>
      <c r="AT73" s="463"/>
      <c r="AU73" s="461"/>
      <c r="AV73" s="462"/>
      <c r="AW73" s="462"/>
      <c r="AX73" s="463"/>
      <c r="AY73" s="196" t="s">
        <v>811</v>
      </c>
      <c r="AZ73" s="197"/>
      <c r="BA73" s="197"/>
      <c r="BB73" s="198"/>
      <c r="BC73" s="461"/>
      <c r="BD73" s="462"/>
      <c r="BE73" s="462"/>
      <c r="BF73" s="463"/>
      <c r="BG73" s="196" t="s">
        <v>811</v>
      </c>
      <c r="BH73" s="197"/>
      <c r="BI73" s="197"/>
      <c r="BJ73" s="198"/>
      <c r="BK73" s="461"/>
      <c r="BL73" s="462"/>
      <c r="BM73" s="462"/>
      <c r="BN73" s="463"/>
      <c r="BO73" s="511" t="str">
        <f t="shared" si="41"/>
        <v>n.é.</v>
      </c>
      <c r="BP73" s="512"/>
    </row>
    <row r="74" spans="1:68" ht="20.100000000000001" hidden="1" customHeight="1" x14ac:dyDescent="0.2">
      <c r="A74" s="393" t="s">
        <v>223</v>
      </c>
      <c r="B74" s="394"/>
      <c r="C74" s="432" t="s">
        <v>643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4"/>
      <c r="AC74" s="435" t="s">
        <v>346</v>
      </c>
      <c r="AD74" s="436"/>
      <c r="AE74" s="461"/>
      <c r="AF74" s="462"/>
      <c r="AG74" s="462"/>
      <c r="AH74" s="463"/>
      <c r="AI74" s="461"/>
      <c r="AJ74" s="462"/>
      <c r="AK74" s="462"/>
      <c r="AL74" s="463"/>
      <c r="AM74" s="461"/>
      <c r="AN74" s="462"/>
      <c r="AO74" s="462"/>
      <c r="AP74" s="463"/>
      <c r="AQ74" s="461"/>
      <c r="AR74" s="462"/>
      <c r="AS74" s="462"/>
      <c r="AT74" s="463"/>
      <c r="AU74" s="461"/>
      <c r="AV74" s="462"/>
      <c r="AW74" s="462"/>
      <c r="AX74" s="463"/>
      <c r="AY74" s="196" t="s">
        <v>811</v>
      </c>
      <c r="AZ74" s="197"/>
      <c r="BA74" s="197"/>
      <c r="BB74" s="198"/>
      <c r="BC74" s="461"/>
      <c r="BD74" s="462"/>
      <c r="BE74" s="462"/>
      <c r="BF74" s="463"/>
      <c r="BG74" s="196" t="s">
        <v>811</v>
      </c>
      <c r="BH74" s="197"/>
      <c r="BI74" s="197"/>
      <c r="BJ74" s="198"/>
      <c r="BK74" s="461"/>
      <c r="BL74" s="462"/>
      <c r="BM74" s="462"/>
      <c r="BN74" s="463"/>
      <c r="BO74" s="511" t="str">
        <f t="shared" si="41"/>
        <v>n.é.</v>
      </c>
      <c r="BP74" s="512"/>
    </row>
    <row r="75" spans="1:68" s="3" customFormat="1" ht="20.100000000000001" hidden="1" customHeight="1" x14ac:dyDescent="0.2">
      <c r="A75" s="482" t="s">
        <v>224</v>
      </c>
      <c r="B75" s="483"/>
      <c r="C75" s="484" t="s">
        <v>646</v>
      </c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6"/>
      <c r="AC75" s="526" t="s">
        <v>347</v>
      </c>
      <c r="AD75" s="527"/>
      <c r="AE75" s="469"/>
      <c r="AF75" s="470"/>
      <c r="AG75" s="470"/>
      <c r="AH75" s="471"/>
      <c r="AI75" s="469"/>
      <c r="AJ75" s="470"/>
      <c r="AK75" s="470"/>
      <c r="AL75" s="471"/>
      <c r="AM75" s="469"/>
      <c r="AN75" s="470"/>
      <c r="AO75" s="470"/>
      <c r="AP75" s="471"/>
      <c r="AQ75" s="469">
        <f t="shared" ref="AQ75" si="66">SUM(AQ72:AT74)</f>
        <v>0</v>
      </c>
      <c r="AR75" s="470"/>
      <c r="AS75" s="470"/>
      <c r="AT75" s="471"/>
      <c r="AU75" s="469">
        <f t="shared" ref="AU75" si="67">SUM(AU72:AX74)</f>
        <v>0</v>
      </c>
      <c r="AV75" s="470"/>
      <c r="AW75" s="470"/>
      <c r="AX75" s="471"/>
      <c r="AY75" s="513" t="s">
        <v>811</v>
      </c>
      <c r="AZ75" s="514"/>
      <c r="BA75" s="514"/>
      <c r="BB75" s="515"/>
      <c r="BC75" s="469">
        <f t="shared" ref="BC75" si="68">SUM(BC72:BF74)</f>
        <v>0</v>
      </c>
      <c r="BD75" s="470"/>
      <c r="BE75" s="470"/>
      <c r="BF75" s="471"/>
      <c r="BG75" s="513" t="s">
        <v>811</v>
      </c>
      <c r="BH75" s="514"/>
      <c r="BI75" s="514"/>
      <c r="BJ75" s="515"/>
      <c r="BK75" s="469">
        <f t="shared" ref="BK75" si="69">SUM(BK72:BN74)</f>
        <v>0</v>
      </c>
      <c r="BL75" s="470"/>
      <c r="BM75" s="470"/>
      <c r="BN75" s="471"/>
      <c r="BO75" s="516" t="str">
        <f t="shared" si="41"/>
        <v>n.é.</v>
      </c>
      <c r="BP75" s="517"/>
    </row>
    <row r="76" spans="1:68" ht="20.100000000000001" hidden="1" customHeight="1" x14ac:dyDescent="0.2">
      <c r="A76" s="393" t="s">
        <v>225</v>
      </c>
      <c r="B76" s="394"/>
      <c r="C76" s="411" t="s">
        <v>348</v>
      </c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3"/>
      <c r="AC76" s="435" t="s">
        <v>349</v>
      </c>
      <c r="AD76" s="436"/>
      <c r="AE76" s="461"/>
      <c r="AF76" s="462"/>
      <c r="AG76" s="462"/>
      <c r="AH76" s="463"/>
      <c r="AI76" s="461"/>
      <c r="AJ76" s="462"/>
      <c r="AK76" s="462"/>
      <c r="AL76" s="463"/>
      <c r="AM76" s="461"/>
      <c r="AN76" s="462"/>
      <c r="AO76" s="462"/>
      <c r="AP76" s="463"/>
      <c r="AQ76" s="461"/>
      <c r="AR76" s="462"/>
      <c r="AS76" s="462"/>
      <c r="AT76" s="463"/>
      <c r="AU76" s="461"/>
      <c r="AV76" s="462"/>
      <c r="AW76" s="462"/>
      <c r="AX76" s="463"/>
      <c r="AY76" s="196" t="s">
        <v>811</v>
      </c>
      <c r="AZ76" s="197"/>
      <c r="BA76" s="197"/>
      <c r="BB76" s="198"/>
      <c r="BC76" s="461"/>
      <c r="BD76" s="462"/>
      <c r="BE76" s="462"/>
      <c r="BF76" s="463"/>
      <c r="BG76" s="196" t="s">
        <v>811</v>
      </c>
      <c r="BH76" s="197"/>
      <c r="BI76" s="197"/>
      <c r="BJ76" s="198"/>
      <c r="BK76" s="461"/>
      <c r="BL76" s="462"/>
      <c r="BM76" s="462"/>
      <c r="BN76" s="463"/>
      <c r="BO76" s="511" t="str">
        <f t="shared" si="41"/>
        <v>n.é.</v>
      </c>
      <c r="BP76" s="512"/>
    </row>
    <row r="77" spans="1:68" ht="20.100000000000001" hidden="1" customHeight="1" x14ac:dyDescent="0.2">
      <c r="A77" s="393" t="s">
        <v>226</v>
      </c>
      <c r="B77" s="394"/>
      <c r="C77" s="432" t="s">
        <v>644</v>
      </c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4"/>
      <c r="AC77" s="435" t="s">
        <v>350</v>
      </c>
      <c r="AD77" s="436"/>
      <c r="AE77" s="461"/>
      <c r="AF77" s="462"/>
      <c r="AG77" s="462"/>
      <c r="AH77" s="463"/>
      <c r="AI77" s="461"/>
      <c r="AJ77" s="462"/>
      <c r="AK77" s="462"/>
      <c r="AL77" s="463"/>
      <c r="AM77" s="461"/>
      <c r="AN77" s="462"/>
      <c r="AO77" s="462"/>
      <c r="AP77" s="463"/>
      <c r="AQ77" s="461"/>
      <c r="AR77" s="462"/>
      <c r="AS77" s="462"/>
      <c r="AT77" s="463"/>
      <c r="AU77" s="461"/>
      <c r="AV77" s="462"/>
      <c r="AW77" s="462"/>
      <c r="AX77" s="463"/>
      <c r="AY77" s="196" t="s">
        <v>811</v>
      </c>
      <c r="AZ77" s="197"/>
      <c r="BA77" s="197"/>
      <c r="BB77" s="198"/>
      <c r="BC77" s="461"/>
      <c r="BD77" s="462"/>
      <c r="BE77" s="462"/>
      <c r="BF77" s="463"/>
      <c r="BG77" s="196" t="s">
        <v>811</v>
      </c>
      <c r="BH77" s="197"/>
      <c r="BI77" s="197"/>
      <c r="BJ77" s="198"/>
      <c r="BK77" s="461"/>
      <c r="BL77" s="462"/>
      <c r="BM77" s="462"/>
      <c r="BN77" s="463"/>
      <c r="BO77" s="511" t="str">
        <f t="shared" si="41"/>
        <v>n.é.</v>
      </c>
      <c r="BP77" s="512"/>
    </row>
    <row r="78" spans="1:68" ht="20.100000000000001" hidden="1" customHeight="1" x14ac:dyDescent="0.2">
      <c r="A78" s="393" t="s">
        <v>227</v>
      </c>
      <c r="B78" s="394"/>
      <c r="C78" s="411" t="s">
        <v>351</v>
      </c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3"/>
      <c r="AC78" s="435" t="s">
        <v>352</v>
      </c>
      <c r="AD78" s="436"/>
      <c r="AE78" s="461"/>
      <c r="AF78" s="462"/>
      <c r="AG78" s="462"/>
      <c r="AH78" s="463"/>
      <c r="AI78" s="461"/>
      <c r="AJ78" s="462"/>
      <c r="AK78" s="462"/>
      <c r="AL78" s="463"/>
      <c r="AM78" s="461"/>
      <c r="AN78" s="462"/>
      <c r="AO78" s="462"/>
      <c r="AP78" s="463"/>
      <c r="AQ78" s="461"/>
      <c r="AR78" s="462"/>
      <c r="AS78" s="462"/>
      <c r="AT78" s="463"/>
      <c r="AU78" s="461"/>
      <c r="AV78" s="462"/>
      <c r="AW78" s="462"/>
      <c r="AX78" s="463"/>
      <c r="AY78" s="196" t="s">
        <v>811</v>
      </c>
      <c r="AZ78" s="197"/>
      <c r="BA78" s="197"/>
      <c r="BB78" s="198"/>
      <c r="BC78" s="461"/>
      <c r="BD78" s="462"/>
      <c r="BE78" s="462"/>
      <c r="BF78" s="463"/>
      <c r="BG78" s="196" t="s">
        <v>811</v>
      </c>
      <c r="BH78" s="197"/>
      <c r="BI78" s="197"/>
      <c r="BJ78" s="198"/>
      <c r="BK78" s="461"/>
      <c r="BL78" s="462"/>
      <c r="BM78" s="462"/>
      <c r="BN78" s="463"/>
      <c r="BO78" s="511" t="str">
        <f t="shared" si="41"/>
        <v>n.é.</v>
      </c>
      <c r="BP78" s="512"/>
    </row>
    <row r="79" spans="1:68" ht="20.100000000000001" hidden="1" customHeight="1" x14ac:dyDescent="0.2">
      <c r="A79" s="393" t="s">
        <v>228</v>
      </c>
      <c r="B79" s="394"/>
      <c r="C79" s="432" t="s">
        <v>645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4"/>
      <c r="AC79" s="435" t="s">
        <v>353</v>
      </c>
      <c r="AD79" s="436"/>
      <c r="AE79" s="461"/>
      <c r="AF79" s="462"/>
      <c r="AG79" s="462"/>
      <c r="AH79" s="463"/>
      <c r="AI79" s="461"/>
      <c r="AJ79" s="462"/>
      <c r="AK79" s="462"/>
      <c r="AL79" s="463"/>
      <c r="AM79" s="461"/>
      <c r="AN79" s="462"/>
      <c r="AO79" s="462"/>
      <c r="AP79" s="463"/>
      <c r="AQ79" s="461"/>
      <c r="AR79" s="462"/>
      <c r="AS79" s="462"/>
      <c r="AT79" s="463"/>
      <c r="AU79" s="461"/>
      <c r="AV79" s="462"/>
      <c r="AW79" s="462"/>
      <c r="AX79" s="463"/>
      <c r="AY79" s="196" t="s">
        <v>811</v>
      </c>
      <c r="AZ79" s="197"/>
      <c r="BA79" s="197"/>
      <c r="BB79" s="198"/>
      <c r="BC79" s="461"/>
      <c r="BD79" s="462"/>
      <c r="BE79" s="462"/>
      <c r="BF79" s="463"/>
      <c r="BG79" s="196" t="s">
        <v>811</v>
      </c>
      <c r="BH79" s="197"/>
      <c r="BI79" s="197"/>
      <c r="BJ79" s="198"/>
      <c r="BK79" s="461"/>
      <c r="BL79" s="462"/>
      <c r="BM79" s="462"/>
      <c r="BN79" s="463"/>
      <c r="BO79" s="511" t="str">
        <f t="shared" si="41"/>
        <v>n.é.</v>
      </c>
      <c r="BP79" s="512"/>
    </row>
    <row r="80" spans="1:68" s="3" customFormat="1" ht="20.100000000000001" customHeight="1" x14ac:dyDescent="0.2">
      <c r="A80" s="482" t="s">
        <v>229</v>
      </c>
      <c r="B80" s="483"/>
      <c r="C80" s="528" t="s">
        <v>647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30"/>
      <c r="AC80" s="526" t="s">
        <v>354</v>
      </c>
      <c r="AD80" s="527"/>
      <c r="AE80" s="469">
        <f t="shared" ref="AE80:AE141" si="70">AI80+AM80</f>
        <v>0</v>
      </c>
      <c r="AF80" s="470"/>
      <c r="AG80" s="470"/>
      <c r="AH80" s="471"/>
      <c r="AI80" s="469">
        <f t="shared" ref="AI80" si="71">SUM(AI76:AL79)</f>
        <v>0</v>
      </c>
      <c r="AJ80" s="470"/>
      <c r="AK80" s="470"/>
      <c r="AL80" s="471"/>
      <c r="AM80" s="469">
        <f t="shared" ref="AM80" si="72">SUM(AM76:AP79)</f>
        <v>0</v>
      </c>
      <c r="AN80" s="470"/>
      <c r="AO80" s="470"/>
      <c r="AP80" s="471"/>
      <c r="AQ80" s="469">
        <f t="shared" ref="AQ80" si="73">SUM(AQ76:AT79)</f>
        <v>0</v>
      </c>
      <c r="AR80" s="470"/>
      <c r="AS80" s="470"/>
      <c r="AT80" s="471"/>
      <c r="AU80" s="469">
        <f t="shared" ref="AU80" si="74">SUM(AU76:AX79)</f>
        <v>0</v>
      </c>
      <c r="AV80" s="470"/>
      <c r="AW80" s="470"/>
      <c r="AX80" s="471"/>
      <c r="AY80" s="513" t="s">
        <v>811</v>
      </c>
      <c r="AZ80" s="514"/>
      <c r="BA80" s="514"/>
      <c r="BB80" s="515"/>
      <c r="BC80" s="469">
        <f t="shared" ref="BC80" si="75">SUM(BC76:BF79)</f>
        <v>0</v>
      </c>
      <c r="BD80" s="470"/>
      <c r="BE80" s="470"/>
      <c r="BF80" s="471"/>
      <c r="BG80" s="513" t="s">
        <v>811</v>
      </c>
      <c r="BH80" s="514"/>
      <c r="BI80" s="514"/>
      <c r="BJ80" s="515"/>
      <c r="BK80" s="469">
        <f t="shared" ref="BK80" si="76">SUM(BK76:BN79)</f>
        <v>0</v>
      </c>
      <c r="BL80" s="470"/>
      <c r="BM80" s="470"/>
      <c r="BN80" s="471"/>
      <c r="BO80" s="516" t="str">
        <f t="shared" si="41"/>
        <v>n.é.</v>
      </c>
      <c r="BP80" s="517"/>
    </row>
    <row r="81" spans="1:68" ht="20.100000000000001" customHeight="1" x14ac:dyDescent="0.2">
      <c r="A81" s="393" t="s">
        <v>230</v>
      </c>
      <c r="B81" s="394"/>
      <c r="C81" s="411" t="s">
        <v>355</v>
      </c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3"/>
      <c r="AC81" s="435" t="s">
        <v>356</v>
      </c>
      <c r="AD81" s="436"/>
      <c r="AE81" s="461">
        <f t="shared" si="70"/>
        <v>2817878</v>
      </c>
      <c r="AF81" s="462"/>
      <c r="AG81" s="462"/>
      <c r="AH81" s="463"/>
      <c r="AI81" s="461">
        <v>487878</v>
      </c>
      <c r="AJ81" s="462"/>
      <c r="AK81" s="462"/>
      <c r="AL81" s="463"/>
      <c r="AM81" s="461">
        <v>2330000</v>
      </c>
      <c r="AN81" s="462"/>
      <c r="AO81" s="462"/>
      <c r="AP81" s="463"/>
      <c r="AQ81" s="461"/>
      <c r="AR81" s="462"/>
      <c r="AS81" s="462"/>
      <c r="AT81" s="463"/>
      <c r="AU81" s="461"/>
      <c r="AV81" s="462"/>
      <c r="AW81" s="462"/>
      <c r="AX81" s="463"/>
      <c r="AY81" s="196" t="s">
        <v>811</v>
      </c>
      <c r="AZ81" s="197"/>
      <c r="BA81" s="197"/>
      <c r="BB81" s="198"/>
      <c r="BC81" s="461"/>
      <c r="BD81" s="462"/>
      <c r="BE81" s="462"/>
      <c r="BF81" s="463"/>
      <c r="BG81" s="196" t="s">
        <v>811</v>
      </c>
      <c r="BH81" s="197"/>
      <c r="BI81" s="197"/>
      <c r="BJ81" s="198"/>
      <c r="BK81" s="461"/>
      <c r="BL81" s="462"/>
      <c r="BM81" s="462"/>
      <c r="BN81" s="463"/>
      <c r="BO81" s="511" t="str">
        <f t="shared" si="41"/>
        <v>n.é.</v>
      </c>
      <c r="BP81" s="512"/>
    </row>
    <row r="82" spans="1:68" ht="20.100000000000001" hidden="1" customHeight="1" x14ac:dyDescent="0.2">
      <c r="A82" s="393" t="s">
        <v>231</v>
      </c>
      <c r="B82" s="394"/>
      <c r="C82" s="411" t="s">
        <v>357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3"/>
      <c r="AC82" s="435" t="s">
        <v>358</v>
      </c>
      <c r="AD82" s="436"/>
      <c r="AE82" s="461"/>
      <c r="AF82" s="462"/>
      <c r="AG82" s="462"/>
      <c r="AH82" s="463"/>
      <c r="AI82" s="461"/>
      <c r="AJ82" s="462"/>
      <c r="AK82" s="462"/>
      <c r="AL82" s="463"/>
      <c r="AM82" s="461"/>
      <c r="AN82" s="462"/>
      <c r="AO82" s="462"/>
      <c r="AP82" s="463"/>
      <c r="AQ82" s="461"/>
      <c r="AR82" s="462"/>
      <c r="AS82" s="462"/>
      <c r="AT82" s="463"/>
      <c r="AU82" s="461"/>
      <c r="AV82" s="462"/>
      <c r="AW82" s="462"/>
      <c r="AX82" s="463"/>
      <c r="AY82" s="196" t="s">
        <v>811</v>
      </c>
      <c r="AZ82" s="197"/>
      <c r="BA82" s="197"/>
      <c r="BB82" s="198"/>
      <c r="BC82" s="461"/>
      <c r="BD82" s="462"/>
      <c r="BE82" s="462"/>
      <c r="BF82" s="463"/>
      <c r="BG82" s="196" t="s">
        <v>811</v>
      </c>
      <c r="BH82" s="197"/>
      <c r="BI82" s="197"/>
      <c r="BJ82" s="198"/>
      <c r="BK82" s="461"/>
      <c r="BL82" s="462"/>
      <c r="BM82" s="462"/>
      <c r="BN82" s="463"/>
      <c r="BO82" s="511" t="str">
        <f t="shared" si="41"/>
        <v>n.é.</v>
      </c>
      <c r="BP82" s="512"/>
    </row>
    <row r="83" spans="1:68" s="3" customFormat="1" ht="20.100000000000001" customHeight="1" x14ac:dyDescent="0.2">
      <c r="A83" s="482" t="s">
        <v>232</v>
      </c>
      <c r="B83" s="483"/>
      <c r="C83" s="484" t="s">
        <v>649</v>
      </c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6"/>
      <c r="AC83" s="526" t="s">
        <v>359</v>
      </c>
      <c r="AD83" s="527"/>
      <c r="AE83" s="206">
        <f t="shared" si="70"/>
        <v>2817878</v>
      </c>
      <c r="AF83" s="207"/>
      <c r="AG83" s="207"/>
      <c r="AH83" s="208"/>
      <c r="AI83" s="206">
        <f t="shared" ref="AI83" si="77">SUM(AI81:AL82)</f>
        <v>487878</v>
      </c>
      <c r="AJ83" s="207"/>
      <c r="AK83" s="207"/>
      <c r="AL83" s="208"/>
      <c r="AM83" s="206">
        <f t="shared" ref="AM83" si="78">SUM(AM81:AP82)</f>
        <v>2330000</v>
      </c>
      <c r="AN83" s="207"/>
      <c r="AO83" s="207"/>
      <c r="AP83" s="208"/>
      <c r="AQ83" s="206">
        <f t="shared" ref="AQ83" si="79">SUM(AQ81:AT82)</f>
        <v>0</v>
      </c>
      <c r="AR83" s="207"/>
      <c r="AS83" s="207"/>
      <c r="AT83" s="208"/>
      <c r="AU83" s="206">
        <f t="shared" ref="AU83" si="80">SUM(AU81:AX82)</f>
        <v>0</v>
      </c>
      <c r="AV83" s="207"/>
      <c r="AW83" s="207"/>
      <c r="AX83" s="208"/>
      <c r="AY83" s="209" t="s">
        <v>811</v>
      </c>
      <c r="AZ83" s="210"/>
      <c r="BA83" s="210"/>
      <c r="BB83" s="211"/>
      <c r="BC83" s="206">
        <f t="shared" ref="BC83" si="81">SUM(BC81:BF82)</f>
        <v>0</v>
      </c>
      <c r="BD83" s="207"/>
      <c r="BE83" s="207"/>
      <c r="BF83" s="208"/>
      <c r="BG83" s="209" t="s">
        <v>811</v>
      </c>
      <c r="BH83" s="210"/>
      <c r="BI83" s="210"/>
      <c r="BJ83" s="211"/>
      <c r="BK83" s="206">
        <f t="shared" ref="BK83" si="82">SUM(BK81:BN82)</f>
        <v>0</v>
      </c>
      <c r="BL83" s="207"/>
      <c r="BM83" s="207"/>
      <c r="BN83" s="208"/>
      <c r="BO83" s="516" t="str">
        <f t="shared" si="41"/>
        <v>n.é.</v>
      </c>
      <c r="BP83" s="517"/>
    </row>
    <row r="84" spans="1:68" ht="20.100000000000001" hidden="1" customHeight="1" x14ac:dyDescent="0.2">
      <c r="A84" s="393" t="s">
        <v>233</v>
      </c>
      <c r="B84" s="394"/>
      <c r="C84" s="432" t="s">
        <v>360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5" t="s">
        <v>361</v>
      </c>
      <c r="AD84" s="436"/>
      <c r="AE84" s="461"/>
      <c r="AF84" s="462"/>
      <c r="AG84" s="462"/>
      <c r="AH84" s="463"/>
      <c r="AI84" s="461"/>
      <c r="AJ84" s="462"/>
      <c r="AK84" s="462"/>
      <c r="AL84" s="463"/>
      <c r="AM84" s="461"/>
      <c r="AN84" s="462"/>
      <c r="AO84" s="462"/>
      <c r="AP84" s="463"/>
      <c r="AQ84" s="461"/>
      <c r="AR84" s="462"/>
      <c r="AS84" s="462"/>
      <c r="AT84" s="463"/>
      <c r="AU84" s="461"/>
      <c r="AV84" s="462"/>
      <c r="AW84" s="462"/>
      <c r="AX84" s="463"/>
      <c r="AY84" s="196" t="s">
        <v>811</v>
      </c>
      <c r="AZ84" s="197"/>
      <c r="BA84" s="197"/>
      <c r="BB84" s="198"/>
      <c r="BC84" s="461"/>
      <c r="BD84" s="462"/>
      <c r="BE84" s="462"/>
      <c r="BF84" s="463"/>
      <c r="BG84" s="196" t="s">
        <v>811</v>
      </c>
      <c r="BH84" s="197"/>
      <c r="BI84" s="197"/>
      <c r="BJ84" s="198"/>
      <c r="BK84" s="461"/>
      <c r="BL84" s="462"/>
      <c r="BM84" s="462"/>
      <c r="BN84" s="463"/>
      <c r="BO84" s="511" t="str">
        <f t="shared" si="41"/>
        <v>n.é.</v>
      </c>
      <c r="BP84" s="512"/>
    </row>
    <row r="85" spans="1:68" ht="20.100000000000001" hidden="1" customHeight="1" x14ac:dyDescent="0.2">
      <c r="A85" s="393" t="s">
        <v>234</v>
      </c>
      <c r="B85" s="394"/>
      <c r="C85" s="432" t="s">
        <v>362</v>
      </c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4"/>
      <c r="AC85" s="435" t="s">
        <v>363</v>
      </c>
      <c r="AD85" s="436"/>
      <c r="AE85" s="461"/>
      <c r="AF85" s="462"/>
      <c r="AG85" s="462"/>
      <c r="AH85" s="463"/>
      <c r="AI85" s="461"/>
      <c r="AJ85" s="462"/>
      <c r="AK85" s="462"/>
      <c r="AL85" s="463"/>
      <c r="AM85" s="461"/>
      <c r="AN85" s="462"/>
      <c r="AO85" s="462"/>
      <c r="AP85" s="463"/>
      <c r="AQ85" s="461"/>
      <c r="AR85" s="462"/>
      <c r="AS85" s="462"/>
      <c r="AT85" s="463"/>
      <c r="AU85" s="461"/>
      <c r="AV85" s="462"/>
      <c r="AW85" s="462"/>
      <c r="AX85" s="463"/>
      <c r="AY85" s="196" t="s">
        <v>811</v>
      </c>
      <c r="AZ85" s="197"/>
      <c r="BA85" s="197"/>
      <c r="BB85" s="198"/>
      <c r="BC85" s="461"/>
      <c r="BD85" s="462"/>
      <c r="BE85" s="462"/>
      <c r="BF85" s="463"/>
      <c r="BG85" s="196" t="s">
        <v>811</v>
      </c>
      <c r="BH85" s="197"/>
      <c r="BI85" s="197"/>
      <c r="BJ85" s="198"/>
      <c r="BK85" s="461"/>
      <c r="BL85" s="462"/>
      <c r="BM85" s="462"/>
      <c r="BN85" s="463"/>
      <c r="BO85" s="511" t="str">
        <f t="shared" si="41"/>
        <v>n.é.</v>
      </c>
      <c r="BP85" s="512"/>
    </row>
    <row r="86" spans="1:68" ht="20.100000000000001" customHeight="1" x14ac:dyDescent="0.2">
      <c r="A86" s="393" t="s">
        <v>235</v>
      </c>
      <c r="B86" s="394"/>
      <c r="C86" s="432" t="s">
        <v>364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35" t="s">
        <v>365</v>
      </c>
      <c r="AD86" s="436"/>
      <c r="AE86" s="461">
        <f t="shared" si="70"/>
        <v>64446400</v>
      </c>
      <c r="AF86" s="462"/>
      <c r="AG86" s="462"/>
      <c r="AH86" s="463"/>
      <c r="AI86" s="461">
        <v>34690400</v>
      </c>
      <c r="AJ86" s="462"/>
      <c r="AK86" s="462"/>
      <c r="AL86" s="463"/>
      <c r="AM86" s="461">
        <f>27506000+2250000</f>
        <v>29756000</v>
      </c>
      <c r="AN86" s="462"/>
      <c r="AO86" s="462"/>
      <c r="AP86" s="463"/>
      <c r="AQ86" s="461"/>
      <c r="AR86" s="462"/>
      <c r="AS86" s="462"/>
      <c r="AT86" s="463"/>
      <c r="AU86" s="461"/>
      <c r="AV86" s="462"/>
      <c r="AW86" s="462"/>
      <c r="AX86" s="463"/>
      <c r="AY86" s="196" t="s">
        <v>811</v>
      </c>
      <c r="AZ86" s="197"/>
      <c r="BA86" s="197"/>
      <c r="BB86" s="198"/>
      <c r="BC86" s="461"/>
      <c r="BD86" s="462"/>
      <c r="BE86" s="462"/>
      <c r="BF86" s="463"/>
      <c r="BG86" s="196" t="s">
        <v>811</v>
      </c>
      <c r="BH86" s="197"/>
      <c r="BI86" s="197"/>
      <c r="BJ86" s="198"/>
      <c r="BK86" s="461"/>
      <c r="BL86" s="462"/>
      <c r="BM86" s="462"/>
      <c r="BN86" s="463"/>
      <c r="BO86" s="511" t="str">
        <f t="shared" si="41"/>
        <v>n.é.</v>
      </c>
      <c r="BP86" s="512"/>
    </row>
    <row r="87" spans="1:68" ht="20.100000000000001" hidden="1" customHeight="1" x14ac:dyDescent="0.2">
      <c r="A87" s="393" t="s">
        <v>236</v>
      </c>
      <c r="B87" s="394"/>
      <c r="C87" s="432" t="s">
        <v>648</v>
      </c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4"/>
      <c r="AC87" s="435" t="s">
        <v>366</v>
      </c>
      <c r="AD87" s="436"/>
      <c r="AE87" s="461"/>
      <c r="AF87" s="462"/>
      <c r="AG87" s="462"/>
      <c r="AH87" s="463"/>
      <c r="AI87" s="461"/>
      <c r="AJ87" s="462"/>
      <c r="AK87" s="462"/>
      <c r="AL87" s="463"/>
      <c r="AM87" s="461"/>
      <c r="AN87" s="462"/>
      <c r="AO87" s="462"/>
      <c r="AP87" s="463"/>
      <c r="AQ87" s="461"/>
      <c r="AR87" s="462"/>
      <c r="AS87" s="462"/>
      <c r="AT87" s="463"/>
      <c r="AU87" s="461"/>
      <c r="AV87" s="462"/>
      <c r="AW87" s="462"/>
      <c r="AX87" s="463"/>
      <c r="AY87" s="196" t="s">
        <v>811</v>
      </c>
      <c r="AZ87" s="197"/>
      <c r="BA87" s="197"/>
      <c r="BB87" s="198"/>
      <c r="BC87" s="461"/>
      <c r="BD87" s="462"/>
      <c r="BE87" s="462"/>
      <c r="BF87" s="463"/>
      <c r="BG87" s="196" t="s">
        <v>811</v>
      </c>
      <c r="BH87" s="197"/>
      <c r="BI87" s="197"/>
      <c r="BJ87" s="198"/>
      <c r="BK87" s="461"/>
      <c r="BL87" s="462"/>
      <c r="BM87" s="462"/>
      <c r="BN87" s="463"/>
      <c r="BO87" s="511" t="str">
        <f t="shared" si="41"/>
        <v>n.é.</v>
      </c>
      <c r="BP87" s="512"/>
    </row>
    <row r="88" spans="1:68" ht="20.100000000000001" hidden="1" customHeight="1" x14ac:dyDescent="0.2">
      <c r="A88" s="393" t="s">
        <v>237</v>
      </c>
      <c r="B88" s="394"/>
      <c r="C88" s="411" t="s">
        <v>367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3"/>
      <c r="AC88" s="435" t="s">
        <v>368</v>
      </c>
      <c r="AD88" s="436"/>
      <c r="AE88" s="461"/>
      <c r="AF88" s="462"/>
      <c r="AG88" s="462"/>
      <c r="AH88" s="463"/>
      <c r="AI88" s="461"/>
      <c r="AJ88" s="462"/>
      <c r="AK88" s="462"/>
      <c r="AL88" s="463"/>
      <c r="AM88" s="461"/>
      <c r="AN88" s="462"/>
      <c r="AO88" s="462"/>
      <c r="AP88" s="463"/>
      <c r="AQ88" s="461"/>
      <c r="AR88" s="462"/>
      <c r="AS88" s="462"/>
      <c r="AT88" s="463"/>
      <c r="AU88" s="461"/>
      <c r="AV88" s="462"/>
      <c r="AW88" s="462"/>
      <c r="AX88" s="463"/>
      <c r="AY88" s="196" t="s">
        <v>811</v>
      </c>
      <c r="AZ88" s="197"/>
      <c r="BA88" s="197"/>
      <c r="BB88" s="198"/>
      <c r="BC88" s="461"/>
      <c r="BD88" s="462"/>
      <c r="BE88" s="462"/>
      <c r="BF88" s="463"/>
      <c r="BG88" s="196" t="s">
        <v>811</v>
      </c>
      <c r="BH88" s="197"/>
      <c r="BI88" s="197"/>
      <c r="BJ88" s="198"/>
      <c r="BK88" s="461"/>
      <c r="BL88" s="462"/>
      <c r="BM88" s="462"/>
      <c r="BN88" s="463"/>
      <c r="BO88" s="511" t="str">
        <f t="shared" si="41"/>
        <v>n.é.</v>
      </c>
      <c r="BP88" s="512"/>
    </row>
    <row r="89" spans="1:68" ht="20.100000000000001" hidden="1" customHeight="1" x14ac:dyDescent="0.2">
      <c r="A89" s="393" t="s">
        <v>238</v>
      </c>
      <c r="B89" s="394"/>
      <c r="C89" s="411" t="s">
        <v>653</v>
      </c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3"/>
      <c r="AC89" s="435" t="s">
        <v>651</v>
      </c>
      <c r="AD89" s="436"/>
      <c r="AE89" s="461"/>
      <c r="AF89" s="462"/>
      <c r="AG89" s="462"/>
      <c r="AH89" s="463"/>
      <c r="AI89" s="461"/>
      <c r="AJ89" s="462"/>
      <c r="AK89" s="462"/>
      <c r="AL89" s="463"/>
      <c r="AM89" s="461"/>
      <c r="AN89" s="462"/>
      <c r="AO89" s="462"/>
      <c r="AP89" s="463"/>
      <c r="AQ89" s="461"/>
      <c r="AR89" s="462"/>
      <c r="AS89" s="462"/>
      <c r="AT89" s="463"/>
      <c r="AU89" s="461"/>
      <c r="AV89" s="462"/>
      <c r="AW89" s="462"/>
      <c r="AX89" s="463"/>
      <c r="AY89" s="196" t="s">
        <v>811</v>
      </c>
      <c r="AZ89" s="197"/>
      <c r="BA89" s="197"/>
      <c r="BB89" s="198"/>
      <c r="BC89" s="461"/>
      <c r="BD89" s="462"/>
      <c r="BE89" s="462"/>
      <c r="BF89" s="463"/>
      <c r="BG89" s="196" t="s">
        <v>811</v>
      </c>
      <c r="BH89" s="197"/>
      <c r="BI89" s="197"/>
      <c r="BJ89" s="198"/>
      <c r="BK89" s="461"/>
      <c r="BL89" s="462"/>
      <c r="BM89" s="462"/>
      <c r="BN89" s="463"/>
      <c r="BO89" s="511" t="str">
        <f t="shared" si="41"/>
        <v>n.é.</v>
      </c>
      <c r="BP89" s="512"/>
    </row>
    <row r="90" spans="1:68" ht="20.100000000000001" hidden="1" customHeight="1" x14ac:dyDescent="0.2">
      <c r="A90" s="393" t="s">
        <v>239</v>
      </c>
      <c r="B90" s="394"/>
      <c r="C90" s="411" t="s">
        <v>654</v>
      </c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3"/>
      <c r="AC90" s="435" t="s">
        <v>652</v>
      </c>
      <c r="AD90" s="436"/>
      <c r="AE90" s="461"/>
      <c r="AF90" s="462"/>
      <c r="AG90" s="462"/>
      <c r="AH90" s="463"/>
      <c r="AI90" s="461"/>
      <c r="AJ90" s="462"/>
      <c r="AK90" s="462"/>
      <c r="AL90" s="463"/>
      <c r="AM90" s="461"/>
      <c r="AN90" s="462"/>
      <c r="AO90" s="462"/>
      <c r="AP90" s="463"/>
      <c r="AQ90" s="461"/>
      <c r="AR90" s="462"/>
      <c r="AS90" s="462"/>
      <c r="AT90" s="463"/>
      <c r="AU90" s="461"/>
      <c r="AV90" s="462"/>
      <c r="AW90" s="462"/>
      <c r="AX90" s="463"/>
      <c r="AY90" s="196" t="s">
        <v>811</v>
      </c>
      <c r="AZ90" s="197"/>
      <c r="BA90" s="197"/>
      <c r="BB90" s="198"/>
      <c r="BC90" s="461"/>
      <c r="BD90" s="462"/>
      <c r="BE90" s="462"/>
      <c r="BF90" s="463"/>
      <c r="BG90" s="196" t="s">
        <v>811</v>
      </c>
      <c r="BH90" s="197"/>
      <c r="BI90" s="197"/>
      <c r="BJ90" s="198"/>
      <c r="BK90" s="461"/>
      <c r="BL90" s="462"/>
      <c r="BM90" s="462"/>
      <c r="BN90" s="463"/>
      <c r="BO90" s="511" t="str">
        <f t="shared" si="41"/>
        <v>n.é.</v>
      </c>
      <c r="BP90" s="512"/>
    </row>
    <row r="91" spans="1:68" s="3" customFormat="1" ht="20.100000000000001" customHeight="1" x14ac:dyDescent="0.2">
      <c r="A91" s="482" t="s">
        <v>240</v>
      </c>
      <c r="B91" s="483"/>
      <c r="C91" s="484" t="s">
        <v>656</v>
      </c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6"/>
      <c r="AC91" s="526" t="s">
        <v>650</v>
      </c>
      <c r="AD91" s="527"/>
      <c r="AE91" s="531">
        <f t="shared" si="70"/>
        <v>0</v>
      </c>
      <c r="AF91" s="532"/>
      <c r="AG91" s="532"/>
      <c r="AH91" s="533"/>
      <c r="AI91" s="531">
        <f t="shared" ref="AI91" si="83">SUM(AI89:AL90)</f>
        <v>0</v>
      </c>
      <c r="AJ91" s="532"/>
      <c r="AK91" s="532"/>
      <c r="AL91" s="533"/>
      <c r="AM91" s="531">
        <f t="shared" ref="AM91" si="84">SUM(AM89:AP90)</f>
        <v>0</v>
      </c>
      <c r="AN91" s="532"/>
      <c r="AO91" s="532"/>
      <c r="AP91" s="533"/>
      <c r="AQ91" s="531">
        <f t="shared" ref="AQ91" si="85">SUM(AQ89:AT90)</f>
        <v>0</v>
      </c>
      <c r="AR91" s="532"/>
      <c r="AS91" s="532"/>
      <c r="AT91" s="533"/>
      <c r="AU91" s="531">
        <f t="shared" ref="AU91" si="86">SUM(AU89:AX90)</f>
        <v>0</v>
      </c>
      <c r="AV91" s="532"/>
      <c r="AW91" s="532"/>
      <c r="AX91" s="533"/>
      <c r="AY91" s="534" t="s">
        <v>811</v>
      </c>
      <c r="AZ91" s="535"/>
      <c r="BA91" s="535"/>
      <c r="BB91" s="536"/>
      <c r="BC91" s="531">
        <f t="shared" ref="BC91" si="87">SUM(BC89:BF90)</f>
        <v>0</v>
      </c>
      <c r="BD91" s="532"/>
      <c r="BE91" s="532"/>
      <c r="BF91" s="533"/>
      <c r="BG91" s="534" t="s">
        <v>811</v>
      </c>
      <c r="BH91" s="535"/>
      <c r="BI91" s="535"/>
      <c r="BJ91" s="536"/>
      <c r="BK91" s="531">
        <f t="shared" ref="BK91" si="88">SUM(BK89:BN90)</f>
        <v>0</v>
      </c>
      <c r="BL91" s="532"/>
      <c r="BM91" s="532"/>
      <c r="BN91" s="533"/>
      <c r="BO91" s="516" t="str">
        <f t="shared" si="41"/>
        <v>n.é.</v>
      </c>
      <c r="BP91" s="517"/>
    </row>
    <row r="92" spans="1:68" s="3" customFormat="1" ht="20.100000000000001" customHeight="1" x14ac:dyDescent="0.2">
      <c r="A92" s="482" t="s">
        <v>502</v>
      </c>
      <c r="B92" s="483"/>
      <c r="C92" s="484" t="s">
        <v>655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6"/>
      <c r="AC92" s="526" t="s">
        <v>369</v>
      </c>
      <c r="AD92" s="527"/>
      <c r="AE92" s="469">
        <f t="shared" si="70"/>
        <v>67264278</v>
      </c>
      <c r="AF92" s="470"/>
      <c r="AG92" s="470"/>
      <c r="AH92" s="471"/>
      <c r="AI92" s="469">
        <f t="shared" ref="AI92" si="89">AI75+AI80+AI83+AI84+AI85+AI86+AI87+AI88+AI91</f>
        <v>35178278</v>
      </c>
      <c r="AJ92" s="470"/>
      <c r="AK92" s="470"/>
      <c r="AL92" s="471"/>
      <c r="AM92" s="469">
        <f t="shared" ref="AM92" si="90">AM75+AM80+AM83+AM84+AM85+AM86+AM87+AM88+AM91</f>
        <v>32086000</v>
      </c>
      <c r="AN92" s="470"/>
      <c r="AO92" s="470"/>
      <c r="AP92" s="471"/>
      <c r="AQ92" s="469">
        <f t="shared" ref="AQ92" si="91">AQ75+AQ80+SUM(AQ83:AT88)+AQ91</f>
        <v>0</v>
      </c>
      <c r="AR92" s="470"/>
      <c r="AS92" s="470"/>
      <c r="AT92" s="471"/>
      <c r="AU92" s="469">
        <f t="shared" ref="AU92" si="92">AU75+AU80+SUM(AU83:AX88)+AU91</f>
        <v>0</v>
      </c>
      <c r="AV92" s="470"/>
      <c r="AW92" s="470"/>
      <c r="AX92" s="471"/>
      <c r="AY92" s="513" t="s">
        <v>811</v>
      </c>
      <c r="AZ92" s="514"/>
      <c r="BA92" s="514"/>
      <c r="BB92" s="515"/>
      <c r="BC92" s="469">
        <f t="shared" ref="BC92" si="93">BC75+BC80+SUM(BC83:BF88)+BC91</f>
        <v>0</v>
      </c>
      <c r="BD92" s="470"/>
      <c r="BE92" s="470"/>
      <c r="BF92" s="471"/>
      <c r="BG92" s="513" t="s">
        <v>811</v>
      </c>
      <c r="BH92" s="514"/>
      <c r="BI92" s="514"/>
      <c r="BJ92" s="515"/>
      <c r="BK92" s="469">
        <f t="shared" ref="BK92" si="94">BK75+BK80+SUM(BK83:BN88)+BK91</f>
        <v>0</v>
      </c>
      <c r="BL92" s="470"/>
      <c r="BM92" s="470"/>
      <c r="BN92" s="471"/>
      <c r="BO92" s="516" t="str">
        <f t="shared" si="41"/>
        <v>n.é.</v>
      </c>
      <c r="BP92" s="517"/>
    </row>
    <row r="93" spans="1:68" ht="20.100000000000001" hidden="1" customHeight="1" x14ac:dyDescent="0.2">
      <c r="A93" s="393" t="s">
        <v>503</v>
      </c>
      <c r="B93" s="394"/>
      <c r="C93" s="411" t="s">
        <v>799</v>
      </c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3"/>
      <c r="AC93" s="435" t="s">
        <v>371</v>
      </c>
      <c r="AD93" s="436"/>
      <c r="AE93" s="461"/>
      <c r="AF93" s="462"/>
      <c r="AG93" s="462"/>
      <c r="AH93" s="463"/>
      <c r="AI93" s="461"/>
      <c r="AJ93" s="462"/>
      <c r="AK93" s="462"/>
      <c r="AL93" s="463"/>
      <c r="AM93" s="461"/>
      <c r="AN93" s="462"/>
      <c r="AO93" s="462"/>
      <c r="AP93" s="463"/>
      <c r="AQ93" s="461"/>
      <c r="AR93" s="462"/>
      <c r="AS93" s="462"/>
      <c r="AT93" s="463"/>
      <c r="AU93" s="461"/>
      <c r="AV93" s="462"/>
      <c r="AW93" s="462"/>
      <c r="AX93" s="463"/>
      <c r="AY93" s="196" t="s">
        <v>811</v>
      </c>
      <c r="AZ93" s="197"/>
      <c r="BA93" s="197"/>
      <c r="BB93" s="198"/>
      <c r="BC93" s="461"/>
      <c r="BD93" s="462"/>
      <c r="BE93" s="462"/>
      <c r="BF93" s="463"/>
      <c r="BG93" s="196" t="s">
        <v>811</v>
      </c>
      <c r="BH93" s="197"/>
      <c r="BI93" s="197"/>
      <c r="BJ93" s="198"/>
      <c r="BK93" s="461"/>
      <c r="BL93" s="462"/>
      <c r="BM93" s="462"/>
      <c r="BN93" s="463"/>
      <c r="BO93" s="511" t="str">
        <f t="shared" si="41"/>
        <v>n.é.</v>
      </c>
      <c r="BP93" s="512"/>
    </row>
    <row r="94" spans="1:68" ht="20.100000000000001" hidden="1" customHeight="1" x14ac:dyDescent="0.2">
      <c r="A94" s="393" t="s">
        <v>504</v>
      </c>
      <c r="B94" s="394"/>
      <c r="C94" s="411" t="s">
        <v>372</v>
      </c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3"/>
      <c r="AC94" s="435" t="s">
        <v>373</v>
      </c>
      <c r="AD94" s="436"/>
      <c r="AE94" s="461"/>
      <c r="AF94" s="462"/>
      <c r="AG94" s="462"/>
      <c r="AH94" s="463"/>
      <c r="AI94" s="461"/>
      <c r="AJ94" s="462"/>
      <c r="AK94" s="462"/>
      <c r="AL94" s="463"/>
      <c r="AM94" s="461"/>
      <c r="AN94" s="462"/>
      <c r="AO94" s="462"/>
      <c r="AP94" s="463"/>
      <c r="AQ94" s="461"/>
      <c r="AR94" s="462"/>
      <c r="AS94" s="462"/>
      <c r="AT94" s="463"/>
      <c r="AU94" s="461"/>
      <c r="AV94" s="462"/>
      <c r="AW94" s="462"/>
      <c r="AX94" s="463"/>
      <c r="AY94" s="196" t="s">
        <v>811</v>
      </c>
      <c r="AZ94" s="197"/>
      <c r="BA94" s="197"/>
      <c r="BB94" s="198"/>
      <c r="BC94" s="461"/>
      <c r="BD94" s="462"/>
      <c r="BE94" s="462"/>
      <c r="BF94" s="463"/>
      <c r="BG94" s="196" t="s">
        <v>811</v>
      </c>
      <c r="BH94" s="197"/>
      <c r="BI94" s="197"/>
      <c r="BJ94" s="198"/>
      <c r="BK94" s="461"/>
      <c r="BL94" s="462"/>
      <c r="BM94" s="462"/>
      <c r="BN94" s="463"/>
      <c r="BO94" s="511" t="str">
        <f t="shared" si="41"/>
        <v>n.é.</v>
      </c>
      <c r="BP94" s="512"/>
    </row>
    <row r="95" spans="1:68" ht="20.100000000000001" hidden="1" customHeight="1" x14ac:dyDescent="0.2">
      <c r="A95" s="393" t="s">
        <v>505</v>
      </c>
      <c r="B95" s="394"/>
      <c r="C95" s="432" t="s">
        <v>374</v>
      </c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4"/>
      <c r="AC95" s="435" t="s">
        <v>375</v>
      </c>
      <c r="AD95" s="436"/>
      <c r="AE95" s="461"/>
      <c r="AF95" s="462"/>
      <c r="AG95" s="462"/>
      <c r="AH95" s="463"/>
      <c r="AI95" s="461"/>
      <c r="AJ95" s="462"/>
      <c r="AK95" s="462"/>
      <c r="AL95" s="463"/>
      <c r="AM95" s="461"/>
      <c r="AN95" s="462"/>
      <c r="AO95" s="462"/>
      <c r="AP95" s="463"/>
      <c r="AQ95" s="461"/>
      <c r="AR95" s="462"/>
      <c r="AS95" s="462"/>
      <c r="AT95" s="463"/>
      <c r="AU95" s="461"/>
      <c r="AV95" s="462"/>
      <c r="AW95" s="462"/>
      <c r="AX95" s="463"/>
      <c r="AY95" s="196" t="s">
        <v>811</v>
      </c>
      <c r="AZ95" s="197"/>
      <c r="BA95" s="197"/>
      <c r="BB95" s="198"/>
      <c r="BC95" s="461"/>
      <c r="BD95" s="462"/>
      <c r="BE95" s="462"/>
      <c r="BF95" s="463"/>
      <c r="BG95" s="196" t="s">
        <v>811</v>
      </c>
      <c r="BH95" s="197"/>
      <c r="BI95" s="197"/>
      <c r="BJ95" s="198"/>
      <c r="BK95" s="461"/>
      <c r="BL95" s="462"/>
      <c r="BM95" s="462"/>
      <c r="BN95" s="463"/>
      <c r="BO95" s="511" t="str">
        <f t="shared" si="41"/>
        <v>n.é.</v>
      </c>
      <c r="BP95" s="512"/>
    </row>
    <row r="96" spans="1:68" ht="20.100000000000001" hidden="1" customHeight="1" x14ac:dyDescent="0.2">
      <c r="A96" s="393" t="s">
        <v>506</v>
      </c>
      <c r="B96" s="394"/>
      <c r="C96" s="432" t="s">
        <v>659</v>
      </c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4"/>
      <c r="AC96" s="435" t="s">
        <v>376</v>
      </c>
      <c r="AD96" s="436"/>
      <c r="AE96" s="461"/>
      <c r="AF96" s="462"/>
      <c r="AG96" s="462"/>
      <c r="AH96" s="463"/>
      <c r="AI96" s="461"/>
      <c r="AJ96" s="462"/>
      <c r="AK96" s="462"/>
      <c r="AL96" s="463"/>
      <c r="AM96" s="461"/>
      <c r="AN96" s="462"/>
      <c r="AO96" s="462"/>
      <c r="AP96" s="463"/>
      <c r="AQ96" s="461"/>
      <c r="AR96" s="462"/>
      <c r="AS96" s="462"/>
      <c r="AT96" s="463"/>
      <c r="AU96" s="461"/>
      <c r="AV96" s="462"/>
      <c r="AW96" s="462"/>
      <c r="AX96" s="463"/>
      <c r="AY96" s="196" t="s">
        <v>811</v>
      </c>
      <c r="AZ96" s="197"/>
      <c r="BA96" s="197"/>
      <c r="BB96" s="198"/>
      <c r="BC96" s="461"/>
      <c r="BD96" s="462"/>
      <c r="BE96" s="462"/>
      <c r="BF96" s="463"/>
      <c r="BG96" s="196" t="s">
        <v>811</v>
      </c>
      <c r="BH96" s="197"/>
      <c r="BI96" s="197"/>
      <c r="BJ96" s="198"/>
      <c r="BK96" s="461"/>
      <c r="BL96" s="462"/>
      <c r="BM96" s="462"/>
      <c r="BN96" s="463"/>
      <c r="BO96" s="511" t="str">
        <f t="shared" si="41"/>
        <v>n.é.</v>
      </c>
      <c r="BP96" s="512"/>
    </row>
    <row r="97" spans="1:68" ht="20.100000000000001" hidden="1" customHeight="1" x14ac:dyDescent="0.2">
      <c r="A97" s="393" t="s">
        <v>507</v>
      </c>
      <c r="B97" s="394"/>
      <c r="C97" s="432" t="s">
        <v>658</v>
      </c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4"/>
      <c r="AC97" s="435" t="s">
        <v>660</v>
      </c>
      <c r="AD97" s="436"/>
      <c r="AE97" s="461"/>
      <c r="AF97" s="462"/>
      <c r="AG97" s="462"/>
      <c r="AH97" s="463"/>
      <c r="AI97" s="461"/>
      <c r="AJ97" s="462"/>
      <c r="AK97" s="462"/>
      <c r="AL97" s="463"/>
      <c r="AM97" s="461"/>
      <c r="AN97" s="462"/>
      <c r="AO97" s="462"/>
      <c r="AP97" s="463"/>
      <c r="AQ97" s="461"/>
      <c r="AR97" s="462"/>
      <c r="AS97" s="462"/>
      <c r="AT97" s="463"/>
      <c r="AU97" s="461"/>
      <c r="AV97" s="462"/>
      <c r="AW97" s="462"/>
      <c r="AX97" s="463"/>
      <c r="AY97" s="196" t="s">
        <v>811</v>
      </c>
      <c r="AZ97" s="197"/>
      <c r="BA97" s="197"/>
      <c r="BB97" s="198"/>
      <c r="BC97" s="461"/>
      <c r="BD97" s="462"/>
      <c r="BE97" s="462"/>
      <c r="BF97" s="463"/>
      <c r="BG97" s="196" t="s">
        <v>811</v>
      </c>
      <c r="BH97" s="197"/>
      <c r="BI97" s="197"/>
      <c r="BJ97" s="198"/>
      <c r="BK97" s="461"/>
      <c r="BL97" s="462"/>
      <c r="BM97" s="462"/>
      <c r="BN97" s="463"/>
      <c r="BO97" s="511" t="str">
        <f t="shared" si="41"/>
        <v>n.é.</v>
      </c>
      <c r="BP97" s="512"/>
    </row>
    <row r="98" spans="1:68" s="3" customFormat="1" ht="20.100000000000001" customHeight="1" x14ac:dyDescent="0.2">
      <c r="A98" s="482" t="s">
        <v>508</v>
      </c>
      <c r="B98" s="483"/>
      <c r="C98" s="528" t="s">
        <v>657</v>
      </c>
      <c r="D98" s="529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30"/>
      <c r="AC98" s="526" t="s">
        <v>377</v>
      </c>
      <c r="AD98" s="527"/>
      <c r="AE98" s="469">
        <f t="shared" si="70"/>
        <v>0</v>
      </c>
      <c r="AF98" s="470"/>
      <c r="AG98" s="470"/>
      <c r="AH98" s="471"/>
      <c r="AI98" s="469">
        <f t="shared" ref="AI98" si="95">SUM(AI93:AL97)</f>
        <v>0</v>
      </c>
      <c r="AJ98" s="470"/>
      <c r="AK98" s="470"/>
      <c r="AL98" s="471"/>
      <c r="AM98" s="469">
        <f t="shared" ref="AM98" si="96">SUM(AM93:AP97)</f>
        <v>0</v>
      </c>
      <c r="AN98" s="470"/>
      <c r="AO98" s="470"/>
      <c r="AP98" s="471"/>
      <c r="AQ98" s="469">
        <f t="shared" ref="AQ98" si="97">SUM(AQ93:AT97)</f>
        <v>0</v>
      </c>
      <c r="AR98" s="470"/>
      <c r="AS98" s="470"/>
      <c r="AT98" s="471"/>
      <c r="AU98" s="469">
        <f t="shared" ref="AU98" si="98">SUM(AU93:AX97)</f>
        <v>0</v>
      </c>
      <c r="AV98" s="470"/>
      <c r="AW98" s="470"/>
      <c r="AX98" s="471"/>
      <c r="AY98" s="513" t="s">
        <v>811</v>
      </c>
      <c r="AZ98" s="514"/>
      <c r="BA98" s="514"/>
      <c r="BB98" s="515"/>
      <c r="BC98" s="469">
        <f t="shared" ref="BC98" si="99">SUM(BC93:BF97)</f>
        <v>0</v>
      </c>
      <c r="BD98" s="470"/>
      <c r="BE98" s="470"/>
      <c r="BF98" s="471"/>
      <c r="BG98" s="513" t="s">
        <v>811</v>
      </c>
      <c r="BH98" s="514"/>
      <c r="BI98" s="514"/>
      <c r="BJ98" s="515"/>
      <c r="BK98" s="469">
        <f t="shared" ref="BK98" si="100">SUM(BK93:BN97)</f>
        <v>0</v>
      </c>
      <c r="BL98" s="470"/>
      <c r="BM98" s="470"/>
      <c r="BN98" s="471"/>
      <c r="BO98" s="516" t="str">
        <f t="shared" si="41"/>
        <v>n.é.</v>
      </c>
      <c r="BP98" s="517"/>
    </row>
    <row r="99" spans="1:68" s="3" customFormat="1" ht="20.100000000000001" hidden="1" customHeight="1" x14ac:dyDescent="0.2">
      <c r="A99" s="393" t="s">
        <v>509</v>
      </c>
      <c r="B99" s="394"/>
      <c r="C99" s="411" t="s">
        <v>378</v>
      </c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3"/>
      <c r="AC99" s="435" t="s">
        <v>379</v>
      </c>
      <c r="AD99" s="436"/>
      <c r="AE99" s="461"/>
      <c r="AF99" s="462"/>
      <c r="AG99" s="462"/>
      <c r="AH99" s="463"/>
      <c r="AI99" s="461"/>
      <c r="AJ99" s="462"/>
      <c r="AK99" s="462"/>
      <c r="AL99" s="463"/>
      <c r="AM99" s="461"/>
      <c r="AN99" s="462"/>
      <c r="AO99" s="462"/>
      <c r="AP99" s="463"/>
      <c r="AQ99" s="461"/>
      <c r="AR99" s="462"/>
      <c r="AS99" s="462"/>
      <c r="AT99" s="463"/>
      <c r="AU99" s="461"/>
      <c r="AV99" s="462"/>
      <c r="AW99" s="462"/>
      <c r="AX99" s="463"/>
      <c r="AY99" s="196" t="s">
        <v>811</v>
      </c>
      <c r="AZ99" s="197"/>
      <c r="BA99" s="197"/>
      <c r="BB99" s="198"/>
      <c r="BC99" s="461"/>
      <c r="BD99" s="462"/>
      <c r="BE99" s="462"/>
      <c r="BF99" s="463"/>
      <c r="BG99" s="196" t="s">
        <v>811</v>
      </c>
      <c r="BH99" s="197"/>
      <c r="BI99" s="197"/>
      <c r="BJ99" s="198"/>
      <c r="BK99" s="461"/>
      <c r="BL99" s="462"/>
      <c r="BM99" s="462"/>
      <c r="BN99" s="463"/>
      <c r="BO99" s="511" t="str">
        <f t="shared" si="41"/>
        <v>n.é.</v>
      </c>
      <c r="BP99" s="512"/>
    </row>
    <row r="100" spans="1:68" ht="20.100000000000001" hidden="1" customHeight="1" x14ac:dyDescent="0.2">
      <c r="A100" s="393" t="s">
        <v>510</v>
      </c>
      <c r="B100" s="394"/>
      <c r="C100" s="411" t="s">
        <v>664</v>
      </c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3"/>
      <c r="AC100" s="435" t="s">
        <v>662</v>
      </c>
      <c r="AD100" s="436"/>
      <c r="AE100" s="461"/>
      <c r="AF100" s="462"/>
      <c r="AG100" s="462"/>
      <c r="AH100" s="463"/>
      <c r="AI100" s="461"/>
      <c r="AJ100" s="462"/>
      <c r="AK100" s="462"/>
      <c r="AL100" s="463"/>
      <c r="AM100" s="461"/>
      <c r="AN100" s="462"/>
      <c r="AO100" s="462"/>
      <c r="AP100" s="463"/>
      <c r="AQ100" s="461"/>
      <c r="AR100" s="462"/>
      <c r="AS100" s="462"/>
      <c r="AT100" s="463"/>
      <c r="AU100" s="461"/>
      <c r="AV100" s="462"/>
      <c r="AW100" s="462"/>
      <c r="AX100" s="463"/>
      <c r="AY100" s="196" t="s">
        <v>811</v>
      </c>
      <c r="AZ100" s="197"/>
      <c r="BA100" s="197"/>
      <c r="BB100" s="198"/>
      <c r="BC100" s="461"/>
      <c r="BD100" s="462"/>
      <c r="BE100" s="462"/>
      <c r="BF100" s="463"/>
      <c r="BG100" s="196" t="s">
        <v>811</v>
      </c>
      <c r="BH100" s="197"/>
      <c r="BI100" s="197"/>
      <c r="BJ100" s="198"/>
      <c r="BK100" s="461"/>
      <c r="BL100" s="462"/>
      <c r="BM100" s="462"/>
      <c r="BN100" s="463"/>
      <c r="BO100" s="511" t="str">
        <f t="shared" si="41"/>
        <v>n.é.</v>
      </c>
      <c r="BP100" s="512"/>
    </row>
    <row r="101" spans="1:68" s="3" customFormat="1" ht="20.100000000000001" customHeight="1" x14ac:dyDescent="0.2">
      <c r="A101" s="420" t="s">
        <v>511</v>
      </c>
      <c r="B101" s="421"/>
      <c r="C101" s="537" t="s">
        <v>663</v>
      </c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8"/>
      <c r="T101" s="538"/>
      <c r="U101" s="538"/>
      <c r="V101" s="538"/>
      <c r="W101" s="538"/>
      <c r="X101" s="538"/>
      <c r="Y101" s="538"/>
      <c r="Z101" s="538"/>
      <c r="AA101" s="538"/>
      <c r="AB101" s="539"/>
      <c r="AC101" s="540" t="s">
        <v>380</v>
      </c>
      <c r="AD101" s="541"/>
      <c r="AE101" s="518">
        <f t="shared" si="70"/>
        <v>67264278</v>
      </c>
      <c r="AF101" s="519"/>
      <c r="AG101" s="519"/>
      <c r="AH101" s="520"/>
      <c r="AI101" s="518">
        <f t="shared" ref="AI101" si="101">AI92+AI98+AI99+AI100</f>
        <v>35178278</v>
      </c>
      <c r="AJ101" s="519"/>
      <c r="AK101" s="519"/>
      <c r="AL101" s="520"/>
      <c r="AM101" s="518">
        <f t="shared" ref="AM101" si="102">AM92+AM98+AM99+AM100</f>
        <v>32086000</v>
      </c>
      <c r="AN101" s="519"/>
      <c r="AO101" s="519"/>
      <c r="AP101" s="520"/>
      <c r="AQ101" s="518">
        <f t="shared" ref="AQ101" si="103">AQ92+AQ98+AQ100+AQ99</f>
        <v>0</v>
      </c>
      <c r="AR101" s="519"/>
      <c r="AS101" s="519"/>
      <c r="AT101" s="520"/>
      <c r="AU101" s="518">
        <f t="shared" ref="AU101" si="104">AU92+AU98+AU100+AU99</f>
        <v>0</v>
      </c>
      <c r="AV101" s="519"/>
      <c r="AW101" s="519"/>
      <c r="AX101" s="520"/>
      <c r="AY101" s="521" t="s">
        <v>811</v>
      </c>
      <c r="AZ101" s="522"/>
      <c r="BA101" s="522"/>
      <c r="BB101" s="523"/>
      <c r="BC101" s="518">
        <f t="shared" ref="BC101" si="105">BC92+BC98+BC100+BC99</f>
        <v>0</v>
      </c>
      <c r="BD101" s="519"/>
      <c r="BE101" s="519"/>
      <c r="BF101" s="520"/>
      <c r="BG101" s="521" t="s">
        <v>811</v>
      </c>
      <c r="BH101" s="522"/>
      <c r="BI101" s="522"/>
      <c r="BJ101" s="523"/>
      <c r="BK101" s="518">
        <f t="shared" ref="BK101" si="106">BK92+BK98+BK100+BK99</f>
        <v>0</v>
      </c>
      <c r="BL101" s="519"/>
      <c r="BM101" s="519"/>
      <c r="BN101" s="520"/>
      <c r="BO101" s="524" t="str">
        <f t="shared" si="41"/>
        <v>n.é.</v>
      </c>
      <c r="BP101" s="525"/>
    </row>
    <row r="102" spans="1:68" s="3" customFormat="1" ht="20.100000000000001" customHeight="1" x14ac:dyDescent="0.2">
      <c r="A102" s="427" t="s">
        <v>512</v>
      </c>
      <c r="B102" s="428"/>
      <c r="C102" s="63" t="s">
        <v>661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5"/>
      <c r="AC102" s="5"/>
      <c r="AD102" s="6"/>
      <c r="AE102" s="542">
        <f t="shared" si="70"/>
        <v>67678278</v>
      </c>
      <c r="AF102" s="543"/>
      <c r="AG102" s="543"/>
      <c r="AH102" s="544"/>
      <c r="AI102" s="542">
        <f t="shared" ref="AI102" si="107">AI71+AI101</f>
        <v>35178278</v>
      </c>
      <c r="AJ102" s="543"/>
      <c r="AK102" s="543"/>
      <c r="AL102" s="544"/>
      <c r="AM102" s="542">
        <f t="shared" ref="AM102" si="108">AM71+AM101</f>
        <v>32500000</v>
      </c>
      <c r="AN102" s="543"/>
      <c r="AO102" s="543"/>
      <c r="AP102" s="544"/>
      <c r="AQ102" s="542">
        <f t="shared" ref="AQ102" si="109">AQ71+AQ101</f>
        <v>0</v>
      </c>
      <c r="AR102" s="543"/>
      <c r="AS102" s="543"/>
      <c r="AT102" s="544"/>
      <c r="AU102" s="542">
        <f t="shared" ref="AU102" si="110">AU71+AU101</f>
        <v>0</v>
      </c>
      <c r="AV102" s="543"/>
      <c r="AW102" s="543"/>
      <c r="AX102" s="544"/>
      <c r="AY102" s="545" t="s">
        <v>811</v>
      </c>
      <c r="AZ102" s="546"/>
      <c r="BA102" s="546"/>
      <c r="BB102" s="547"/>
      <c r="BC102" s="542">
        <f t="shared" ref="BC102" si="111">BC71+BC101</f>
        <v>0</v>
      </c>
      <c r="BD102" s="543"/>
      <c r="BE102" s="543"/>
      <c r="BF102" s="544"/>
      <c r="BG102" s="545" t="s">
        <v>811</v>
      </c>
      <c r="BH102" s="546"/>
      <c r="BI102" s="546"/>
      <c r="BJ102" s="547"/>
      <c r="BK102" s="542">
        <f t="shared" ref="BK102" si="112">BK71+BK101</f>
        <v>0</v>
      </c>
      <c r="BL102" s="543"/>
      <c r="BM102" s="543"/>
      <c r="BN102" s="544"/>
      <c r="BO102" s="548" t="str">
        <f t="shared" si="41"/>
        <v>n.é.</v>
      </c>
      <c r="BP102" s="549"/>
    </row>
    <row r="103" spans="1:68" ht="20.100000000000001" customHeight="1" x14ac:dyDescent="0.2">
      <c r="A103" s="393" t="s">
        <v>513</v>
      </c>
      <c r="B103" s="394"/>
      <c r="C103" s="555" t="s">
        <v>20</v>
      </c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7"/>
      <c r="AC103" s="558" t="s">
        <v>51</v>
      </c>
      <c r="AD103" s="559"/>
      <c r="AE103" s="461">
        <f t="shared" si="70"/>
        <v>40501480</v>
      </c>
      <c r="AF103" s="462"/>
      <c r="AG103" s="462"/>
      <c r="AH103" s="463"/>
      <c r="AI103" s="461">
        <v>21440250</v>
      </c>
      <c r="AJ103" s="462"/>
      <c r="AK103" s="462"/>
      <c r="AL103" s="463"/>
      <c r="AM103" s="461">
        <v>19061230</v>
      </c>
      <c r="AN103" s="462"/>
      <c r="AO103" s="462"/>
      <c r="AP103" s="463"/>
      <c r="AQ103" s="550"/>
      <c r="AR103" s="551"/>
      <c r="AS103" s="551"/>
      <c r="AT103" s="552"/>
      <c r="AU103" s="550"/>
      <c r="AV103" s="551"/>
      <c r="AW103" s="551"/>
      <c r="AX103" s="552"/>
      <c r="AY103" s="550"/>
      <c r="AZ103" s="551"/>
      <c r="BA103" s="551"/>
      <c r="BB103" s="552"/>
      <c r="BC103" s="550"/>
      <c r="BD103" s="551"/>
      <c r="BE103" s="551"/>
      <c r="BF103" s="552"/>
      <c r="BG103" s="550"/>
      <c r="BH103" s="551"/>
      <c r="BI103" s="551"/>
      <c r="BJ103" s="552"/>
      <c r="BK103" s="550"/>
      <c r="BL103" s="551"/>
      <c r="BM103" s="551"/>
      <c r="BN103" s="552"/>
      <c r="BO103" s="553" t="str">
        <f t="shared" si="41"/>
        <v>n.é.</v>
      </c>
      <c r="BP103" s="554"/>
    </row>
    <row r="104" spans="1:68" ht="20.100000000000001" customHeight="1" x14ac:dyDescent="0.2">
      <c r="A104" s="393" t="s">
        <v>514</v>
      </c>
      <c r="B104" s="394"/>
      <c r="C104" s="555" t="s">
        <v>47</v>
      </c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6"/>
      <c r="AB104" s="557"/>
      <c r="AC104" s="440" t="s">
        <v>50</v>
      </c>
      <c r="AD104" s="441"/>
      <c r="AE104" s="461">
        <f t="shared" si="70"/>
        <v>917900</v>
      </c>
      <c r="AF104" s="462"/>
      <c r="AG104" s="462"/>
      <c r="AH104" s="463"/>
      <c r="AI104" s="461">
        <v>399900</v>
      </c>
      <c r="AJ104" s="462"/>
      <c r="AK104" s="462"/>
      <c r="AL104" s="463"/>
      <c r="AM104" s="461">
        <v>518000</v>
      </c>
      <c r="AN104" s="462"/>
      <c r="AO104" s="462"/>
      <c r="AP104" s="463"/>
      <c r="AQ104" s="461"/>
      <c r="AR104" s="462"/>
      <c r="AS104" s="462"/>
      <c r="AT104" s="463"/>
      <c r="AU104" s="461"/>
      <c r="AV104" s="462"/>
      <c r="AW104" s="462"/>
      <c r="AX104" s="463"/>
      <c r="AY104" s="461"/>
      <c r="AZ104" s="462"/>
      <c r="BA104" s="462"/>
      <c r="BB104" s="463"/>
      <c r="BC104" s="461"/>
      <c r="BD104" s="462"/>
      <c r="BE104" s="462"/>
      <c r="BF104" s="463"/>
      <c r="BG104" s="461"/>
      <c r="BH104" s="462"/>
      <c r="BI104" s="462"/>
      <c r="BJ104" s="463"/>
      <c r="BK104" s="461"/>
      <c r="BL104" s="462"/>
      <c r="BM104" s="462"/>
      <c r="BN104" s="463"/>
      <c r="BO104" s="553" t="str">
        <f t="shared" si="41"/>
        <v>n.é.</v>
      </c>
      <c r="BP104" s="554"/>
    </row>
    <row r="105" spans="1:68" ht="20.100000000000001" customHeight="1" x14ac:dyDescent="0.2">
      <c r="A105" s="393" t="s">
        <v>515</v>
      </c>
      <c r="B105" s="394"/>
      <c r="C105" s="555" t="s">
        <v>46</v>
      </c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7"/>
      <c r="AC105" s="440" t="s">
        <v>49</v>
      </c>
      <c r="AD105" s="441"/>
      <c r="AE105" s="461">
        <f t="shared" si="70"/>
        <v>83770</v>
      </c>
      <c r="AF105" s="462"/>
      <c r="AG105" s="462"/>
      <c r="AH105" s="463"/>
      <c r="AI105" s="461">
        <v>0</v>
      </c>
      <c r="AJ105" s="462"/>
      <c r="AK105" s="462"/>
      <c r="AL105" s="463"/>
      <c r="AM105" s="461">
        <v>83770</v>
      </c>
      <c r="AN105" s="462"/>
      <c r="AO105" s="462"/>
      <c r="AP105" s="463"/>
      <c r="AQ105" s="461"/>
      <c r="AR105" s="462"/>
      <c r="AS105" s="462"/>
      <c r="AT105" s="463"/>
      <c r="AU105" s="461"/>
      <c r="AV105" s="462"/>
      <c r="AW105" s="462"/>
      <c r="AX105" s="463"/>
      <c r="AY105" s="461"/>
      <c r="AZ105" s="462"/>
      <c r="BA105" s="462"/>
      <c r="BB105" s="463"/>
      <c r="BC105" s="461"/>
      <c r="BD105" s="462"/>
      <c r="BE105" s="462"/>
      <c r="BF105" s="463"/>
      <c r="BG105" s="461"/>
      <c r="BH105" s="462"/>
      <c r="BI105" s="462"/>
      <c r="BJ105" s="463"/>
      <c r="BK105" s="461"/>
      <c r="BL105" s="462"/>
      <c r="BM105" s="462"/>
      <c r="BN105" s="463"/>
      <c r="BO105" s="553" t="str">
        <f t="shared" si="41"/>
        <v>n.é.</v>
      </c>
      <c r="BP105" s="554"/>
    </row>
    <row r="106" spans="1:68" ht="20.100000000000001" hidden="1" customHeight="1" x14ac:dyDescent="0.2">
      <c r="A106" s="393" t="s">
        <v>517</v>
      </c>
      <c r="B106" s="394"/>
      <c r="C106" s="495" t="s">
        <v>19</v>
      </c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7"/>
      <c r="AC106" s="440" t="s">
        <v>48</v>
      </c>
      <c r="AD106" s="441"/>
      <c r="AE106" s="461"/>
      <c r="AF106" s="462"/>
      <c r="AG106" s="462"/>
      <c r="AH106" s="463"/>
      <c r="AI106" s="461"/>
      <c r="AJ106" s="462"/>
      <c r="AK106" s="462"/>
      <c r="AL106" s="463"/>
      <c r="AM106" s="461"/>
      <c r="AN106" s="462"/>
      <c r="AO106" s="462"/>
      <c r="AP106" s="463"/>
      <c r="AQ106" s="461"/>
      <c r="AR106" s="462"/>
      <c r="AS106" s="462"/>
      <c r="AT106" s="463"/>
      <c r="AU106" s="461"/>
      <c r="AV106" s="462"/>
      <c r="AW106" s="462"/>
      <c r="AX106" s="463"/>
      <c r="AY106" s="461"/>
      <c r="AZ106" s="462"/>
      <c r="BA106" s="462"/>
      <c r="BB106" s="463"/>
      <c r="BC106" s="461"/>
      <c r="BD106" s="462"/>
      <c r="BE106" s="462"/>
      <c r="BF106" s="463"/>
      <c r="BG106" s="461"/>
      <c r="BH106" s="462"/>
      <c r="BI106" s="462"/>
      <c r="BJ106" s="463"/>
      <c r="BK106" s="461"/>
      <c r="BL106" s="462"/>
      <c r="BM106" s="462"/>
      <c r="BN106" s="463"/>
      <c r="BO106" s="553" t="str">
        <f t="shared" si="41"/>
        <v>n.é.</v>
      </c>
      <c r="BP106" s="554"/>
    </row>
    <row r="107" spans="1:68" ht="20.100000000000001" hidden="1" customHeight="1" x14ac:dyDescent="0.2">
      <c r="A107" s="393" t="s">
        <v>518</v>
      </c>
      <c r="B107" s="394"/>
      <c r="C107" s="495" t="s">
        <v>16</v>
      </c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7"/>
      <c r="AC107" s="440" t="s">
        <v>45</v>
      </c>
      <c r="AD107" s="441"/>
      <c r="AE107" s="461"/>
      <c r="AF107" s="462"/>
      <c r="AG107" s="462"/>
      <c r="AH107" s="463"/>
      <c r="AI107" s="461"/>
      <c r="AJ107" s="462"/>
      <c r="AK107" s="462"/>
      <c r="AL107" s="463"/>
      <c r="AM107" s="461"/>
      <c r="AN107" s="462"/>
      <c r="AO107" s="462"/>
      <c r="AP107" s="463"/>
      <c r="AQ107" s="461"/>
      <c r="AR107" s="462"/>
      <c r="AS107" s="462"/>
      <c r="AT107" s="463"/>
      <c r="AU107" s="461"/>
      <c r="AV107" s="462"/>
      <c r="AW107" s="462"/>
      <c r="AX107" s="463"/>
      <c r="AY107" s="461"/>
      <c r="AZ107" s="462"/>
      <c r="BA107" s="462"/>
      <c r="BB107" s="463"/>
      <c r="BC107" s="461"/>
      <c r="BD107" s="462"/>
      <c r="BE107" s="462"/>
      <c r="BF107" s="463"/>
      <c r="BG107" s="461"/>
      <c r="BH107" s="462"/>
      <c r="BI107" s="462"/>
      <c r="BJ107" s="463"/>
      <c r="BK107" s="461"/>
      <c r="BL107" s="462"/>
      <c r="BM107" s="462"/>
      <c r="BN107" s="463"/>
      <c r="BO107" s="553" t="str">
        <f t="shared" si="41"/>
        <v>n.é.</v>
      </c>
      <c r="BP107" s="554"/>
    </row>
    <row r="108" spans="1:68" ht="20.100000000000001" hidden="1" customHeight="1" x14ac:dyDescent="0.2">
      <c r="A108" s="393" t="s">
        <v>519</v>
      </c>
      <c r="B108" s="394"/>
      <c r="C108" s="495" t="s">
        <v>17</v>
      </c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7"/>
      <c r="AC108" s="440" t="s">
        <v>44</v>
      </c>
      <c r="AD108" s="441"/>
      <c r="AE108" s="461"/>
      <c r="AF108" s="462"/>
      <c r="AG108" s="462"/>
      <c r="AH108" s="463"/>
      <c r="AI108" s="461"/>
      <c r="AJ108" s="462"/>
      <c r="AK108" s="462"/>
      <c r="AL108" s="463"/>
      <c r="AM108" s="461"/>
      <c r="AN108" s="462"/>
      <c r="AO108" s="462"/>
      <c r="AP108" s="463"/>
      <c r="AQ108" s="550"/>
      <c r="AR108" s="551"/>
      <c r="AS108" s="551"/>
      <c r="AT108" s="552"/>
      <c r="AU108" s="550"/>
      <c r="AV108" s="551"/>
      <c r="AW108" s="551"/>
      <c r="AX108" s="552"/>
      <c r="AY108" s="550"/>
      <c r="AZ108" s="551"/>
      <c r="BA108" s="551"/>
      <c r="BB108" s="552"/>
      <c r="BC108" s="550"/>
      <c r="BD108" s="551"/>
      <c r="BE108" s="551"/>
      <c r="BF108" s="552"/>
      <c r="BG108" s="550"/>
      <c r="BH108" s="551"/>
      <c r="BI108" s="551"/>
      <c r="BJ108" s="552"/>
      <c r="BK108" s="550"/>
      <c r="BL108" s="551"/>
      <c r="BM108" s="551"/>
      <c r="BN108" s="552"/>
      <c r="BO108" s="553" t="str">
        <f t="shared" si="41"/>
        <v>n.é.</v>
      </c>
      <c r="BP108" s="554"/>
    </row>
    <row r="109" spans="1:68" ht="20.100000000000001" customHeight="1" x14ac:dyDescent="0.2">
      <c r="A109" s="393" t="s">
        <v>520</v>
      </c>
      <c r="B109" s="394"/>
      <c r="C109" s="495" t="s">
        <v>21</v>
      </c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7"/>
      <c r="AC109" s="440" t="s">
        <v>43</v>
      </c>
      <c r="AD109" s="441"/>
      <c r="AE109" s="461">
        <f t="shared" si="70"/>
        <v>2382496</v>
      </c>
      <c r="AF109" s="462"/>
      <c r="AG109" s="462"/>
      <c r="AH109" s="463"/>
      <c r="AI109" s="461">
        <v>1189496</v>
      </c>
      <c r="AJ109" s="462"/>
      <c r="AK109" s="462"/>
      <c r="AL109" s="463"/>
      <c r="AM109" s="461">
        <v>1193000</v>
      </c>
      <c r="AN109" s="462"/>
      <c r="AO109" s="462"/>
      <c r="AP109" s="463"/>
      <c r="AQ109" s="550"/>
      <c r="AR109" s="551"/>
      <c r="AS109" s="551"/>
      <c r="AT109" s="552"/>
      <c r="AU109" s="550"/>
      <c r="AV109" s="551"/>
      <c r="AW109" s="551"/>
      <c r="AX109" s="552"/>
      <c r="AY109" s="550"/>
      <c r="AZ109" s="551"/>
      <c r="BA109" s="551"/>
      <c r="BB109" s="552"/>
      <c r="BC109" s="550"/>
      <c r="BD109" s="551"/>
      <c r="BE109" s="551"/>
      <c r="BF109" s="552"/>
      <c r="BG109" s="550"/>
      <c r="BH109" s="551"/>
      <c r="BI109" s="551"/>
      <c r="BJ109" s="552"/>
      <c r="BK109" s="550"/>
      <c r="BL109" s="551"/>
      <c r="BM109" s="551"/>
      <c r="BN109" s="552"/>
      <c r="BO109" s="553" t="str">
        <f t="shared" si="41"/>
        <v>n.é.</v>
      </c>
      <c r="BP109" s="554"/>
    </row>
    <row r="110" spans="1:68" ht="20.100000000000001" hidden="1" customHeight="1" x14ac:dyDescent="0.2">
      <c r="A110" s="393" t="s">
        <v>521</v>
      </c>
      <c r="B110" s="394"/>
      <c r="C110" s="495" t="s">
        <v>41</v>
      </c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7"/>
      <c r="AC110" s="440" t="s">
        <v>42</v>
      </c>
      <c r="AD110" s="441"/>
      <c r="AE110" s="461"/>
      <c r="AF110" s="462"/>
      <c r="AG110" s="462"/>
      <c r="AH110" s="463"/>
      <c r="AI110" s="461"/>
      <c r="AJ110" s="462"/>
      <c r="AK110" s="462"/>
      <c r="AL110" s="463"/>
      <c r="AM110" s="461"/>
      <c r="AN110" s="462"/>
      <c r="AO110" s="462"/>
      <c r="AP110" s="463"/>
      <c r="AQ110" s="550"/>
      <c r="AR110" s="551"/>
      <c r="AS110" s="551"/>
      <c r="AT110" s="552"/>
      <c r="AU110" s="550"/>
      <c r="AV110" s="551"/>
      <c r="AW110" s="551"/>
      <c r="AX110" s="552"/>
      <c r="AY110" s="550"/>
      <c r="AZ110" s="551"/>
      <c r="BA110" s="551"/>
      <c r="BB110" s="552"/>
      <c r="BC110" s="550"/>
      <c r="BD110" s="551"/>
      <c r="BE110" s="551"/>
      <c r="BF110" s="552"/>
      <c r="BG110" s="550"/>
      <c r="BH110" s="551"/>
      <c r="BI110" s="551"/>
      <c r="BJ110" s="552"/>
      <c r="BK110" s="550"/>
      <c r="BL110" s="551"/>
      <c r="BM110" s="551"/>
      <c r="BN110" s="552"/>
      <c r="BO110" s="553" t="str">
        <f t="shared" si="41"/>
        <v>n.é.</v>
      </c>
      <c r="BP110" s="554"/>
    </row>
    <row r="111" spans="1:68" ht="20.100000000000001" customHeight="1" x14ac:dyDescent="0.2">
      <c r="A111" s="393" t="s">
        <v>522</v>
      </c>
      <c r="B111" s="394"/>
      <c r="C111" s="411" t="s">
        <v>18</v>
      </c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3"/>
      <c r="AC111" s="440" t="s">
        <v>40</v>
      </c>
      <c r="AD111" s="441"/>
      <c r="AE111" s="461">
        <f t="shared" si="70"/>
        <v>214720</v>
      </c>
      <c r="AF111" s="462"/>
      <c r="AG111" s="462"/>
      <c r="AH111" s="463"/>
      <c r="AI111" s="461">
        <v>24720</v>
      </c>
      <c r="AJ111" s="462"/>
      <c r="AK111" s="462"/>
      <c r="AL111" s="463"/>
      <c r="AM111" s="461">
        <v>190000</v>
      </c>
      <c r="AN111" s="462"/>
      <c r="AO111" s="462"/>
      <c r="AP111" s="463"/>
      <c r="AQ111" s="550"/>
      <c r="AR111" s="551"/>
      <c r="AS111" s="551"/>
      <c r="AT111" s="552"/>
      <c r="AU111" s="550"/>
      <c r="AV111" s="551"/>
      <c r="AW111" s="551"/>
      <c r="AX111" s="552"/>
      <c r="AY111" s="550"/>
      <c r="AZ111" s="551"/>
      <c r="BA111" s="551"/>
      <c r="BB111" s="552"/>
      <c r="BC111" s="550"/>
      <c r="BD111" s="551"/>
      <c r="BE111" s="551"/>
      <c r="BF111" s="552"/>
      <c r="BG111" s="550"/>
      <c r="BH111" s="551"/>
      <c r="BI111" s="551"/>
      <c r="BJ111" s="552"/>
      <c r="BK111" s="550"/>
      <c r="BL111" s="551"/>
      <c r="BM111" s="551"/>
      <c r="BN111" s="552"/>
      <c r="BO111" s="553" t="str">
        <f t="shared" si="41"/>
        <v>n.é.</v>
      </c>
      <c r="BP111" s="554"/>
    </row>
    <row r="112" spans="1:68" ht="20.100000000000001" customHeight="1" x14ac:dyDescent="0.2">
      <c r="A112" s="393" t="s">
        <v>523</v>
      </c>
      <c r="B112" s="394"/>
      <c r="C112" s="411" t="s">
        <v>37</v>
      </c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3"/>
      <c r="AC112" s="440" t="s">
        <v>39</v>
      </c>
      <c r="AD112" s="441"/>
      <c r="AE112" s="461">
        <f t="shared" si="70"/>
        <v>100000</v>
      </c>
      <c r="AF112" s="462"/>
      <c r="AG112" s="462"/>
      <c r="AH112" s="463"/>
      <c r="AI112" s="461">
        <v>0</v>
      </c>
      <c r="AJ112" s="462"/>
      <c r="AK112" s="462"/>
      <c r="AL112" s="463"/>
      <c r="AM112" s="461">
        <v>100000</v>
      </c>
      <c r="AN112" s="462"/>
      <c r="AO112" s="462"/>
      <c r="AP112" s="463"/>
      <c r="AQ112" s="550"/>
      <c r="AR112" s="551"/>
      <c r="AS112" s="551"/>
      <c r="AT112" s="552"/>
      <c r="AU112" s="550"/>
      <c r="AV112" s="551"/>
      <c r="AW112" s="551"/>
      <c r="AX112" s="552"/>
      <c r="AY112" s="550"/>
      <c r="AZ112" s="551"/>
      <c r="BA112" s="551"/>
      <c r="BB112" s="552"/>
      <c r="BC112" s="550"/>
      <c r="BD112" s="551"/>
      <c r="BE112" s="551"/>
      <c r="BF112" s="552"/>
      <c r="BG112" s="550"/>
      <c r="BH112" s="551"/>
      <c r="BI112" s="551"/>
      <c r="BJ112" s="552"/>
      <c r="BK112" s="550"/>
      <c r="BL112" s="551"/>
      <c r="BM112" s="551"/>
      <c r="BN112" s="552"/>
      <c r="BO112" s="553" t="str">
        <f t="shared" si="41"/>
        <v>n.é.</v>
      </c>
      <c r="BP112" s="554"/>
    </row>
    <row r="113" spans="1:68" ht="20.100000000000001" hidden="1" customHeight="1" x14ac:dyDescent="0.2">
      <c r="A113" s="393" t="s">
        <v>524</v>
      </c>
      <c r="B113" s="394"/>
      <c r="C113" s="411" t="s">
        <v>36</v>
      </c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3"/>
      <c r="AC113" s="440" t="s">
        <v>38</v>
      </c>
      <c r="AD113" s="441"/>
      <c r="AE113" s="461"/>
      <c r="AF113" s="462"/>
      <c r="AG113" s="462"/>
      <c r="AH113" s="463"/>
      <c r="AI113" s="461"/>
      <c r="AJ113" s="462"/>
      <c r="AK113" s="462"/>
      <c r="AL113" s="463"/>
      <c r="AM113" s="461"/>
      <c r="AN113" s="462"/>
      <c r="AO113" s="462"/>
      <c r="AP113" s="463"/>
      <c r="AQ113" s="461"/>
      <c r="AR113" s="462"/>
      <c r="AS113" s="462"/>
      <c r="AT113" s="463"/>
      <c r="AU113" s="461"/>
      <c r="AV113" s="462"/>
      <c r="AW113" s="462"/>
      <c r="AX113" s="463"/>
      <c r="AY113" s="461"/>
      <c r="AZ113" s="462"/>
      <c r="BA113" s="462"/>
      <c r="BB113" s="463"/>
      <c r="BC113" s="461"/>
      <c r="BD113" s="462"/>
      <c r="BE113" s="462"/>
      <c r="BF113" s="463"/>
      <c r="BG113" s="461"/>
      <c r="BH113" s="462"/>
      <c r="BI113" s="462"/>
      <c r="BJ113" s="463"/>
      <c r="BK113" s="461"/>
      <c r="BL113" s="462"/>
      <c r="BM113" s="462"/>
      <c r="BN113" s="463"/>
      <c r="BO113" s="553" t="str">
        <f t="shared" si="41"/>
        <v>n.é.</v>
      </c>
      <c r="BP113" s="554"/>
    </row>
    <row r="114" spans="1:68" s="2" customFormat="1" ht="20.100000000000001" hidden="1" customHeight="1" x14ac:dyDescent="0.2">
      <c r="A114" s="393" t="s">
        <v>525</v>
      </c>
      <c r="B114" s="394"/>
      <c r="C114" s="411" t="s">
        <v>35</v>
      </c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3"/>
      <c r="AC114" s="440" t="s">
        <v>34</v>
      </c>
      <c r="AD114" s="441"/>
      <c r="AE114" s="461"/>
      <c r="AF114" s="462"/>
      <c r="AG114" s="462"/>
      <c r="AH114" s="463"/>
      <c r="AI114" s="461"/>
      <c r="AJ114" s="462"/>
      <c r="AK114" s="462"/>
      <c r="AL114" s="463"/>
      <c r="AM114" s="461"/>
      <c r="AN114" s="462"/>
      <c r="AO114" s="462"/>
      <c r="AP114" s="463"/>
      <c r="AQ114" s="461"/>
      <c r="AR114" s="462"/>
      <c r="AS114" s="462"/>
      <c r="AT114" s="463"/>
      <c r="AU114" s="461"/>
      <c r="AV114" s="462"/>
      <c r="AW114" s="462"/>
      <c r="AX114" s="463"/>
      <c r="AY114" s="461"/>
      <c r="AZ114" s="462"/>
      <c r="BA114" s="462"/>
      <c r="BB114" s="463"/>
      <c r="BC114" s="461"/>
      <c r="BD114" s="462"/>
      <c r="BE114" s="462"/>
      <c r="BF114" s="463"/>
      <c r="BG114" s="461"/>
      <c r="BH114" s="462"/>
      <c r="BI114" s="462"/>
      <c r="BJ114" s="463"/>
      <c r="BK114" s="461"/>
      <c r="BL114" s="462"/>
      <c r="BM114" s="462"/>
      <c r="BN114" s="463"/>
      <c r="BO114" s="553" t="str">
        <f t="shared" si="41"/>
        <v>n.é.</v>
      </c>
      <c r="BP114" s="554"/>
    </row>
    <row r="115" spans="1:68" s="2" customFormat="1" ht="20.100000000000001" hidden="1" customHeight="1" x14ac:dyDescent="0.2">
      <c r="A115" s="393" t="s">
        <v>526</v>
      </c>
      <c r="B115" s="394"/>
      <c r="C115" s="411" t="s">
        <v>25</v>
      </c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3"/>
      <c r="AC115" s="440" t="s">
        <v>33</v>
      </c>
      <c r="AD115" s="441"/>
      <c r="AE115" s="461"/>
      <c r="AF115" s="462"/>
      <c r="AG115" s="462"/>
      <c r="AH115" s="463"/>
      <c r="AI115" s="461"/>
      <c r="AJ115" s="462"/>
      <c r="AK115" s="462"/>
      <c r="AL115" s="463"/>
      <c r="AM115" s="461"/>
      <c r="AN115" s="462"/>
      <c r="AO115" s="462"/>
      <c r="AP115" s="463"/>
      <c r="AQ115" s="461"/>
      <c r="AR115" s="462"/>
      <c r="AS115" s="462"/>
      <c r="AT115" s="463"/>
      <c r="AU115" s="461"/>
      <c r="AV115" s="462"/>
      <c r="AW115" s="462"/>
      <c r="AX115" s="463"/>
      <c r="AY115" s="461"/>
      <c r="AZ115" s="462"/>
      <c r="BA115" s="462"/>
      <c r="BB115" s="463"/>
      <c r="BC115" s="461"/>
      <c r="BD115" s="462"/>
      <c r="BE115" s="462"/>
      <c r="BF115" s="463"/>
      <c r="BG115" s="461"/>
      <c r="BH115" s="462"/>
      <c r="BI115" s="462"/>
      <c r="BJ115" s="463"/>
      <c r="BK115" s="461"/>
      <c r="BL115" s="462"/>
      <c r="BM115" s="462"/>
      <c r="BN115" s="463"/>
      <c r="BO115" s="553" t="str">
        <f t="shared" si="41"/>
        <v>n.é.</v>
      </c>
      <c r="BP115" s="554"/>
    </row>
    <row r="116" spans="1:68" s="2" customFormat="1" ht="20.100000000000001" customHeight="1" x14ac:dyDescent="0.2">
      <c r="A116" s="482" t="s">
        <v>527</v>
      </c>
      <c r="B116" s="483"/>
      <c r="C116" s="560" t="s">
        <v>800</v>
      </c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  <c r="AA116" s="561"/>
      <c r="AB116" s="562"/>
      <c r="AC116" s="563" t="s">
        <v>27</v>
      </c>
      <c r="AD116" s="564"/>
      <c r="AE116" s="469">
        <f t="shared" si="70"/>
        <v>44200366</v>
      </c>
      <c r="AF116" s="470"/>
      <c r="AG116" s="470"/>
      <c r="AH116" s="471"/>
      <c r="AI116" s="469">
        <f t="shared" ref="AI116" si="113">SUM(AI103:AL115)</f>
        <v>23054366</v>
      </c>
      <c r="AJ116" s="470"/>
      <c r="AK116" s="470"/>
      <c r="AL116" s="471"/>
      <c r="AM116" s="469">
        <f t="shared" ref="AM116" si="114">SUM(AM103:AP115)</f>
        <v>21146000</v>
      </c>
      <c r="AN116" s="470"/>
      <c r="AO116" s="470"/>
      <c r="AP116" s="471"/>
      <c r="AQ116" s="469">
        <f t="shared" ref="AQ116" si="115">SUM(AQ103:AT115)</f>
        <v>0</v>
      </c>
      <c r="AR116" s="470"/>
      <c r="AS116" s="470"/>
      <c r="AT116" s="471"/>
      <c r="AU116" s="469">
        <f t="shared" ref="AU116" si="116">SUM(AU103:AX115)</f>
        <v>0</v>
      </c>
      <c r="AV116" s="470"/>
      <c r="AW116" s="470"/>
      <c r="AX116" s="471"/>
      <c r="AY116" s="469">
        <f t="shared" ref="AY116" si="117">SUM(AY103:BB115)</f>
        <v>0</v>
      </c>
      <c r="AZ116" s="470"/>
      <c r="BA116" s="470"/>
      <c r="BB116" s="471"/>
      <c r="BC116" s="469">
        <f t="shared" ref="BC116" si="118">SUM(BC103:BF115)</f>
        <v>0</v>
      </c>
      <c r="BD116" s="470"/>
      <c r="BE116" s="470"/>
      <c r="BF116" s="471"/>
      <c r="BG116" s="469">
        <f t="shared" ref="BG116" si="119">SUM(BG103:BJ115)</f>
        <v>0</v>
      </c>
      <c r="BH116" s="470"/>
      <c r="BI116" s="470"/>
      <c r="BJ116" s="471"/>
      <c r="BK116" s="469">
        <f t="shared" ref="BK116" si="120">SUM(BK103:BN115)</f>
        <v>0</v>
      </c>
      <c r="BL116" s="470"/>
      <c r="BM116" s="470"/>
      <c r="BN116" s="471"/>
      <c r="BO116" s="516" t="str">
        <f t="shared" si="41"/>
        <v>n.é.</v>
      </c>
      <c r="BP116" s="517"/>
    </row>
    <row r="117" spans="1:68" ht="20.100000000000001" hidden="1" customHeight="1" x14ac:dyDescent="0.2">
      <c r="A117" s="393" t="s">
        <v>528</v>
      </c>
      <c r="B117" s="394"/>
      <c r="C117" s="411" t="s">
        <v>22</v>
      </c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3"/>
      <c r="AC117" s="440" t="s">
        <v>28</v>
      </c>
      <c r="AD117" s="441"/>
      <c r="AE117" s="461"/>
      <c r="AF117" s="462"/>
      <c r="AG117" s="462"/>
      <c r="AH117" s="463"/>
      <c r="AI117" s="461"/>
      <c r="AJ117" s="462"/>
      <c r="AK117" s="462"/>
      <c r="AL117" s="463"/>
      <c r="AM117" s="461"/>
      <c r="AN117" s="462"/>
      <c r="AO117" s="462"/>
      <c r="AP117" s="463"/>
      <c r="AQ117" s="550"/>
      <c r="AR117" s="551"/>
      <c r="AS117" s="551"/>
      <c r="AT117" s="552"/>
      <c r="AU117" s="550"/>
      <c r="AV117" s="551"/>
      <c r="AW117" s="551"/>
      <c r="AX117" s="552"/>
      <c r="AY117" s="550"/>
      <c r="AZ117" s="551"/>
      <c r="BA117" s="551"/>
      <c r="BB117" s="552"/>
      <c r="BC117" s="550"/>
      <c r="BD117" s="551"/>
      <c r="BE117" s="551"/>
      <c r="BF117" s="552"/>
      <c r="BG117" s="550"/>
      <c r="BH117" s="551"/>
      <c r="BI117" s="551"/>
      <c r="BJ117" s="552"/>
      <c r="BK117" s="550"/>
      <c r="BL117" s="551"/>
      <c r="BM117" s="551"/>
      <c r="BN117" s="552"/>
      <c r="BO117" s="553" t="str">
        <f t="shared" si="41"/>
        <v>n.é.</v>
      </c>
      <c r="BP117" s="554"/>
    </row>
    <row r="118" spans="1:68" ht="20.100000000000001" customHeight="1" x14ac:dyDescent="0.2">
      <c r="A118" s="393" t="s">
        <v>529</v>
      </c>
      <c r="B118" s="394"/>
      <c r="C118" s="411" t="s">
        <v>426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3"/>
      <c r="AC118" s="440" t="s">
        <v>29</v>
      </c>
      <c r="AD118" s="441"/>
      <c r="AE118" s="461">
        <f t="shared" si="70"/>
        <v>100000</v>
      </c>
      <c r="AF118" s="462"/>
      <c r="AG118" s="462"/>
      <c r="AH118" s="463"/>
      <c r="AI118" s="461">
        <v>0</v>
      </c>
      <c r="AJ118" s="462"/>
      <c r="AK118" s="462"/>
      <c r="AL118" s="463"/>
      <c r="AM118" s="461">
        <v>100000</v>
      </c>
      <c r="AN118" s="462"/>
      <c r="AO118" s="462"/>
      <c r="AP118" s="463"/>
      <c r="AQ118" s="550"/>
      <c r="AR118" s="551"/>
      <c r="AS118" s="551"/>
      <c r="AT118" s="552"/>
      <c r="AU118" s="550"/>
      <c r="AV118" s="551"/>
      <c r="AW118" s="551"/>
      <c r="AX118" s="552"/>
      <c r="AY118" s="550"/>
      <c r="AZ118" s="551"/>
      <c r="BA118" s="551"/>
      <c r="BB118" s="552"/>
      <c r="BC118" s="550"/>
      <c r="BD118" s="551"/>
      <c r="BE118" s="551"/>
      <c r="BF118" s="552"/>
      <c r="BG118" s="550"/>
      <c r="BH118" s="551"/>
      <c r="BI118" s="551"/>
      <c r="BJ118" s="552"/>
      <c r="BK118" s="550"/>
      <c r="BL118" s="551"/>
      <c r="BM118" s="551"/>
      <c r="BN118" s="552"/>
      <c r="BO118" s="553" t="str">
        <f t="shared" si="41"/>
        <v>n.é.</v>
      </c>
      <c r="BP118" s="554"/>
    </row>
    <row r="119" spans="1:68" ht="20.100000000000001" hidden="1" customHeight="1" x14ac:dyDescent="0.2">
      <c r="A119" s="393" t="s">
        <v>530</v>
      </c>
      <c r="B119" s="394"/>
      <c r="C119" s="432" t="s">
        <v>23</v>
      </c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4"/>
      <c r="AC119" s="440" t="s">
        <v>30</v>
      </c>
      <c r="AD119" s="441"/>
      <c r="AE119" s="461"/>
      <c r="AF119" s="462"/>
      <c r="AG119" s="462"/>
      <c r="AH119" s="463"/>
      <c r="AI119" s="461"/>
      <c r="AJ119" s="462"/>
      <c r="AK119" s="462"/>
      <c r="AL119" s="463"/>
      <c r="AM119" s="461"/>
      <c r="AN119" s="462"/>
      <c r="AO119" s="462"/>
      <c r="AP119" s="463"/>
      <c r="AQ119" s="550"/>
      <c r="AR119" s="551"/>
      <c r="AS119" s="551"/>
      <c r="AT119" s="552"/>
      <c r="AU119" s="550"/>
      <c r="AV119" s="551"/>
      <c r="AW119" s="551"/>
      <c r="AX119" s="552"/>
      <c r="AY119" s="550"/>
      <c r="AZ119" s="551"/>
      <c r="BA119" s="551"/>
      <c r="BB119" s="552"/>
      <c r="BC119" s="550"/>
      <c r="BD119" s="551"/>
      <c r="BE119" s="551"/>
      <c r="BF119" s="552"/>
      <c r="BG119" s="550"/>
      <c r="BH119" s="551"/>
      <c r="BI119" s="551"/>
      <c r="BJ119" s="552"/>
      <c r="BK119" s="550"/>
      <c r="BL119" s="551"/>
      <c r="BM119" s="551"/>
      <c r="BN119" s="552"/>
      <c r="BO119" s="553" t="str">
        <f t="shared" si="41"/>
        <v>n.é.</v>
      </c>
      <c r="BP119" s="554"/>
    </row>
    <row r="120" spans="1:68" ht="20.100000000000001" customHeight="1" x14ac:dyDescent="0.2">
      <c r="A120" s="482" t="s">
        <v>531</v>
      </c>
      <c r="B120" s="483"/>
      <c r="C120" s="484" t="s">
        <v>801</v>
      </c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485"/>
      <c r="S120" s="485"/>
      <c r="T120" s="485"/>
      <c r="U120" s="485"/>
      <c r="V120" s="485"/>
      <c r="W120" s="485"/>
      <c r="X120" s="485"/>
      <c r="Y120" s="485"/>
      <c r="Z120" s="485"/>
      <c r="AA120" s="485"/>
      <c r="AB120" s="486"/>
      <c r="AC120" s="563" t="s">
        <v>31</v>
      </c>
      <c r="AD120" s="564"/>
      <c r="AE120" s="469">
        <f t="shared" si="70"/>
        <v>100000</v>
      </c>
      <c r="AF120" s="470"/>
      <c r="AG120" s="470"/>
      <c r="AH120" s="471"/>
      <c r="AI120" s="469">
        <f t="shared" ref="AI120" si="121">SUM(AI117:AL119)</f>
        <v>0</v>
      </c>
      <c r="AJ120" s="470"/>
      <c r="AK120" s="470"/>
      <c r="AL120" s="471"/>
      <c r="AM120" s="469">
        <f t="shared" ref="AM120" si="122">SUM(AM117:AP119)</f>
        <v>100000</v>
      </c>
      <c r="AN120" s="470"/>
      <c r="AO120" s="470"/>
      <c r="AP120" s="471"/>
      <c r="AQ120" s="469">
        <f t="shared" ref="AQ120" si="123">SUM(AQ117:AT119)</f>
        <v>0</v>
      </c>
      <c r="AR120" s="470"/>
      <c r="AS120" s="470"/>
      <c r="AT120" s="471"/>
      <c r="AU120" s="469">
        <f t="shared" ref="AU120" si="124">SUM(AU117:AX119)</f>
        <v>0</v>
      </c>
      <c r="AV120" s="470"/>
      <c r="AW120" s="470"/>
      <c r="AX120" s="471"/>
      <c r="AY120" s="469">
        <f t="shared" ref="AY120" si="125">SUM(AY117:BB119)</f>
        <v>0</v>
      </c>
      <c r="AZ120" s="470"/>
      <c r="BA120" s="470"/>
      <c r="BB120" s="471"/>
      <c r="BC120" s="469">
        <f t="shared" ref="BC120" si="126">SUM(BC117:BF119)</f>
        <v>0</v>
      </c>
      <c r="BD120" s="470"/>
      <c r="BE120" s="470"/>
      <c r="BF120" s="471"/>
      <c r="BG120" s="469">
        <f t="shared" ref="BG120" si="127">SUM(BG117:BJ119)</f>
        <v>0</v>
      </c>
      <c r="BH120" s="470"/>
      <c r="BI120" s="470"/>
      <c r="BJ120" s="471"/>
      <c r="BK120" s="469">
        <f t="shared" ref="BK120" si="128">SUM(BK117:BN119)</f>
        <v>0</v>
      </c>
      <c r="BL120" s="470"/>
      <c r="BM120" s="470"/>
      <c r="BN120" s="471"/>
      <c r="BO120" s="516" t="str">
        <f t="shared" si="41"/>
        <v>n.é.</v>
      </c>
      <c r="BP120" s="517"/>
    </row>
    <row r="121" spans="1:68" ht="20.100000000000001" customHeight="1" x14ac:dyDescent="0.2">
      <c r="A121" s="482" t="s">
        <v>532</v>
      </c>
      <c r="B121" s="483"/>
      <c r="C121" s="560" t="s">
        <v>802</v>
      </c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2"/>
      <c r="AC121" s="563" t="s">
        <v>32</v>
      </c>
      <c r="AD121" s="564"/>
      <c r="AE121" s="469">
        <f t="shared" si="70"/>
        <v>44300366</v>
      </c>
      <c r="AF121" s="470"/>
      <c r="AG121" s="470"/>
      <c r="AH121" s="471"/>
      <c r="AI121" s="469">
        <f t="shared" ref="AI121:AM121" si="129">AI116+AI120</f>
        <v>23054366</v>
      </c>
      <c r="AJ121" s="470"/>
      <c r="AK121" s="470"/>
      <c r="AL121" s="471"/>
      <c r="AM121" s="469">
        <f t="shared" si="129"/>
        <v>21246000</v>
      </c>
      <c r="AN121" s="470"/>
      <c r="AO121" s="470"/>
      <c r="AP121" s="471"/>
      <c r="AQ121" s="469">
        <f t="shared" ref="AQ121" si="130">AQ116+AQ120</f>
        <v>0</v>
      </c>
      <c r="AR121" s="470"/>
      <c r="AS121" s="470"/>
      <c r="AT121" s="471"/>
      <c r="AU121" s="469">
        <f t="shared" ref="AU121" si="131">AU116+AU120</f>
        <v>0</v>
      </c>
      <c r="AV121" s="470"/>
      <c r="AW121" s="470"/>
      <c r="AX121" s="471"/>
      <c r="AY121" s="469">
        <f t="shared" ref="AY121" si="132">AY116+AY120</f>
        <v>0</v>
      </c>
      <c r="AZ121" s="470"/>
      <c r="BA121" s="470"/>
      <c r="BB121" s="471"/>
      <c r="BC121" s="469">
        <f t="shared" ref="BC121" si="133">BC116+BC120</f>
        <v>0</v>
      </c>
      <c r="BD121" s="470"/>
      <c r="BE121" s="470"/>
      <c r="BF121" s="471"/>
      <c r="BG121" s="469">
        <f t="shared" ref="BG121" si="134">BG116+BG120</f>
        <v>0</v>
      </c>
      <c r="BH121" s="470"/>
      <c r="BI121" s="470"/>
      <c r="BJ121" s="471"/>
      <c r="BK121" s="469">
        <f t="shared" ref="BK121" si="135">BK116+BK120</f>
        <v>0</v>
      </c>
      <c r="BL121" s="470"/>
      <c r="BM121" s="470"/>
      <c r="BN121" s="471"/>
      <c r="BO121" s="516" t="str">
        <f t="shared" si="41"/>
        <v>n.é.</v>
      </c>
      <c r="BP121" s="517"/>
    </row>
    <row r="122" spans="1:68" s="3" customFormat="1" ht="20.100000000000001" customHeight="1" x14ac:dyDescent="0.2">
      <c r="A122" s="482" t="s">
        <v>533</v>
      </c>
      <c r="B122" s="483"/>
      <c r="C122" s="484" t="s">
        <v>24</v>
      </c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6"/>
      <c r="AC122" s="563" t="s">
        <v>52</v>
      </c>
      <c r="AD122" s="564"/>
      <c r="AE122" s="531">
        <f t="shared" si="70"/>
        <v>10016829</v>
      </c>
      <c r="AF122" s="532"/>
      <c r="AG122" s="532"/>
      <c r="AH122" s="533"/>
      <c r="AI122" s="531">
        <f>5208851+87978</f>
        <v>5296829</v>
      </c>
      <c r="AJ122" s="532"/>
      <c r="AK122" s="532"/>
      <c r="AL122" s="533"/>
      <c r="AM122" s="531">
        <v>4720000</v>
      </c>
      <c r="AN122" s="532"/>
      <c r="AO122" s="532"/>
      <c r="AP122" s="533"/>
      <c r="AQ122" s="469">
        <v>0</v>
      </c>
      <c r="AR122" s="470"/>
      <c r="AS122" s="470"/>
      <c r="AT122" s="471"/>
      <c r="AU122" s="469">
        <v>0</v>
      </c>
      <c r="AV122" s="470"/>
      <c r="AW122" s="470"/>
      <c r="AX122" s="471"/>
      <c r="AY122" s="469">
        <v>0</v>
      </c>
      <c r="AZ122" s="470"/>
      <c r="BA122" s="470"/>
      <c r="BB122" s="471"/>
      <c r="BC122" s="469">
        <v>0</v>
      </c>
      <c r="BD122" s="470"/>
      <c r="BE122" s="470"/>
      <c r="BF122" s="471"/>
      <c r="BG122" s="469">
        <v>0</v>
      </c>
      <c r="BH122" s="470"/>
      <c r="BI122" s="470"/>
      <c r="BJ122" s="471"/>
      <c r="BK122" s="469">
        <v>0</v>
      </c>
      <c r="BL122" s="470"/>
      <c r="BM122" s="470"/>
      <c r="BN122" s="471"/>
      <c r="BO122" s="516" t="str">
        <f t="shared" si="41"/>
        <v>n.é.</v>
      </c>
      <c r="BP122" s="517"/>
    </row>
    <row r="123" spans="1:68" ht="20.100000000000001" customHeight="1" x14ac:dyDescent="0.2">
      <c r="A123" s="393" t="s">
        <v>534</v>
      </c>
      <c r="B123" s="394"/>
      <c r="C123" s="411" t="s">
        <v>63</v>
      </c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3"/>
      <c r="AC123" s="440" t="s">
        <v>82</v>
      </c>
      <c r="AD123" s="441"/>
      <c r="AE123" s="461">
        <f t="shared" si="70"/>
        <v>225000</v>
      </c>
      <c r="AF123" s="462"/>
      <c r="AG123" s="462"/>
      <c r="AH123" s="463"/>
      <c r="AI123" s="461">
        <v>150000</v>
      </c>
      <c r="AJ123" s="462"/>
      <c r="AK123" s="462"/>
      <c r="AL123" s="463"/>
      <c r="AM123" s="461">
        <v>75000</v>
      </c>
      <c r="AN123" s="462"/>
      <c r="AO123" s="462"/>
      <c r="AP123" s="463"/>
      <c r="AQ123" s="550"/>
      <c r="AR123" s="551"/>
      <c r="AS123" s="551"/>
      <c r="AT123" s="552"/>
      <c r="AU123" s="550"/>
      <c r="AV123" s="551"/>
      <c r="AW123" s="551"/>
      <c r="AX123" s="552"/>
      <c r="AY123" s="550"/>
      <c r="AZ123" s="551"/>
      <c r="BA123" s="551"/>
      <c r="BB123" s="552"/>
      <c r="BC123" s="550"/>
      <c r="BD123" s="551"/>
      <c r="BE123" s="551"/>
      <c r="BF123" s="552"/>
      <c r="BG123" s="550"/>
      <c r="BH123" s="551"/>
      <c r="BI123" s="551"/>
      <c r="BJ123" s="552"/>
      <c r="BK123" s="550"/>
      <c r="BL123" s="551"/>
      <c r="BM123" s="551"/>
      <c r="BN123" s="552"/>
      <c r="BO123" s="553" t="str">
        <f t="shared" si="41"/>
        <v>n.é.</v>
      </c>
      <c r="BP123" s="554"/>
    </row>
    <row r="124" spans="1:68" ht="20.100000000000001" customHeight="1" x14ac:dyDescent="0.2">
      <c r="A124" s="393" t="s">
        <v>535</v>
      </c>
      <c r="B124" s="394"/>
      <c r="C124" s="411" t="s">
        <v>64</v>
      </c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3"/>
      <c r="AC124" s="440" t="s">
        <v>83</v>
      </c>
      <c r="AD124" s="441"/>
      <c r="AE124" s="461">
        <f t="shared" si="70"/>
        <v>1773110</v>
      </c>
      <c r="AF124" s="462"/>
      <c r="AG124" s="462"/>
      <c r="AH124" s="463"/>
      <c r="AI124" s="461">
        <f>1340000-66890</f>
        <v>1273110</v>
      </c>
      <c r="AJ124" s="462"/>
      <c r="AK124" s="462"/>
      <c r="AL124" s="463"/>
      <c r="AM124" s="461">
        <v>500000</v>
      </c>
      <c r="AN124" s="462"/>
      <c r="AO124" s="462"/>
      <c r="AP124" s="463"/>
      <c r="AQ124" s="550"/>
      <c r="AR124" s="551"/>
      <c r="AS124" s="551"/>
      <c r="AT124" s="552"/>
      <c r="AU124" s="550"/>
      <c r="AV124" s="551"/>
      <c r="AW124" s="551"/>
      <c r="AX124" s="552"/>
      <c r="AY124" s="550"/>
      <c r="AZ124" s="551"/>
      <c r="BA124" s="551"/>
      <c r="BB124" s="552"/>
      <c r="BC124" s="550"/>
      <c r="BD124" s="551"/>
      <c r="BE124" s="551"/>
      <c r="BF124" s="552"/>
      <c r="BG124" s="550"/>
      <c r="BH124" s="551"/>
      <c r="BI124" s="551"/>
      <c r="BJ124" s="552"/>
      <c r="BK124" s="550"/>
      <c r="BL124" s="551"/>
      <c r="BM124" s="551"/>
      <c r="BN124" s="552"/>
      <c r="BO124" s="553" t="str">
        <f t="shared" ref="BO124:BO174" si="136">IF(AQ124&gt;0,BK124/AQ124,"n.é.")</f>
        <v>n.é.</v>
      </c>
      <c r="BP124" s="554"/>
    </row>
    <row r="125" spans="1:68" ht="20.100000000000001" hidden="1" customHeight="1" x14ac:dyDescent="0.2">
      <c r="A125" s="393" t="s">
        <v>536</v>
      </c>
      <c r="B125" s="394"/>
      <c r="C125" s="411" t="s">
        <v>65</v>
      </c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3"/>
      <c r="AC125" s="440" t="s">
        <v>84</v>
      </c>
      <c r="AD125" s="441"/>
      <c r="AE125" s="461"/>
      <c r="AF125" s="462"/>
      <c r="AG125" s="462"/>
      <c r="AH125" s="463"/>
      <c r="AI125" s="461"/>
      <c r="AJ125" s="462"/>
      <c r="AK125" s="462"/>
      <c r="AL125" s="463"/>
      <c r="AM125" s="461"/>
      <c r="AN125" s="462"/>
      <c r="AO125" s="462"/>
      <c r="AP125" s="463"/>
      <c r="AQ125" s="550"/>
      <c r="AR125" s="551"/>
      <c r="AS125" s="551"/>
      <c r="AT125" s="552"/>
      <c r="AU125" s="550"/>
      <c r="AV125" s="551"/>
      <c r="AW125" s="551"/>
      <c r="AX125" s="552"/>
      <c r="AY125" s="550"/>
      <c r="AZ125" s="551"/>
      <c r="BA125" s="551"/>
      <c r="BB125" s="552"/>
      <c r="BC125" s="550"/>
      <c r="BD125" s="551"/>
      <c r="BE125" s="551"/>
      <c r="BF125" s="552"/>
      <c r="BG125" s="550"/>
      <c r="BH125" s="551"/>
      <c r="BI125" s="551"/>
      <c r="BJ125" s="552"/>
      <c r="BK125" s="550"/>
      <c r="BL125" s="551"/>
      <c r="BM125" s="551"/>
      <c r="BN125" s="552"/>
      <c r="BO125" s="553" t="str">
        <f t="shared" si="136"/>
        <v>n.é.</v>
      </c>
      <c r="BP125" s="554"/>
    </row>
    <row r="126" spans="1:68" ht="20.100000000000001" customHeight="1" x14ac:dyDescent="0.2">
      <c r="A126" s="482" t="s">
        <v>537</v>
      </c>
      <c r="B126" s="483"/>
      <c r="C126" s="484" t="s">
        <v>803</v>
      </c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6"/>
      <c r="AC126" s="563" t="s">
        <v>92</v>
      </c>
      <c r="AD126" s="564"/>
      <c r="AE126" s="469">
        <f t="shared" si="70"/>
        <v>1998110</v>
      </c>
      <c r="AF126" s="470"/>
      <c r="AG126" s="470"/>
      <c r="AH126" s="471"/>
      <c r="AI126" s="469">
        <f t="shared" ref="AI126" si="137">SUM(AI123:AL125)</f>
        <v>1423110</v>
      </c>
      <c r="AJ126" s="470"/>
      <c r="AK126" s="470"/>
      <c r="AL126" s="471"/>
      <c r="AM126" s="469">
        <f t="shared" ref="AM126" si="138">SUM(AM123:AP125)</f>
        <v>575000</v>
      </c>
      <c r="AN126" s="470"/>
      <c r="AO126" s="470"/>
      <c r="AP126" s="471"/>
      <c r="AQ126" s="469">
        <f t="shared" ref="AQ126" si="139">SUM(AQ123:AT125)</f>
        <v>0</v>
      </c>
      <c r="AR126" s="470"/>
      <c r="AS126" s="470"/>
      <c r="AT126" s="471"/>
      <c r="AU126" s="469">
        <f t="shared" ref="AU126" si="140">SUM(AU123:AX125)</f>
        <v>0</v>
      </c>
      <c r="AV126" s="470"/>
      <c r="AW126" s="470"/>
      <c r="AX126" s="471"/>
      <c r="AY126" s="469">
        <f t="shared" ref="AY126" si="141">SUM(AY123:BB125)</f>
        <v>0</v>
      </c>
      <c r="AZ126" s="470"/>
      <c r="BA126" s="470"/>
      <c r="BB126" s="471"/>
      <c r="BC126" s="469">
        <f t="shared" ref="BC126" si="142">SUM(BC123:BF125)</f>
        <v>0</v>
      </c>
      <c r="BD126" s="470"/>
      <c r="BE126" s="470"/>
      <c r="BF126" s="471"/>
      <c r="BG126" s="469">
        <f t="shared" ref="BG126" si="143">SUM(BG123:BJ125)</f>
        <v>0</v>
      </c>
      <c r="BH126" s="470"/>
      <c r="BI126" s="470"/>
      <c r="BJ126" s="471"/>
      <c r="BK126" s="469">
        <f t="shared" ref="BK126" si="144">SUM(BK123:BN125)</f>
        <v>0</v>
      </c>
      <c r="BL126" s="470"/>
      <c r="BM126" s="470"/>
      <c r="BN126" s="471"/>
      <c r="BO126" s="516" t="str">
        <f t="shared" si="136"/>
        <v>n.é.</v>
      </c>
      <c r="BP126" s="517"/>
    </row>
    <row r="127" spans="1:68" ht="20.100000000000001" customHeight="1" x14ac:dyDescent="0.2">
      <c r="A127" s="393" t="s">
        <v>538</v>
      </c>
      <c r="B127" s="394"/>
      <c r="C127" s="411" t="s">
        <v>66</v>
      </c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3"/>
      <c r="AC127" s="440" t="s">
        <v>85</v>
      </c>
      <c r="AD127" s="441"/>
      <c r="AE127" s="461">
        <f t="shared" si="70"/>
        <v>1545000</v>
      </c>
      <c r="AF127" s="462"/>
      <c r="AG127" s="462"/>
      <c r="AH127" s="463"/>
      <c r="AI127" s="461">
        <v>1220000</v>
      </c>
      <c r="AJ127" s="462"/>
      <c r="AK127" s="462"/>
      <c r="AL127" s="463"/>
      <c r="AM127" s="461">
        <v>325000</v>
      </c>
      <c r="AN127" s="462"/>
      <c r="AO127" s="462"/>
      <c r="AP127" s="463"/>
      <c r="AQ127" s="550"/>
      <c r="AR127" s="551"/>
      <c r="AS127" s="551"/>
      <c r="AT127" s="552"/>
      <c r="AU127" s="550"/>
      <c r="AV127" s="551"/>
      <c r="AW127" s="551"/>
      <c r="AX127" s="552"/>
      <c r="AY127" s="550"/>
      <c r="AZ127" s="551"/>
      <c r="BA127" s="551"/>
      <c r="BB127" s="552"/>
      <c r="BC127" s="550"/>
      <c r="BD127" s="551"/>
      <c r="BE127" s="551"/>
      <c r="BF127" s="552"/>
      <c r="BG127" s="550"/>
      <c r="BH127" s="551"/>
      <c r="BI127" s="551"/>
      <c r="BJ127" s="552"/>
      <c r="BK127" s="550"/>
      <c r="BL127" s="551"/>
      <c r="BM127" s="551"/>
      <c r="BN127" s="552"/>
      <c r="BO127" s="553" t="str">
        <f t="shared" si="136"/>
        <v>n.é.</v>
      </c>
      <c r="BP127" s="554"/>
    </row>
    <row r="128" spans="1:68" ht="20.100000000000001" customHeight="1" x14ac:dyDescent="0.2">
      <c r="A128" s="393" t="s">
        <v>539</v>
      </c>
      <c r="B128" s="394"/>
      <c r="C128" s="411" t="s">
        <v>67</v>
      </c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3"/>
      <c r="AC128" s="440" t="s">
        <v>86</v>
      </c>
      <c r="AD128" s="441"/>
      <c r="AE128" s="461">
        <f t="shared" si="70"/>
        <v>705000</v>
      </c>
      <c r="AF128" s="462"/>
      <c r="AG128" s="462"/>
      <c r="AH128" s="463"/>
      <c r="AI128" s="461">
        <v>305000</v>
      </c>
      <c r="AJ128" s="462"/>
      <c r="AK128" s="462"/>
      <c r="AL128" s="463"/>
      <c r="AM128" s="461">
        <v>400000</v>
      </c>
      <c r="AN128" s="462"/>
      <c r="AO128" s="462"/>
      <c r="AP128" s="463"/>
      <c r="AQ128" s="550"/>
      <c r="AR128" s="551"/>
      <c r="AS128" s="551"/>
      <c r="AT128" s="552"/>
      <c r="AU128" s="550"/>
      <c r="AV128" s="551"/>
      <c r="AW128" s="551"/>
      <c r="AX128" s="552"/>
      <c r="AY128" s="550"/>
      <c r="AZ128" s="551"/>
      <c r="BA128" s="551"/>
      <c r="BB128" s="552"/>
      <c r="BC128" s="550"/>
      <c r="BD128" s="551"/>
      <c r="BE128" s="551"/>
      <c r="BF128" s="552"/>
      <c r="BG128" s="550"/>
      <c r="BH128" s="551"/>
      <c r="BI128" s="551"/>
      <c r="BJ128" s="552"/>
      <c r="BK128" s="550"/>
      <c r="BL128" s="551"/>
      <c r="BM128" s="551"/>
      <c r="BN128" s="552"/>
      <c r="BO128" s="553" t="str">
        <f t="shared" si="136"/>
        <v>n.é.</v>
      </c>
      <c r="BP128" s="554"/>
    </row>
    <row r="129" spans="1:68" ht="20.100000000000001" customHeight="1" x14ac:dyDescent="0.2">
      <c r="A129" s="482" t="s">
        <v>540</v>
      </c>
      <c r="B129" s="483"/>
      <c r="C129" s="484" t="s">
        <v>804</v>
      </c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6"/>
      <c r="AC129" s="563" t="s">
        <v>93</v>
      </c>
      <c r="AD129" s="564"/>
      <c r="AE129" s="469">
        <f t="shared" si="70"/>
        <v>2250000</v>
      </c>
      <c r="AF129" s="470"/>
      <c r="AG129" s="470"/>
      <c r="AH129" s="471"/>
      <c r="AI129" s="469">
        <f t="shared" ref="AI129" si="145">SUM(AI127:AL128)</f>
        <v>1525000</v>
      </c>
      <c r="AJ129" s="470"/>
      <c r="AK129" s="470"/>
      <c r="AL129" s="471"/>
      <c r="AM129" s="469">
        <f t="shared" ref="AM129" si="146">SUM(AM127:AP128)</f>
        <v>725000</v>
      </c>
      <c r="AN129" s="470"/>
      <c r="AO129" s="470"/>
      <c r="AP129" s="471"/>
      <c r="AQ129" s="469">
        <f t="shared" ref="AQ129" si="147">SUM(AQ127:AT128)</f>
        <v>0</v>
      </c>
      <c r="AR129" s="470"/>
      <c r="AS129" s="470"/>
      <c r="AT129" s="471"/>
      <c r="AU129" s="469">
        <f t="shared" ref="AU129" si="148">SUM(AU127:AX128)</f>
        <v>0</v>
      </c>
      <c r="AV129" s="470"/>
      <c r="AW129" s="470"/>
      <c r="AX129" s="471"/>
      <c r="AY129" s="469">
        <f t="shared" ref="AY129" si="149">SUM(AY127:BB128)</f>
        <v>0</v>
      </c>
      <c r="AZ129" s="470"/>
      <c r="BA129" s="470"/>
      <c r="BB129" s="471"/>
      <c r="BC129" s="469">
        <f t="shared" ref="BC129" si="150">SUM(BC127:BF128)</f>
        <v>0</v>
      </c>
      <c r="BD129" s="470"/>
      <c r="BE129" s="470"/>
      <c r="BF129" s="471"/>
      <c r="BG129" s="469">
        <f t="shared" ref="BG129" si="151">SUM(BG127:BJ128)</f>
        <v>0</v>
      </c>
      <c r="BH129" s="470"/>
      <c r="BI129" s="470"/>
      <c r="BJ129" s="471"/>
      <c r="BK129" s="469">
        <f t="shared" ref="BK129" si="152">SUM(BK127:BN128)</f>
        <v>0</v>
      </c>
      <c r="BL129" s="470"/>
      <c r="BM129" s="470"/>
      <c r="BN129" s="471"/>
      <c r="BO129" s="516" t="str">
        <f t="shared" si="136"/>
        <v>n.é.</v>
      </c>
      <c r="BP129" s="517"/>
    </row>
    <row r="130" spans="1:68" ht="20.100000000000001" customHeight="1" x14ac:dyDescent="0.2">
      <c r="A130" s="393" t="s">
        <v>541</v>
      </c>
      <c r="B130" s="394"/>
      <c r="C130" s="411" t="s">
        <v>68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3"/>
      <c r="AC130" s="440" t="s">
        <v>87</v>
      </c>
      <c r="AD130" s="441"/>
      <c r="AE130" s="461">
        <f t="shared" si="70"/>
        <v>1635000</v>
      </c>
      <c r="AF130" s="462"/>
      <c r="AG130" s="462"/>
      <c r="AH130" s="463"/>
      <c r="AI130" s="461">
        <v>890000</v>
      </c>
      <c r="AJ130" s="462"/>
      <c r="AK130" s="462"/>
      <c r="AL130" s="463"/>
      <c r="AM130" s="461">
        <v>745000</v>
      </c>
      <c r="AN130" s="462"/>
      <c r="AO130" s="462"/>
      <c r="AP130" s="463"/>
      <c r="AQ130" s="550"/>
      <c r="AR130" s="551"/>
      <c r="AS130" s="551"/>
      <c r="AT130" s="552"/>
      <c r="AU130" s="550"/>
      <c r="AV130" s="551"/>
      <c r="AW130" s="551"/>
      <c r="AX130" s="552"/>
      <c r="AY130" s="550"/>
      <c r="AZ130" s="551"/>
      <c r="BA130" s="551"/>
      <c r="BB130" s="552"/>
      <c r="BC130" s="550"/>
      <c r="BD130" s="551"/>
      <c r="BE130" s="551"/>
      <c r="BF130" s="552"/>
      <c r="BG130" s="550"/>
      <c r="BH130" s="551"/>
      <c r="BI130" s="551"/>
      <c r="BJ130" s="552"/>
      <c r="BK130" s="550"/>
      <c r="BL130" s="551"/>
      <c r="BM130" s="551"/>
      <c r="BN130" s="552"/>
      <c r="BO130" s="553" t="str">
        <f t="shared" si="136"/>
        <v>n.é.</v>
      </c>
      <c r="BP130" s="554"/>
    </row>
    <row r="131" spans="1:68" ht="20.100000000000001" hidden="1" customHeight="1" x14ac:dyDescent="0.2">
      <c r="A131" s="393" t="s">
        <v>665</v>
      </c>
      <c r="B131" s="394"/>
      <c r="C131" s="411" t="s">
        <v>69</v>
      </c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3"/>
      <c r="AC131" s="440" t="s">
        <v>88</v>
      </c>
      <c r="AD131" s="441"/>
      <c r="AE131" s="461"/>
      <c r="AF131" s="462"/>
      <c r="AG131" s="462"/>
      <c r="AH131" s="463"/>
      <c r="AI131" s="461"/>
      <c r="AJ131" s="462"/>
      <c r="AK131" s="462"/>
      <c r="AL131" s="463"/>
      <c r="AM131" s="461"/>
      <c r="AN131" s="462"/>
      <c r="AO131" s="462"/>
      <c r="AP131" s="463"/>
      <c r="AQ131" s="550"/>
      <c r="AR131" s="551"/>
      <c r="AS131" s="551"/>
      <c r="AT131" s="552"/>
      <c r="AU131" s="550"/>
      <c r="AV131" s="551"/>
      <c r="AW131" s="551"/>
      <c r="AX131" s="552"/>
      <c r="AY131" s="550"/>
      <c r="AZ131" s="551"/>
      <c r="BA131" s="551"/>
      <c r="BB131" s="552"/>
      <c r="BC131" s="550"/>
      <c r="BD131" s="551"/>
      <c r="BE131" s="551"/>
      <c r="BF131" s="552"/>
      <c r="BG131" s="550"/>
      <c r="BH131" s="551"/>
      <c r="BI131" s="551"/>
      <c r="BJ131" s="552"/>
      <c r="BK131" s="550"/>
      <c r="BL131" s="551"/>
      <c r="BM131" s="551"/>
      <c r="BN131" s="552"/>
      <c r="BO131" s="553" t="str">
        <f t="shared" si="136"/>
        <v>n.é.</v>
      </c>
      <c r="BP131" s="554"/>
    </row>
    <row r="132" spans="1:68" ht="20.100000000000001" customHeight="1" x14ac:dyDescent="0.2">
      <c r="A132" s="393" t="s">
        <v>666</v>
      </c>
      <c r="B132" s="394"/>
      <c r="C132" s="411" t="s">
        <v>70</v>
      </c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3"/>
      <c r="AC132" s="440" t="s">
        <v>89</v>
      </c>
      <c r="AD132" s="441"/>
      <c r="AE132" s="461">
        <f t="shared" si="70"/>
        <v>30000</v>
      </c>
      <c r="AF132" s="462"/>
      <c r="AG132" s="462"/>
      <c r="AH132" s="463"/>
      <c r="AI132" s="461">
        <v>30000</v>
      </c>
      <c r="AJ132" s="462"/>
      <c r="AK132" s="462"/>
      <c r="AL132" s="463"/>
      <c r="AM132" s="461">
        <v>0</v>
      </c>
      <c r="AN132" s="462"/>
      <c r="AO132" s="462"/>
      <c r="AP132" s="463"/>
      <c r="AQ132" s="550"/>
      <c r="AR132" s="551"/>
      <c r="AS132" s="551"/>
      <c r="AT132" s="552"/>
      <c r="AU132" s="550"/>
      <c r="AV132" s="551"/>
      <c r="AW132" s="551"/>
      <c r="AX132" s="552"/>
      <c r="AY132" s="550"/>
      <c r="AZ132" s="551"/>
      <c r="BA132" s="551"/>
      <c r="BB132" s="552"/>
      <c r="BC132" s="550"/>
      <c r="BD132" s="551"/>
      <c r="BE132" s="551"/>
      <c r="BF132" s="552"/>
      <c r="BG132" s="550"/>
      <c r="BH132" s="551"/>
      <c r="BI132" s="551"/>
      <c r="BJ132" s="552"/>
      <c r="BK132" s="550"/>
      <c r="BL132" s="551"/>
      <c r="BM132" s="551"/>
      <c r="BN132" s="552"/>
      <c r="BO132" s="553" t="str">
        <f t="shared" si="136"/>
        <v>n.é.</v>
      </c>
      <c r="BP132" s="554"/>
    </row>
    <row r="133" spans="1:68" ht="20.100000000000001" customHeight="1" x14ac:dyDescent="0.2">
      <c r="A133" s="393" t="s">
        <v>667</v>
      </c>
      <c r="B133" s="394"/>
      <c r="C133" s="411" t="s">
        <v>71</v>
      </c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3"/>
      <c r="AC133" s="440" t="s">
        <v>90</v>
      </c>
      <c r="AD133" s="441"/>
      <c r="AE133" s="461">
        <f t="shared" si="70"/>
        <v>55000</v>
      </c>
      <c r="AF133" s="462"/>
      <c r="AG133" s="462"/>
      <c r="AH133" s="463"/>
      <c r="AI133" s="461">
        <v>30000</v>
      </c>
      <c r="AJ133" s="462"/>
      <c r="AK133" s="462"/>
      <c r="AL133" s="463"/>
      <c r="AM133" s="461">
        <v>25000</v>
      </c>
      <c r="AN133" s="462"/>
      <c r="AO133" s="462"/>
      <c r="AP133" s="463"/>
      <c r="AQ133" s="550"/>
      <c r="AR133" s="551"/>
      <c r="AS133" s="551"/>
      <c r="AT133" s="552"/>
      <c r="AU133" s="550"/>
      <c r="AV133" s="551"/>
      <c r="AW133" s="551"/>
      <c r="AX133" s="552"/>
      <c r="AY133" s="550"/>
      <c r="AZ133" s="551"/>
      <c r="BA133" s="551"/>
      <c r="BB133" s="552"/>
      <c r="BC133" s="550"/>
      <c r="BD133" s="551"/>
      <c r="BE133" s="551"/>
      <c r="BF133" s="552"/>
      <c r="BG133" s="550"/>
      <c r="BH133" s="551"/>
      <c r="BI133" s="551"/>
      <c r="BJ133" s="552"/>
      <c r="BK133" s="550"/>
      <c r="BL133" s="551"/>
      <c r="BM133" s="551"/>
      <c r="BN133" s="552"/>
      <c r="BO133" s="553" t="str">
        <f t="shared" si="136"/>
        <v>n.é.</v>
      </c>
      <c r="BP133" s="554"/>
    </row>
    <row r="134" spans="1:68" ht="20.100000000000001" customHeight="1" x14ac:dyDescent="0.2">
      <c r="A134" s="393" t="s">
        <v>668</v>
      </c>
      <c r="B134" s="394"/>
      <c r="C134" s="565" t="s">
        <v>72</v>
      </c>
      <c r="D134" s="566"/>
      <c r="E134" s="566"/>
      <c r="F134" s="566"/>
      <c r="G134" s="566"/>
      <c r="H134" s="566"/>
      <c r="I134" s="566"/>
      <c r="J134" s="566"/>
      <c r="K134" s="566"/>
      <c r="L134" s="566"/>
      <c r="M134" s="566"/>
      <c r="N134" s="566"/>
      <c r="O134" s="566"/>
      <c r="P134" s="566"/>
      <c r="Q134" s="566"/>
      <c r="R134" s="566"/>
      <c r="S134" s="566"/>
      <c r="T134" s="566"/>
      <c r="U134" s="566"/>
      <c r="V134" s="566"/>
      <c r="W134" s="566"/>
      <c r="X134" s="566"/>
      <c r="Y134" s="566"/>
      <c r="Z134" s="566"/>
      <c r="AA134" s="566"/>
      <c r="AB134" s="567"/>
      <c r="AC134" s="440" t="s">
        <v>91</v>
      </c>
      <c r="AD134" s="441"/>
      <c r="AE134" s="461">
        <f t="shared" si="70"/>
        <v>360000</v>
      </c>
      <c r="AF134" s="462"/>
      <c r="AG134" s="462"/>
      <c r="AH134" s="463"/>
      <c r="AI134" s="461">
        <v>0</v>
      </c>
      <c r="AJ134" s="462"/>
      <c r="AK134" s="462"/>
      <c r="AL134" s="463"/>
      <c r="AM134" s="461">
        <v>360000</v>
      </c>
      <c r="AN134" s="462"/>
      <c r="AO134" s="462"/>
      <c r="AP134" s="463"/>
      <c r="AQ134" s="550"/>
      <c r="AR134" s="551"/>
      <c r="AS134" s="551"/>
      <c r="AT134" s="552"/>
      <c r="AU134" s="550"/>
      <c r="AV134" s="551"/>
      <c r="AW134" s="551"/>
      <c r="AX134" s="552"/>
      <c r="AY134" s="550"/>
      <c r="AZ134" s="551"/>
      <c r="BA134" s="551"/>
      <c r="BB134" s="552"/>
      <c r="BC134" s="550"/>
      <c r="BD134" s="551"/>
      <c r="BE134" s="551"/>
      <c r="BF134" s="552"/>
      <c r="BG134" s="550"/>
      <c r="BH134" s="551"/>
      <c r="BI134" s="551"/>
      <c r="BJ134" s="552"/>
      <c r="BK134" s="550"/>
      <c r="BL134" s="551"/>
      <c r="BM134" s="551"/>
      <c r="BN134" s="552"/>
      <c r="BO134" s="553" t="str">
        <f t="shared" si="136"/>
        <v>n.é.</v>
      </c>
      <c r="BP134" s="554"/>
    </row>
    <row r="135" spans="1:68" ht="20.100000000000001" customHeight="1" x14ac:dyDescent="0.2">
      <c r="A135" s="393" t="s">
        <v>669</v>
      </c>
      <c r="B135" s="394"/>
      <c r="C135" s="432" t="s">
        <v>73</v>
      </c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4"/>
      <c r="AC135" s="440" t="s">
        <v>94</v>
      </c>
      <c r="AD135" s="441"/>
      <c r="AE135" s="461">
        <f t="shared" si="70"/>
        <v>396000</v>
      </c>
      <c r="AF135" s="462"/>
      <c r="AG135" s="462"/>
      <c r="AH135" s="463"/>
      <c r="AI135" s="461">
        <v>0</v>
      </c>
      <c r="AJ135" s="462"/>
      <c r="AK135" s="462"/>
      <c r="AL135" s="463"/>
      <c r="AM135" s="461">
        <v>396000</v>
      </c>
      <c r="AN135" s="462"/>
      <c r="AO135" s="462"/>
      <c r="AP135" s="463"/>
      <c r="AQ135" s="550"/>
      <c r="AR135" s="551"/>
      <c r="AS135" s="551"/>
      <c r="AT135" s="552"/>
      <c r="AU135" s="550"/>
      <c r="AV135" s="551"/>
      <c r="AW135" s="551"/>
      <c r="AX135" s="552"/>
      <c r="AY135" s="550"/>
      <c r="AZ135" s="551"/>
      <c r="BA135" s="551"/>
      <c r="BB135" s="552"/>
      <c r="BC135" s="550"/>
      <c r="BD135" s="551"/>
      <c r="BE135" s="551"/>
      <c r="BF135" s="552"/>
      <c r="BG135" s="550"/>
      <c r="BH135" s="551"/>
      <c r="BI135" s="551"/>
      <c r="BJ135" s="552"/>
      <c r="BK135" s="550"/>
      <c r="BL135" s="551"/>
      <c r="BM135" s="551"/>
      <c r="BN135" s="552"/>
      <c r="BO135" s="553" t="str">
        <f t="shared" si="136"/>
        <v>n.é.</v>
      </c>
      <c r="BP135" s="554"/>
    </row>
    <row r="136" spans="1:68" ht="20.100000000000001" customHeight="1" x14ac:dyDescent="0.2">
      <c r="A136" s="393" t="s">
        <v>670</v>
      </c>
      <c r="B136" s="394"/>
      <c r="C136" s="411" t="s">
        <v>74</v>
      </c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3"/>
      <c r="AC136" s="440" t="s">
        <v>95</v>
      </c>
      <c r="AD136" s="441"/>
      <c r="AE136" s="461">
        <f t="shared" si="70"/>
        <v>1240000</v>
      </c>
      <c r="AF136" s="462"/>
      <c r="AG136" s="462"/>
      <c r="AH136" s="463"/>
      <c r="AI136" s="461">
        <v>750000</v>
      </c>
      <c r="AJ136" s="462"/>
      <c r="AK136" s="462"/>
      <c r="AL136" s="463"/>
      <c r="AM136" s="461">
        <v>490000</v>
      </c>
      <c r="AN136" s="462"/>
      <c r="AO136" s="462"/>
      <c r="AP136" s="463"/>
      <c r="AQ136" s="550"/>
      <c r="AR136" s="551"/>
      <c r="AS136" s="551"/>
      <c r="AT136" s="552"/>
      <c r="AU136" s="550"/>
      <c r="AV136" s="551"/>
      <c r="AW136" s="551"/>
      <c r="AX136" s="552"/>
      <c r="AY136" s="550"/>
      <c r="AZ136" s="551"/>
      <c r="BA136" s="551"/>
      <c r="BB136" s="552"/>
      <c r="BC136" s="550"/>
      <c r="BD136" s="551"/>
      <c r="BE136" s="551"/>
      <c r="BF136" s="552"/>
      <c r="BG136" s="550"/>
      <c r="BH136" s="551"/>
      <c r="BI136" s="551"/>
      <c r="BJ136" s="552"/>
      <c r="BK136" s="550"/>
      <c r="BL136" s="551"/>
      <c r="BM136" s="551"/>
      <c r="BN136" s="552"/>
      <c r="BO136" s="553" t="str">
        <f t="shared" si="136"/>
        <v>n.é.</v>
      </c>
      <c r="BP136" s="554"/>
    </row>
    <row r="137" spans="1:68" ht="20.100000000000001" customHeight="1" x14ac:dyDescent="0.2">
      <c r="A137" s="482" t="s">
        <v>671</v>
      </c>
      <c r="B137" s="483"/>
      <c r="C137" s="484" t="s">
        <v>805</v>
      </c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6"/>
      <c r="AC137" s="563" t="s">
        <v>96</v>
      </c>
      <c r="AD137" s="564"/>
      <c r="AE137" s="469">
        <f t="shared" si="70"/>
        <v>3716000</v>
      </c>
      <c r="AF137" s="470"/>
      <c r="AG137" s="470"/>
      <c r="AH137" s="471"/>
      <c r="AI137" s="469">
        <f t="shared" ref="AI137" si="153">SUM(AI130:AL136)</f>
        <v>1700000</v>
      </c>
      <c r="AJ137" s="470"/>
      <c r="AK137" s="470"/>
      <c r="AL137" s="471"/>
      <c r="AM137" s="469">
        <f t="shared" ref="AM137" si="154">SUM(AM130:AP136)</f>
        <v>2016000</v>
      </c>
      <c r="AN137" s="470"/>
      <c r="AO137" s="470"/>
      <c r="AP137" s="471"/>
      <c r="AQ137" s="469">
        <f>SUM(AQ130:AT136)</f>
        <v>0</v>
      </c>
      <c r="AR137" s="470"/>
      <c r="AS137" s="470"/>
      <c r="AT137" s="471"/>
      <c r="AU137" s="469">
        <f t="shared" ref="AU137" si="155">SUM(AU130:AX136)</f>
        <v>0</v>
      </c>
      <c r="AV137" s="470"/>
      <c r="AW137" s="470"/>
      <c r="AX137" s="471"/>
      <c r="AY137" s="469">
        <f t="shared" ref="AY137" si="156">SUM(AY130:BB136)</f>
        <v>0</v>
      </c>
      <c r="AZ137" s="470"/>
      <c r="BA137" s="470"/>
      <c r="BB137" s="471"/>
      <c r="BC137" s="469">
        <f t="shared" ref="BC137" si="157">SUM(BC130:BF136)</f>
        <v>0</v>
      </c>
      <c r="BD137" s="470"/>
      <c r="BE137" s="470"/>
      <c r="BF137" s="471"/>
      <c r="BG137" s="469">
        <f t="shared" ref="BG137" si="158">SUM(BG130:BJ136)</f>
        <v>0</v>
      </c>
      <c r="BH137" s="470"/>
      <c r="BI137" s="470"/>
      <c r="BJ137" s="471"/>
      <c r="BK137" s="469">
        <f t="shared" ref="BK137" si="159">SUM(BK130:BN136)</f>
        <v>0</v>
      </c>
      <c r="BL137" s="470"/>
      <c r="BM137" s="470"/>
      <c r="BN137" s="471"/>
      <c r="BO137" s="516" t="str">
        <f t="shared" si="136"/>
        <v>n.é.</v>
      </c>
      <c r="BP137" s="517"/>
    </row>
    <row r="138" spans="1:68" ht="20.100000000000001" customHeight="1" x14ac:dyDescent="0.2">
      <c r="A138" s="393" t="s">
        <v>672</v>
      </c>
      <c r="B138" s="394"/>
      <c r="C138" s="411" t="s">
        <v>75</v>
      </c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3"/>
      <c r="AC138" s="440" t="s">
        <v>97</v>
      </c>
      <c r="AD138" s="441"/>
      <c r="AE138" s="461">
        <f t="shared" si="70"/>
        <v>952083</v>
      </c>
      <c r="AF138" s="462"/>
      <c r="AG138" s="462"/>
      <c r="AH138" s="463"/>
      <c r="AI138" s="461">
        <f>500000-17917</f>
        <v>482083</v>
      </c>
      <c r="AJ138" s="462"/>
      <c r="AK138" s="462"/>
      <c r="AL138" s="463"/>
      <c r="AM138" s="461">
        <v>470000</v>
      </c>
      <c r="AN138" s="462"/>
      <c r="AO138" s="462"/>
      <c r="AP138" s="463"/>
      <c r="AQ138" s="550"/>
      <c r="AR138" s="551"/>
      <c r="AS138" s="551"/>
      <c r="AT138" s="552"/>
      <c r="AU138" s="550"/>
      <c r="AV138" s="551"/>
      <c r="AW138" s="551"/>
      <c r="AX138" s="552"/>
      <c r="AY138" s="550"/>
      <c r="AZ138" s="551"/>
      <c r="BA138" s="551"/>
      <c r="BB138" s="552"/>
      <c r="BC138" s="550"/>
      <c r="BD138" s="551"/>
      <c r="BE138" s="551"/>
      <c r="BF138" s="552"/>
      <c r="BG138" s="550"/>
      <c r="BH138" s="551"/>
      <c r="BI138" s="551"/>
      <c r="BJ138" s="552"/>
      <c r="BK138" s="550"/>
      <c r="BL138" s="551"/>
      <c r="BM138" s="551"/>
      <c r="BN138" s="552"/>
      <c r="BO138" s="553" t="str">
        <f t="shared" si="136"/>
        <v>n.é.</v>
      </c>
      <c r="BP138" s="554"/>
    </row>
    <row r="139" spans="1:68" ht="20.100000000000001" hidden="1" customHeight="1" x14ac:dyDescent="0.2">
      <c r="A139" s="393" t="s">
        <v>673</v>
      </c>
      <c r="B139" s="394"/>
      <c r="C139" s="411" t="s">
        <v>76</v>
      </c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3"/>
      <c r="AC139" s="440" t="s">
        <v>98</v>
      </c>
      <c r="AD139" s="441"/>
      <c r="AE139" s="461"/>
      <c r="AF139" s="462"/>
      <c r="AG139" s="462"/>
      <c r="AH139" s="463"/>
      <c r="AI139" s="461"/>
      <c r="AJ139" s="462"/>
      <c r="AK139" s="462"/>
      <c r="AL139" s="463"/>
      <c r="AM139" s="461"/>
      <c r="AN139" s="462"/>
      <c r="AO139" s="462"/>
      <c r="AP139" s="463"/>
      <c r="AQ139" s="550"/>
      <c r="AR139" s="551"/>
      <c r="AS139" s="551"/>
      <c r="AT139" s="552"/>
      <c r="AU139" s="550"/>
      <c r="AV139" s="551"/>
      <c r="AW139" s="551"/>
      <c r="AX139" s="552"/>
      <c r="AY139" s="550"/>
      <c r="AZ139" s="551"/>
      <c r="BA139" s="551"/>
      <c r="BB139" s="552"/>
      <c r="BC139" s="550"/>
      <c r="BD139" s="551"/>
      <c r="BE139" s="551"/>
      <c r="BF139" s="552"/>
      <c r="BG139" s="550"/>
      <c r="BH139" s="551"/>
      <c r="BI139" s="551"/>
      <c r="BJ139" s="552"/>
      <c r="BK139" s="550"/>
      <c r="BL139" s="551"/>
      <c r="BM139" s="551"/>
      <c r="BN139" s="552"/>
      <c r="BO139" s="553" t="str">
        <f t="shared" si="136"/>
        <v>n.é.</v>
      </c>
      <c r="BP139" s="554"/>
    </row>
    <row r="140" spans="1:68" ht="20.100000000000001" customHeight="1" x14ac:dyDescent="0.2">
      <c r="A140" s="482" t="s">
        <v>674</v>
      </c>
      <c r="B140" s="483"/>
      <c r="C140" s="484" t="s">
        <v>806</v>
      </c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6"/>
      <c r="AC140" s="563" t="s">
        <v>99</v>
      </c>
      <c r="AD140" s="564"/>
      <c r="AE140" s="469">
        <f t="shared" si="70"/>
        <v>952083</v>
      </c>
      <c r="AF140" s="470"/>
      <c r="AG140" s="470"/>
      <c r="AH140" s="471"/>
      <c r="AI140" s="469">
        <f t="shared" ref="AI140" si="160">SUM(AI138:AL139)</f>
        <v>482083</v>
      </c>
      <c r="AJ140" s="470"/>
      <c r="AK140" s="470"/>
      <c r="AL140" s="471"/>
      <c r="AM140" s="469">
        <f t="shared" ref="AM140" si="161">SUM(AM138:AP139)</f>
        <v>470000</v>
      </c>
      <c r="AN140" s="470"/>
      <c r="AO140" s="470"/>
      <c r="AP140" s="471"/>
      <c r="AQ140" s="469">
        <f t="shared" ref="AQ140" si="162">SUM(AQ138:AT139)</f>
        <v>0</v>
      </c>
      <c r="AR140" s="470"/>
      <c r="AS140" s="470"/>
      <c r="AT140" s="471"/>
      <c r="AU140" s="469">
        <f t="shared" ref="AU140" si="163">SUM(AU138:AX139)</f>
        <v>0</v>
      </c>
      <c r="AV140" s="470"/>
      <c r="AW140" s="470"/>
      <c r="AX140" s="471"/>
      <c r="AY140" s="469">
        <f t="shared" ref="AY140" si="164">SUM(AY138:BB139)</f>
        <v>0</v>
      </c>
      <c r="AZ140" s="470"/>
      <c r="BA140" s="470"/>
      <c r="BB140" s="471"/>
      <c r="BC140" s="469">
        <f t="shared" ref="BC140" si="165">SUM(BC138:BF139)</f>
        <v>0</v>
      </c>
      <c r="BD140" s="470"/>
      <c r="BE140" s="470"/>
      <c r="BF140" s="471"/>
      <c r="BG140" s="469">
        <f t="shared" ref="BG140" si="166">SUM(BG138:BJ139)</f>
        <v>0</v>
      </c>
      <c r="BH140" s="470"/>
      <c r="BI140" s="470"/>
      <c r="BJ140" s="471"/>
      <c r="BK140" s="469">
        <f t="shared" ref="BK140" si="167">SUM(BK138:BN139)</f>
        <v>0</v>
      </c>
      <c r="BL140" s="470"/>
      <c r="BM140" s="470"/>
      <c r="BN140" s="471"/>
      <c r="BO140" s="516" t="str">
        <f t="shared" si="136"/>
        <v>n.é.</v>
      </c>
      <c r="BP140" s="517"/>
    </row>
    <row r="141" spans="1:68" ht="20.100000000000001" customHeight="1" x14ac:dyDescent="0.2">
      <c r="A141" s="568" t="s">
        <v>675</v>
      </c>
      <c r="B141" s="394"/>
      <c r="C141" s="411" t="s">
        <v>77</v>
      </c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3"/>
      <c r="AC141" s="440" t="s">
        <v>100</v>
      </c>
      <c r="AD141" s="441"/>
      <c r="AE141" s="461">
        <f t="shared" si="70"/>
        <v>1996889.7000000002</v>
      </c>
      <c r="AF141" s="462"/>
      <c r="AG141" s="462"/>
      <c r="AH141" s="463"/>
      <c r="AI141" s="461">
        <f>(AI137+AI129+AI126+AI145)*0.27-480000*0.27</f>
        <v>1246889.7000000002</v>
      </c>
      <c r="AJ141" s="462"/>
      <c r="AK141" s="462"/>
      <c r="AL141" s="463"/>
      <c r="AM141" s="461">
        <v>750000</v>
      </c>
      <c r="AN141" s="462"/>
      <c r="AO141" s="462"/>
      <c r="AP141" s="463"/>
      <c r="AQ141" s="550"/>
      <c r="AR141" s="551"/>
      <c r="AS141" s="551"/>
      <c r="AT141" s="552"/>
      <c r="AU141" s="550"/>
      <c r="AV141" s="551"/>
      <c r="AW141" s="551"/>
      <c r="AX141" s="552"/>
      <c r="AY141" s="550"/>
      <c r="AZ141" s="551"/>
      <c r="BA141" s="551"/>
      <c r="BB141" s="552"/>
      <c r="BC141" s="550"/>
      <c r="BD141" s="551"/>
      <c r="BE141" s="551"/>
      <c r="BF141" s="552"/>
      <c r="BG141" s="550"/>
      <c r="BH141" s="551"/>
      <c r="BI141" s="551"/>
      <c r="BJ141" s="552"/>
      <c r="BK141" s="550"/>
      <c r="BL141" s="551"/>
      <c r="BM141" s="551"/>
      <c r="BN141" s="552"/>
      <c r="BO141" s="553" t="str">
        <f t="shared" si="136"/>
        <v>n.é.</v>
      </c>
      <c r="BP141" s="554"/>
    </row>
    <row r="142" spans="1:68" ht="20.100000000000001" hidden="1" customHeight="1" x14ac:dyDescent="0.2">
      <c r="A142" s="568" t="s">
        <v>676</v>
      </c>
      <c r="B142" s="394"/>
      <c r="C142" s="411" t="s">
        <v>78</v>
      </c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3"/>
      <c r="AC142" s="440" t="s">
        <v>101</v>
      </c>
      <c r="AD142" s="441"/>
      <c r="AE142" s="461"/>
      <c r="AF142" s="462"/>
      <c r="AG142" s="462"/>
      <c r="AH142" s="463"/>
      <c r="AI142" s="461"/>
      <c r="AJ142" s="462"/>
      <c r="AK142" s="462"/>
      <c r="AL142" s="463"/>
      <c r="AM142" s="461"/>
      <c r="AN142" s="462"/>
      <c r="AO142" s="462"/>
      <c r="AP142" s="463"/>
      <c r="AQ142" s="550"/>
      <c r="AR142" s="551"/>
      <c r="AS142" s="551"/>
      <c r="AT142" s="552"/>
      <c r="AU142" s="550"/>
      <c r="AV142" s="551"/>
      <c r="AW142" s="551"/>
      <c r="AX142" s="552"/>
      <c r="AY142" s="550"/>
      <c r="AZ142" s="551"/>
      <c r="BA142" s="551"/>
      <c r="BB142" s="552"/>
      <c r="BC142" s="550"/>
      <c r="BD142" s="551"/>
      <c r="BE142" s="551"/>
      <c r="BF142" s="552"/>
      <c r="BG142" s="550"/>
      <c r="BH142" s="551"/>
      <c r="BI142" s="551"/>
      <c r="BJ142" s="552"/>
      <c r="BK142" s="550"/>
      <c r="BL142" s="551"/>
      <c r="BM142" s="551"/>
      <c r="BN142" s="552"/>
      <c r="BO142" s="553" t="str">
        <f t="shared" si="136"/>
        <v>n.é.</v>
      </c>
      <c r="BP142" s="554"/>
    </row>
    <row r="143" spans="1:68" ht="20.100000000000001" hidden="1" customHeight="1" x14ac:dyDescent="0.2">
      <c r="A143" s="568" t="s">
        <v>677</v>
      </c>
      <c r="B143" s="394"/>
      <c r="C143" s="411" t="s">
        <v>79</v>
      </c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3"/>
      <c r="AC143" s="440" t="s">
        <v>102</v>
      </c>
      <c r="AD143" s="441"/>
      <c r="AE143" s="461"/>
      <c r="AF143" s="462"/>
      <c r="AG143" s="462"/>
      <c r="AH143" s="463"/>
      <c r="AI143" s="461"/>
      <c r="AJ143" s="462"/>
      <c r="AK143" s="462"/>
      <c r="AL143" s="463"/>
      <c r="AM143" s="461"/>
      <c r="AN143" s="462"/>
      <c r="AO143" s="462"/>
      <c r="AP143" s="463"/>
      <c r="AQ143" s="550"/>
      <c r="AR143" s="551"/>
      <c r="AS143" s="551"/>
      <c r="AT143" s="552"/>
      <c r="AU143" s="550"/>
      <c r="AV143" s="551"/>
      <c r="AW143" s="551"/>
      <c r="AX143" s="552"/>
      <c r="AY143" s="550"/>
      <c r="AZ143" s="551"/>
      <c r="BA143" s="551"/>
      <c r="BB143" s="552"/>
      <c r="BC143" s="550"/>
      <c r="BD143" s="551"/>
      <c r="BE143" s="551"/>
      <c r="BF143" s="552"/>
      <c r="BG143" s="550"/>
      <c r="BH143" s="551"/>
      <c r="BI143" s="551"/>
      <c r="BJ143" s="552"/>
      <c r="BK143" s="550"/>
      <c r="BL143" s="551"/>
      <c r="BM143" s="551"/>
      <c r="BN143" s="552"/>
      <c r="BO143" s="553" t="str">
        <f t="shared" si="136"/>
        <v>n.é.</v>
      </c>
      <c r="BP143" s="554"/>
    </row>
    <row r="144" spans="1:68" ht="20.100000000000001" hidden="1" customHeight="1" x14ac:dyDescent="0.2">
      <c r="A144" s="568" t="s">
        <v>678</v>
      </c>
      <c r="B144" s="394"/>
      <c r="C144" s="411" t="s">
        <v>80</v>
      </c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3"/>
      <c r="AC144" s="440" t="s">
        <v>103</v>
      </c>
      <c r="AD144" s="441"/>
      <c r="AE144" s="461"/>
      <c r="AF144" s="462"/>
      <c r="AG144" s="462"/>
      <c r="AH144" s="463"/>
      <c r="AI144" s="461"/>
      <c r="AJ144" s="462"/>
      <c r="AK144" s="462"/>
      <c r="AL144" s="463"/>
      <c r="AM144" s="461"/>
      <c r="AN144" s="462"/>
      <c r="AO144" s="462"/>
      <c r="AP144" s="463"/>
      <c r="AQ144" s="550"/>
      <c r="AR144" s="551"/>
      <c r="AS144" s="551"/>
      <c r="AT144" s="552"/>
      <c r="AU144" s="550"/>
      <c r="AV144" s="551"/>
      <c r="AW144" s="551"/>
      <c r="AX144" s="552"/>
      <c r="AY144" s="550"/>
      <c r="AZ144" s="551"/>
      <c r="BA144" s="551"/>
      <c r="BB144" s="552"/>
      <c r="BC144" s="550"/>
      <c r="BD144" s="551"/>
      <c r="BE144" s="551"/>
      <c r="BF144" s="552"/>
      <c r="BG144" s="550"/>
      <c r="BH144" s="551"/>
      <c r="BI144" s="551"/>
      <c r="BJ144" s="552"/>
      <c r="BK144" s="550"/>
      <c r="BL144" s="551"/>
      <c r="BM144" s="551"/>
      <c r="BN144" s="552"/>
      <c r="BO144" s="553" t="str">
        <f t="shared" si="136"/>
        <v>n.é.</v>
      </c>
      <c r="BP144" s="554"/>
    </row>
    <row r="145" spans="1:68" ht="20.100000000000001" customHeight="1" x14ac:dyDescent="0.2">
      <c r="A145" s="568" t="s">
        <v>679</v>
      </c>
      <c r="B145" s="394"/>
      <c r="C145" s="411" t="s">
        <v>81</v>
      </c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3"/>
      <c r="AC145" s="440" t="s">
        <v>104</v>
      </c>
      <c r="AD145" s="441"/>
      <c r="AE145" s="461">
        <f t="shared" ref="AE145:AE200" si="168">AI145+AM145</f>
        <v>2368000</v>
      </c>
      <c r="AF145" s="462"/>
      <c r="AG145" s="462"/>
      <c r="AH145" s="463"/>
      <c r="AI145" s="461">
        <v>450000</v>
      </c>
      <c r="AJ145" s="462"/>
      <c r="AK145" s="462"/>
      <c r="AL145" s="463"/>
      <c r="AM145" s="461">
        <v>1918000</v>
      </c>
      <c r="AN145" s="462"/>
      <c r="AO145" s="462"/>
      <c r="AP145" s="463"/>
      <c r="AQ145" s="550"/>
      <c r="AR145" s="551"/>
      <c r="AS145" s="551"/>
      <c r="AT145" s="552"/>
      <c r="AU145" s="550"/>
      <c r="AV145" s="551"/>
      <c r="AW145" s="551"/>
      <c r="AX145" s="552"/>
      <c r="AY145" s="550"/>
      <c r="AZ145" s="551"/>
      <c r="BA145" s="551"/>
      <c r="BB145" s="552"/>
      <c r="BC145" s="550"/>
      <c r="BD145" s="551"/>
      <c r="BE145" s="551"/>
      <c r="BF145" s="552"/>
      <c r="BG145" s="550"/>
      <c r="BH145" s="551"/>
      <c r="BI145" s="551"/>
      <c r="BJ145" s="552"/>
      <c r="BK145" s="550"/>
      <c r="BL145" s="551"/>
      <c r="BM145" s="551"/>
      <c r="BN145" s="552"/>
      <c r="BO145" s="553" t="str">
        <f t="shared" si="136"/>
        <v>n.é.</v>
      </c>
      <c r="BP145" s="554"/>
    </row>
    <row r="146" spans="1:68" ht="20.100000000000001" customHeight="1" x14ac:dyDescent="0.2">
      <c r="A146" s="577" t="s">
        <v>680</v>
      </c>
      <c r="B146" s="483"/>
      <c r="C146" s="484" t="s">
        <v>807</v>
      </c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6"/>
      <c r="AC146" s="563" t="s">
        <v>105</v>
      </c>
      <c r="AD146" s="564"/>
      <c r="AE146" s="469">
        <f t="shared" si="168"/>
        <v>4364889.7</v>
      </c>
      <c r="AF146" s="470"/>
      <c r="AG146" s="470"/>
      <c r="AH146" s="471"/>
      <c r="AI146" s="469">
        <f t="shared" ref="AI146" si="169">SUM(AI141:AL145)</f>
        <v>1696889.7000000002</v>
      </c>
      <c r="AJ146" s="470"/>
      <c r="AK146" s="470"/>
      <c r="AL146" s="471"/>
      <c r="AM146" s="469">
        <f t="shared" ref="AM146" si="170">SUM(AM141:AP145)</f>
        <v>2668000</v>
      </c>
      <c r="AN146" s="470"/>
      <c r="AO146" s="470"/>
      <c r="AP146" s="471"/>
      <c r="AQ146" s="469">
        <f t="shared" ref="AQ146" si="171">SUM(AQ141:AT145)</f>
        <v>0</v>
      </c>
      <c r="AR146" s="470"/>
      <c r="AS146" s="470"/>
      <c r="AT146" s="471"/>
      <c r="AU146" s="469">
        <f t="shared" ref="AU146" si="172">SUM(AU141:AX145)</f>
        <v>0</v>
      </c>
      <c r="AV146" s="470"/>
      <c r="AW146" s="470"/>
      <c r="AX146" s="471"/>
      <c r="AY146" s="469">
        <f t="shared" ref="AY146" si="173">SUM(AY141:BB145)</f>
        <v>0</v>
      </c>
      <c r="AZ146" s="470"/>
      <c r="BA146" s="470"/>
      <c r="BB146" s="471"/>
      <c r="BC146" s="469">
        <f t="shared" ref="BC146" si="174">SUM(BC141:BF145)</f>
        <v>0</v>
      </c>
      <c r="BD146" s="470"/>
      <c r="BE146" s="470"/>
      <c r="BF146" s="471"/>
      <c r="BG146" s="469">
        <f t="shared" ref="BG146" si="175">SUM(BG141:BJ145)</f>
        <v>0</v>
      </c>
      <c r="BH146" s="470"/>
      <c r="BI146" s="470"/>
      <c r="BJ146" s="471"/>
      <c r="BK146" s="469">
        <f t="shared" ref="BK146" si="176">SUM(BK141:BN145)</f>
        <v>0</v>
      </c>
      <c r="BL146" s="470"/>
      <c r="BM146" s="470"/>
      <c r="BN146" s="471"/>
      <c r="BO146" s="516" t="str">
        <f t="shared" si="136"/>
        <v>n.é.</v>
      </c>
      <c r="BP146" s="517"/>
    </row>
    <row r="147" spans="1:68" ht="20.100000000000001" customHeight="1" x14ac:dyDescent="0.2">
      <c r="A147" s="577" t="s">
        <v>681</v>
      </c>
      <c r="B147" s="483"/>
      <c r="C147" s="484" t="s">
        <v>808</v>
      </c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6"/>
      <c r="AC147" s="563" t="s">
        <v>57</v>
      </c>
      <c r="AD147" s="564"/>
      <c r="AE147" s="469">
        <f t="shared" si="168"/>
        <v>13281082.699999999</v>
      </c>
      <c r="AF147" s="470"/>
      <c r="AG147" s="470"/>
      <c r="AH147" s="471"/>
      <c r="AI147" s="469">
        <f>AI126+AI129+AI137+AI140+AI146</f>
        <v>6827082.7000000002</v>
      </c>
      <c r="AJ147" s="470"/>
      <c r="AK147" s="470"/>
      <c r="AL147" s="471"/>
      <c r="AM147" s="469">
        <f>AM126+AM129+AM137+AM140+AM146</f>
        <v>6454000</v>
      </c>
      <c r="AN147" s="470"/>
      <c r="AO147" s="470"/>
      <c r="AP147" s="471"/>
      <c r="AQ147" s="469">
        <f>AQ126+AQ129+AQ137+AQ140+AQ146</f>
        <v>0</v>
      </c>
      <c r="AR147" s="470"/>
      <c r="AS147" s="470"/>
      <c r="AT147" s="471"/>
      <c r="AU147" s="469">
        <f>AU126+AU129+AU137+AU140+AU146</f>
        <v>0</v>
      </c>
      <c r="AV147" s="470"/>
      <c r="AW147" s="470"/>
      <c r="AX147" s="471"/>
      <c r="AY147" s="469">
        <f>AY126+AY129+AY137+AY140+AY146</f>
        <v>0</v>
      </c>
      <c r="AZ147" s="470"/>
      <c r="BA147" s="470"/>
      <c r="BB147" s="471"/>
      <c r="BC147" s="469">
        <f>BC126+BC129+BC137+BC140+BC146</f>
        <v>0</v>
      </c>
      <c r="BD147" s="470"/>
      <c r="BE147" s="470"/>
      <c r="BF147" s="471"/>
      <c r="BG147" s="469">
        <f>BG126+BG129+BG137+BG140+BG146</f>
        <v>0</v>
      </c>
      <c r="BH147" s="470"/>
      <c r="BI147" s="470"/>
      <c r="BJ147" s="471"/>
      <c r="BK147" s="469">
        <f>BK126+BK129+BK137+BK140+BK146</f>
        <v>0</v>
      </c>
      <c r="BL147" s="470"/>
      <c r="BM147" s="470"/>
      <c r="BN147" s="471"/>
      <c r="BO147" s="516" t="str">
        <f t="shared" si="136"/>
        <v>n.é.</v>
      </c>
      <c r="BP147" s="517"/>
    </row>
    <row r="148" spans="1:68" ht="20.100000000000001" hidden="1" customHeight="1" x14ac:dyDescent="0.2">
      <c r="A148" s="568" t="s">
        <v>682</v>
      </c>
      <c r="B148" s="394"/>
      <c r="C148" s="411" t="s">
        <v>108</v>
      </c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3"/>
      <c r="AC148" s="440" t="s">
        <v>116</v>
      </c>
      <c r="AD148" s="441"/>
      <c r="AE148" s="461"/>
      <c r="AF148" s="462"/>
      <c r="AG148" s="462"/>
      <c r="AH148" s="463"/>
      <c r="AI148" s="461"/>
      <c r="AJ148" s="462"/>
      <c r="AK148" s="462"/>
      <c r="AL148" s="463"/>
      <c r="AM148" s="461"/>
      <c r="AN148" s="462"/>
      <c r="AO148" s="462"/>
      <c r="AP148" s="463"/>
      <c r="AQ148" s="461"/>
      <c r="AR148" s="462"/>
      <c r="AS148" s="462"/>
      <c r="AT148" s="463"/>
      <c r="AU148" s="461"/>
      <c r="AV148" s="462"/>
      <c r="AW148" s="462"/>
      <c r="AX148" s="463"/>
      <c r="AY148" s="461"/>
      <c r="AZ148" s="462"/>
      <c r="BA148" s="462"/>
      <c r="BB148" s="463"/>
      <c r="BC148" s="461"/>
      <c r="BD148" s="462"/>
      <c r="BE148" s="462"/>
      <c r="BF148" s="463"/>
      <c r="BG148" s="461"/>
      <c r="BH148" s="462"/>
      <c r="BI148" s="462"/>
      <c r="BJ148" s="463"/>
      <c r="BK148" s="461"/>
      <c r="BL148" s="462"/>
      <c r="BM148" s="462"/>
      <c r="BN148" s="463"/>
      <c r="BO148" s="553" t="str">
        <f t="shared" si="136"/>
        <v>n.é.</v>
      </c>
      <c r="BP148" s="554"/>
    </row>
    <row r="149" spans="1:68" ht="20.100000000000001" hidden="1" customHeight="1" x14ac:dyDescent="0.2">
      <c r="A149" s="568" t="s">
        <v>683</v>
      </c>
      <c r="B149" s="394"/>
      <c r="C149" s="411" t="s">
        <v>109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3"/>
      <c r="AC149" s="440" t="s">
        <v>117</v>
      </c>
      <c r="AD149" s="441"/>
      <c r="AE149" s="461"/>
      <c r="AF149" s="462"/>
      <c r="AG149" s="462"/>
      <c r="AH149" s="463"/>
      <c r="AI149" s="461"/>
      <c r="AJ149" s="462"/>
      <c r="AK149" s="462"/>
      <c r="AL149" s="463"/>
      <c r="AM149" s="461"/>
      <c r="AN149" s="462"/>
      <c r="AO149" s="462"/>
      <c r="AP149" s="463"/>
      <c r="AQ149" s="461"/>
      <c r="AR149" s="462"/>
      <c r="AS149" s="462"/>
      <c r="AT149" s="463"/>
      <c r="AU149" s="461"/>
      <c r="AV149" s="462"/>
      <c r="AW149" s="462"/>
      <c r="AX149" s="463"/>
      <c r="AY149" s="461"/>
      <c r="AZ149" s="462"/>
      <c r="BA149" s="462"/>
      <c r="BB149" s="463"/>
      <c r="BC149" s="461"/>
      <c r="BD149" s="462"/>
      <c r="BE149" s="462"/>
      <c r="BF149" s="463"/>
      <c r="BG149" s="461"/>
      <c r="BH149" s="462"/>
      <c r="BI149" s="462"/>
      <c r="BJ149" s="463"/>
      <c r="BK149" s="461"/>
      <c r="BL149" s="462"/>
      <c r="BM149" s="462"/>
      <c r="BN149" s="463"/>
      <c r="BO149" s="553" t="str">
        <f t="shared" si="136"/>
        <v>n.é.</v>
      </c>
      <c r="BP149" s="554"/>
    </row>
    <row r="150" spans="1:68" ht="20.100000000000001" hidden="1" customHeight="1" x14ac:dyDescent="0.2">
      <c r="A150" s="568" t="s">
        <v>684</v>
      </c>
      <c r="B150" s="394"/>
      <c r="C150" s="565" t="s">
        <v>110</v>
      </c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6"/>
      <c r="T150" s="566"/>
      <c r="U150" s="566"/>
      <c r="V150" s="566"/>
      <c r="W150" s="566"/>
      <c r="X150" s="566"/>
      <c r="Y150" s="566"/>
      <c r="Z150" s="566"/>
      <c r="AA150" s="566"/>
      <c r="AB150" s="567"/>
      <c r="AC150" s="440" t="s">
        <v>118</v>
      </c>
      <c r="AD150" s="441"/>
      <c r="AE150" s="461"/>
      <c r="AF150" s="462"/>
      <c r="AG150" s="462"/>
      <c r="AH150" s="463"/>
      <c r="AI150" s="461"/>
      <c r="AJ150" s="462"/>
      <c r="AK150" s="462"/>
      <c r="AL150" s="463"/>
      <c r="AM150" s="461"/>
      <c r="AN150" s="462"/>
      <c r="AO150" s="462"/>
      <c r="AP150" s="463"/>
      <c r="AQ150" s="461"/>
      <c r="AR150" s="462"/>
      <c r="AS150" s="462"/>
      <c r="AT150" s="463"/>
      <c r="AU150" s="461"/>
      <c r="AV150" s="462"/>
      <c r="AW150" s="462"/>
      <c r="AX150" s="463"/>
      <c r="AY150" s="461"/>
      <c r="AZ150" s="462"/>
      <c r="BA150" s="462"/>
      <c r="BB150" s="463"/>
      <c r="BC150" s="461"/>
      <c r="BD150" s="462"/>
      <c r="BE150" s="462"/>
      <c r="BF150" s="463"/>
      <c r="BG150" s="461"/>
      <c r="BH150" s="462"/>
      <c r="BI150" s="462"/>
      <c r="BJ150" s="463"/>
      <c r="BK150" s="461"/>
      <c r="BL150" s="462"/>
      <c r="BM150" s="462"/>
      <c r="BN150" s="463"/>
      <c r="BO150" s="553" t="str">
        <f t="shared" si="136"/>
        <v>n.é.</v>
      </c>
      <c r="BP150" s="554"/>
    </row>
    <row r="151" spans="1:68" ht="20.100000000000001" hidden="1" customHeight="1" x14ac:dyDescent="0.2">
      <c r="A151" s="568" t="s">
        <v>685</v>
      </c>
      <c r="B151" s="394"/>
      <c r="C151" s="565" t="s">
        <v>111</v>
      </c>
      <c r="D151" s="566"/>
      <c r="E151" s="566"/>
      <c r="F151" s="566"/>
      <c r="G151" s="566"/>
      <c r="H151" s="566"/>
      <c r="I151" s="566"/>
      <c r="J151" s="566"/>
      <c r="K151" s="566"/>
      <c r="L151" s="566"/>
      <c r="M151" s="566"/>
      <c r="N151" s="566"/>
      <c r="O151" s="566"/>
      <c r="P151" s="566"/>
      <c r="Q151" s="566"/>
      <c r="R151" s="566"/>
      <c r="S151" s="566"/>
      <c r="T151" s="566"/>
      <c r="U151" s="566"/>
      <c r="V151" s="566"/>
      <c r="W151" s="566"/>
      <c r="X151" s="566"/>
      <c r="Y151" s="566"/>
      <c r="Z151" s="566"/>
      <c r="AA151" s="566"/>
      <c r="AB151" s="567"/>
      <c r="AC151" s="440" t="s">
        <v>119</v>
      </c>
      <c r="AD151" s="441"/>
      <c r="AE151" s="461"/>
      <c r="AF151" s="462"/>
      <c r="AG151" s="462"/>
      <c r="AH151" s="463"/>
      <c r="AI151" s="461"/>
      <c r="AJ151" s="462"/>
      <c r="AK151" s="462"/>
      <c r="AL151" s="463"/>
      <c r="AM151" s="461"/>
      <c r="AN151" s="462"/>
      <c r="AO151" s="462"/>
      <c r="AP151" s="463"/>
      <c r="AQ151" s="461"/>
      <c r="AR151" s="462"/>
      <c r="AS151" s="462"/>
      <c r="AT151" s="463"/>
      <c r="AU151" s="461"/>
      <c r="AV151" s="462"/>
      <c r="AW151" s="462"/>
      <c r="AX151" s="463"/>
      <c r="AY151" s="461"/>
      <c r="AZ151" s="462"/>
      <c r="BA151" s="462"/>
      <c r="BB151" s="463"/>
      <c r="BC151" s="461"/>
      <c r="BD151" s="462"/>
      <c r="BE151" s="462"/>
      <c r="BF151" s="463"/>
      <c r="BG151" s="461"/>
      <c r="BH151" s="462"/>
      <c r="BI151" s="462"/>
      <c r="BJ151" s="463"/>
      <c r="BK151" s="461"/>
      <c r="BL151" s="462"/>
      <c r="BM151" s="462"/>
      <c r="BN151" s="463"/>
      <c r="BO151" s="553" t="str">
        <f t="shared" si="136"/>
        <v>n.é.</v>
      </c>
      <c r="BP151" s="554"/>
    </row>
    <row r="152" spans="1:68" ht="20.100000000000001" hidden="1" customHeight="1" x14ac:dyDescent="0.2">
      <c r="A152" s="568" t="s">
        <v>686</v>
      </c>
      <c r="B152" s="394"/>
      <c r="C152" s="565" t="s">
        <v>112</v>
      </c>
      <c r="D152" s="566"/>
      <c r="E152" s="566"/>
      <c r="F152" s="566"/>
      <c r="G152" s="566"/>
      <c r="H152" s="566"/>
      <c r="I152" s="566"/>
      <c r="J152" s="566"/>
      <c r="K152" s="566"/>
      <c r="L152" s="566"/>
      <c r="M152" s="566"/>
      <c r="N152" s="566"/>
      <c r="O152" s="566"/>
      <c r="P152" s="566"/>
      <c r="Q152" s="566"/>
      <c r="R152" s="566"/>
      <c r="S152" s="566"/>
      <c r="T152" s="566"/>
      <c r="U152" s="566"/>
      <c r="V152" s="566"/>
      <c r="W152" s="566"/>
      <c r="X152" s="566"/>
      <c r="Y152" s="566"/>
      <c r="Z152" s="566"/>
      <c r="AA152" s="566"/>
      <c r="AB152" s="567"/>
      <c r="AC152" s="440" t="s">
        <v>120</v>
      </c>
      <c r="AD152" s="441"/>
      <c r="AE152" s="461"/>
      <c r="AF152" s="462"/>
      <c r="AG152" s="462"/>
      <c r="AH152" s="463"/>
      <c r="AI152" s="461"/>
      <c r="AJ152" s="462"/>
      <c r="AK152" s="462"/>
      <c r="AL152" s="463"/>
      <c r="AM152" s="461"/>
      <c r="AN152" s="462"/>
      <c r="AO152" s="462"/>
      <c r="AP152" s="463"/>
      <c r="AQ152" s="461"/>
      <c r="AR152" s="462"/>
      <c r="AS152" s="462"/>
      <c r="AT152" s="463"/>
      <c r="AU152" s="461"/>
      <c r="AV152" s="462"/>
      <c r="AW152" s="462"/>
      <c r="AX152" s="463"/>
      <c r="AY152" s="461"/>
      <c r="AZ152" s="462"/>
      <c r="BA152" s="462"/>
      <c r="BB152" s="463"/>
      <c r="BC152" s="461"/>
      <c r="BD152" s="462"/>
      <c r="BE152" s="462"/>
      <c r="BF152" s="463"/>
      <c r="BG152" s="461"/>
      <c r="BH152" s="462"/>
      <c r="BI152" s="462"/>
      <c r="BJ152" s="463"/>
      <c r="BK152" s="461"/>
      <c r="BL152" s="462"/>
      <c r="BM152" s="462"/>
      <c r="BN152" s="463"/>
      <c r="BO152" s="553" t="str">
        <f t="shared" si="136"/>
        <v>n.é.</v>
      </c>
      <c r="BP152" s="554"/>
    </row>
    <row r="153" spans="1:68" ht="20.100000000000001" hidden="1" customHeight="1" x14ac:dyDescent="0.2">
      <c r="A153" s="568" t="s">
        <v>687</v>
      </c>
      <c r="B153" s="394"/>
      <c r="C153" s="411" t="s">
        <v>113</v>
      </c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3"/>
      <c r="AC153" s="440" t="s">
        <v>121</v>
      </c>
      <c r="AD153" s="441"/>
      <c r="AE153" s="461"/>
      <c r="AF153" s="462"/>
      <c r="AG153" s="462"/>
      <c r="AH153" s="463"/>
      <c r="AI153" s="461"/>
      <c r="AJ153" s="462"/>
      <c r="AK153" s="462"/>
      <c r="AL153" s="463"/>
      <c r="AM153" s="461"/>
      <c r="AN153" s="462"/>
      <c r="AO153" s="462"/>
      <c r="AP153" s="463"/>
      <c r="AQ153" s="461"/>
      <c r="AR153" s="462"/>
      <c r="AS153" s="462"/>
      <c r="AT153" s="463"/>
      <c r="AU153" s="461"/>
      <c r="AV153" s="462"/>
      <c r="AW153" s="462"/>
      <c r="AX153" s="463"/>
      <c r="AY153" s="461"/>
      <c r="AZ153" s="462"/>
      <c r="BA153" s="462"/>
      <c r="BB153" s="463"/>
      <c r="BC153" s="461"/>
      <c r="BD153" s="462"/>
      <c r="BE153" s="462"/>
      <c r="BF153" s="463"/>
      <c r="BG153" s="461"/>
      <c r="BH153" s="462"/>
      <c r="BI153" s="462"/>
      <c r="BJ153" s="463"/>
      <c r="BK153" s="461"/>
      <c r="BL153" s="462"/>
      <c r="BM153" s="462"/>
      <c r="BN153" s="463"/>
      <c r="BO153" s="553" t="str">
        <f t="shared" si="136"/>
        <v>n.é.</v>
      </c>
      <c r="BP153" s="554"/>
    </row>
    <row r="154" spans="1:68" ht="20.100000000000001" customHeight="1" x14ac:dyDescent="0.2">
      <c r="A154" s="568" t="s">
        <v>688</v>
      </c>
      <c r="B154" s="394"/>
      <c r="C154" s="411" t="s">
        <v>114</v>
      </c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3"/>
      <c r="AC154" s="440" t="s">
        <v>122</v>
      </c>
      <c r="AD154" s="441"/>
      <c r="AE154" s="461">
        <f t="shared" si="168"/>
        <v>80000</v>
      </c>
      <c r="AF154" s="462"/>
      <c r="AG154" s="462"/>
      <c r="AH154" s="463"/>
      <c r="AI154" s="461">
        <v>0</v>
      </c>
      <c r="AJ154" s="462"/>
      <c r="AK154" s="462"/>
      <c r="AL154" s="463"/>
      <c r="AM154" s="461">
        <v>80000</v>
      </c>
      <c r="AN154" s="462"/>
      <c r="AO154" s="462"/>
      <c r="AP154" s="463"/>
      <c r="AQ154" s="550"/>
      <c r="AR154" s="551"/>
      <c r="AS154" s="551"/>
      <c r="AT154" s="552"/>
      <c r="AU154" s="550"/>
      <c r="AV154" s="551"/>
      <c r="AW154" s="551"/>
      <c r="AX154" s="552"/>
      <c r="AY154" s="550"/>
      <c r="AZ154" s="551"/>
      <c r="BA154" s="551"/>
      <c r="BB154" s="552"/>
      <c r="BC154" s="550"/>
      <c r="BD154" s="551"/>
      <c r="BE154" s="551"/>
      <c r="BF154" s="552"/>
      <c r="BG154" s="550"/>
      <c r="BH154" s="551"/>
      <c r="BI154" s="551"/>
      <c r="BJ154" s="552"/>
      <c r="BK154" s="550"/>
      <c r="BL154" s="551"/>
      <c r="BM154" s="551"/>
      <c r="BN154" s="552"/>
      <c r="BO154" s="553" t="str">
        <f t="shared" si="136"/>
        <v>n.é.</v>
      </c>
      <c r="BP154" s="554"/>
    </row>
    <row r="155" spans="1:68" ht="20.100000000000001" hidden="1" customHeight="1" x14ac:dyDescent="0.2">
      <c r="A155" s="568" t="s">
        <v>689</v>
      </c>
      <c r="B155" s="394"/>
      <c r="C155" s="411" t="s">
        <v>115</v>
      </c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3"/>
      <c r="AC155" s="440" t="s">
        <v>123</v>
      </c>
      <c r="AD155" s="441"/>
      <c r="AE155" s="461"/>
      <c r="AF155" s="462"/>
      <c r="AG155" s="462"/>
      <c r="AH155" s="463"/>
      <c r="AI155" s="461"/>
      <c r="AJ155" s="462"/>
      <c r="AK155" s="462"/>
      <c r="AL155" s="463"/>
      <c r="AM155" s="461"/>
      <c r="AN155" s="462"/>
      <c r="AO155" s="462"/>
      <c r="AP155" s="463"/>
      <c r="AQ155" s="550"/>
      <c r="AR155" s="551"/>
      <c r="AS155" s="551"/>
      <c r="AT155" s="552"/>
      <c r="AU155" s="550"/>
      <c r="AV155" s="551"/>
      <c r="AW155" s="551"/>
      <c r="AX155" s="552"/>
      <c r="AY155" s="550"/>
      <c r="AZ155" s="551"/>
      <c r="BA155" s="551"/>
      <c r="BB155" s="552"/>
      <c r="BC155" s="550"/>
      <c r="BD155" s="551"/>
      <c r="BE155" s="551"/>
      <c r="BF155" s="552"/>
      <c r="BG155" s="550"/>
      <c r="BH155" s="551"/>
      <c r="BI155" s="551"/>
      <c r="BJ155" s="552"/>
      <c r="BK155" s="550"/>
      <c r="BL155" s="551"/>
      <c r="BM155" s="551"/>
      <c r="BN155" s="552"/>
      <c r="BO155" s="553" t="str">
        <f t="shared" si="136"/>
        <v>n.é.</v>
      </c>
      <c r="BP155" s="554"/>
    </row>
    <row r="156" spans="1:68" ht="20.100000000000001" customHeight="1" x14ac:dyDescent="0.2">
      <c r="A156" s="577" t="s">
        <v>690</v>
      </c>
      <c r="B156" s="483"/>
      <c r="C156" s="484" t="s">
        <v>809</v>
      </c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6"/>
      <c r="AC156" s="563" t="s">
        <v>58</v>
      </c>
      <c r="AD156" s="564"/>
      <c r="AE156" s="469">
        <f t="shared" si="168"/>
        <v>80000</v>
      </c>
      <c r="AF156" s="470"/>
      <c r="AG156" s="470"/>
      <c r="AH156" s="471"/>
      <c r="AI156" s="469">
        <f t="shared" ref="AI156" si="177">SUM(AI148:AL155)</f>
        <v>0</v>
      </c>
      <c r="AJ156" s="470"/>
      <c r="AK156" s="470"/>
      <c r="AL156" s="471"/>
      <c r="AM156" s="469">
        <f t="shared" ref="AM156" si="178">SUM(AM148:AP155)</f>
        <v>80000</v>
      </c>
      <c r="AN156" s="470"/>
      <c r="AO156" s="470"/>
      <c r="AP156" s="471"/>
      <c r="AQ156" s="469">
        <f t="shared" ref="AQ156" si="179">SUM(AQ148:AT155)</f>
        <v>0</v>
      </c>
      <c r="AR156" s="470"/>
      <c r="AS156" s="470"/>
      <c r="AT156" s="471"/>
      <c r="AU156" s="469">
        <f t="shared" ref="AU156" si="180">SUM(AU148:AX155)</f>
        <v>0</v>
      </c>
      <c r="AV156" s="470"/>
      <c r="AW156" s="470"/>
      <c r="AX156" s="471"/>
      <c r="AY156" s="469">
        <f t="shared" ref="AY156" si="181">SUM(AY148:BB155)</f>
        <v>0</v>
      </c>
      <c r="AZ156" s="470"/>
      <c r="BA156" s="470"/>
      <c r="BB156" s="471"/>
      <c r="BC156" s="469">
        <f t="shared" ref="BC156" si="182">SUM(BC148:BF155)</f>
        <v>0</v>
      </c>
      <c r="BD156" s="470"/>
      <c r="BE156" s="470"/>
      <c r="BF156" s="471"/>
      <c r="BG156" s="469">
        <f t="shared" ref="BG156" si="183">SUM(BG148:BJ155)</f>
        <v>0</v>
      </c>
      <c r="BH156" s="470"/>
      <c r="BI156" s="470"/>
      <c r="BJ156" s="471"/>
      <c r="BK156" s="469">
        <f t="shared" ref="BK156" si="184">SUM(BK148:BN155)</f>
        <v>0</v>
      </c>
      <c r="BL156" s="470"/>
      <c r="BM156" s="470"/>
      <c r="BN156" s="471"/>
      <c r="BO156" s="516" t="str">
        <f t="shared" si="136"/>
        <v>n.é.</v>
      </c>
      <c r="BP156" s="517"/>
    </row>
    <row r="157" spans="1:68" ht="20.100000000000001" hidden="1" customHeight="1" x14ac:dyDescent="0.2">
      <c r="A157" s="568" t="s">
        <v>718</v>
      </c>
      <c r="B157" s="394"/>
      <c r="C157" s="495" t="s">
        <v>142</v>
      </c>
      <c r="D157" s="496"/>
      <c r="E157" s="496"/>
      <c r="F157" s="496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  <c r="R157" s="496"/>
      <c r="S157" s="496"/>
      <c r="T157" s="496"/>
      <c r="U157" s="496"/>
      <c r="V157" s="496"/>
      <c r="W157" s="496"/>
      <c r="X157" s="496"/>
      <c r="Y157" s="496"/>
      <c r="Z157" s="496"/>
      <c r="AA157" s="496"/>
      <c r="AB157" s="497"/>
      <c r="AC157" s="440" t="s">
        <v>131</v>
      </c>
      <c r="AD157" s="441"/>
      <c r="AE157" s="461"/>
      <c r="AF157" s="462"/>
      <c r="AG157" s="462"/>
      <c r="AH157" s="463"/>
      <c r="AI157" s="461"/>
      <c r="AJ157" s="462"/>
      <c r="AK157" s="462"/>
      <c r="AL157" s="463"/>
      <c r="AM157" s="461"/>
      <c r="AN157" s="462"/>
      <c r="AO157" s="462"/>
      <c r="AP157" s="463"/>
      <c r="AQ157" s="461"/>
      <c r="AR157" s="462"/>
      <c r="AS157" s="462"/>
      <c r="AT157" s="463"/>
      <c r="AU157" s="461"/>
      <c r="AV157" s="462"/>
      <c r="AW157" s="462"/>
      <c r="AX157" s="463"/>
      <c r="AY157" s="461"/>
      <c r="AZ157" s="462"/>
      <c r="BA157" s="462"/>
      <c r="BB157" s="463"/>
      <c r="BC157" s="461"/>
      <c r="BD157" s="462"/>
      <c r="BE157" s="462"/>
      <c r="BF157" s="463"/>
      <c r="BG157" s="461"/>
      <c r="BH157" s="462"/>
      <c r="BI157" s="462"/>
      <c r="BJ157" s="463"/>
      <c r="BK157" s="461"/>
      <c r="BL157" s="462"/>
      <c r="BM157" s="462"/>
      <c r="BN157" s="463"/>
      <c r="BO157" s="553" t="str">
        <f t="shared" si="136"/>
        <v>n.é.</v>
      </c>
      <c r="BP157" s="554"/>
    </row>
    <row r="158" spans="1:68" ht="20.100000000000001" hidden="1" customHeight="1" x14ac:dyDescent="0.2">
      <c r="A158" s="568" t="s">
        <v>719</v>
      </c>
      <c r="B158" s="569"/>
      <c r="C158" s="495" t="s">
        <v>692</v>
      </c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6"/>
      <c r="Q158" s="496"/>
      <c r="R158" s="496"/>
      <c r="S158" s="496"/>
      <c r="T158" s="496"/>
      <c r="U158" s="496"/>
      <c r="V158" s="496"/>
      <c r="W158" s="496"/>
      <c r="X158" s="496"/>
      <c r="Y158" s="496"/>
      <c r="Z158" s="496"/>
      <c r="AA158" s="496"/>
      <c r="AB158" s="497"/>
      <c r="AC158" s="440" t="s">
        <v>691</v>
      </c>
      <c r="AD158" s="441"/>
      <c r="AE158" s="461"/>
      <c r="AF158" s="462"/>
      <c r="AG158" s="462"/>
      <c r="AH158" s="463"/>
      <c r="AI158" s="461"/>
      <c r="AJ158" s="462"/>
      <c r="AK158" s="462"/>
      <c r="AL158" s="463"/>
      <c r="AM158" s="461"/>
      <c r="AN158" s="462"/>
      <c r="AO158" s="462"/>
      <c r="AP158" s="463"/>
      <c r="AQ158" s="461"/>
      <c r="AR158" s="462"/>
      <c r="AS158" s="462"/>
      <c r="AT158" s="463"/>
      <c r="AU158" s="461"/>
      <c r="AV158" s="462"/>
      <c r="AW158" s="462"/>
      <c r="AX158" s="463"/>
      <c r="AY158" s="461"/>
      <c r="AZ158" s="462"/>
      <c r="BA158" s="462"/>
      <c r="BB158" s="463"/>
      <c r="BC158" s="461"/>
      <c r="BD158" s="462"/>
      <c r="BE158" s="462"/>
      <c r="BF158" s="463"/>
      <c r="BG158" s="461"/>
      <c r="BH158" s="462"/>
      <c r="BI158" s="462"/>
      <c r="BJ158" s="463"/>
      <c r="BK158" s="461"/>
      <c r="BL158" s="462"/>
      <c r="BM158" s="462"/>
      <c r="BN158" s="463"/>
      <c r="BO158" s="553" t="str">
        <f t="shared" si="136"/>
        <v>n.é.</v>
      </c>
      <c r="BP158" s="554"/>
    </row>
    <row r="159" spans="1:68" ht="20.100000000000001" hidden="1" customHeight="1" x14ac:dyDescent="0.2">
      <c r="A159" s="568" t="s">
        <v>720</v>
      </c>
      <c r="B159" s="569"/>
      <c r="C159" s="495" t="s">
        <v>693</v>
      </c>
      <c r="D159" s="496"/>
      <c r="E159" s="496"/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7"/>
      <c r="AC159" s="440" t="s">
        <v>694</v>
      </c>
      <c r="AD159" s="441"/>
      <c r="AE159" s="461"/>
      <c r="AF159" s="462"/>
      <c r="AG159" s="462"/>
      <c r="AH159" s="463"/>
      <c r="AI159" s="461"/>
      <c r="AJ159" s="462"/>
      <c r="AK159" s="462"/>
      <c r="AL159" s="463"/>
      <c r="AM159" s="461"/>
      <c r="AN159" s="462"/>
      <c r="AO159" s="462"/>
      <c r="AP159" s="463"/>
      <c r="AQ159" s="461"/>
      <c r="AR159" s="462"/>
      <c r="AS159" s="462"/>
      <c r="AT159" s="463"/>
      <c r="AU159" s="461"/>
      <c r="AV159" s="462"/>
      <c r="AW159" s="462"/>
      <c r="AX159" s="463"/>
      <c r="AY159" s="461"/>
      <c r="AZ159" s="462"/>
      <c r="BA159" s="462"/>
      <c r="BB159" s="463"/>
      <c r="BC159" s="461"/>
      <c r="BD159" s="462"/>
      <c r="BE159" s="462"/>
      <c r="BF159" s="463"/>
      <c r="BG159" s="461"/>
      <c r="BH159" s="462"/>
      <c r="BI159" s="462"/>
      <c r="BJ159" s="463"/>
      <c r="BK159" s="461"/>
      <c r="BL159" s="462"/>
      <c r="BM159" s="462"/>
      <c r="BN159" s="463"/>
      <c r="BO159" s="553" t="str">
        <f t="shared" si="136"/>
        <v>n.é.</v>
      </c>
      <c r="BP159" s="554"/>
    </row>
    <row r="160" spans="1:68" ht="20.100000000000001" hidden="1" customHeight="1" x14ac:dyDescent="0.2">
      <c r="A160" s="568" t="s">
        <v>721</v>
      </c>
      <c r="B160" s="569"/>
      <c r="C160" s="495" t="s">
        <v>695</v>
      </c>
      <c r="D160" s="496"/>
      <c r="E160" s="496"/>
      <c r="F160" s="496"/>
      <c r="G160" s="496"/>
      <c r="H160" s="496"/>
      <c r="I160" s="496"/>
      <c r="J160" s="496"/>
      <c r="K160" s="496"/>
      <c r="L160" s="496"/>
      <c r="M160" s="496"/>
      <c r="N160" s="496"/>
      <c r="O160" s="496"/>
      <c r="P160" s="496"/>
      <c r="Q160" s="496"/>
      <c r="R160" s="496"/>
      <c r="S160" s="496"/>
      <c r="T160" s="496"/>
      <c r="U160" s="496"/>
      <c r="V160" s="496"/>
      <c r="W160" s="496"/>
      <c r="X160" s="496"/>
      <c r="Y160" s="496"/>
      <c r="Z160" s="496"/>
      <c r="AA160" s="496"/>
      <c r="AB160" s="497"/>
      <c r="AC160" s="440" t="s">
        <v>696</v>
      </c>
      <c r="AD160" s="441"/>
      <c r="AE160" s="461"/>
      <c r="AF160" s="462"/>
      <c r="AG160" s="462"/>
      <c r="AH160" s="463"/>
      <c r="AI160" s="461"/>
      <c r="AJ160" s="462"/>
      <c r="AK160" s="462"/>
      <c r="AL160" s="463"/>
      <c r="AM160" s="461"/>
      <c r="AN160" s="462"/>
      <c r="AO160" s="462"/>
      <c r="AP160" s="463"/>
      <c r="AQ160" s="461"/>
      <c r="AR160" s="462"/>
      <c r="AS160" s="462"/>
      <c r="AT160" s="463"/>
      <c r="AU160" s="461"/>
      <c r="AV160" s="462"/>
      <c r="AW160" s="462"/>
      <c r="AX160" s="463"/>
      <c r="AY160" s="461"/>
      <c r="AZ160" s="462"/>
      <c r="BA160" s="462"/>
      <c r="BB160" s="463"/>
      <c r="BC160" s="461"/>
      <c r="BD160" s="462"/>
      <c r="BE160" s="462"/>
      <c r="BF160" s="463"/>
      <c r="BG160" s="461"/>
      <c r="BH160" s="462"/>
      <c r="BI160" s="462"/>
      <c r="BJ160" s="463"/>
      <c r="BK160" s="461"/>
      <c r="BL160" s="462"/>
      <c r="BM160" s="462"/>
      <c r="BN160" s="463"/>
      <c r="BO160" s="553" t="str">
        <f t="shared" si="136"/>
        <v>n.é.</v>
      </c>
      <c r="BP160" s="554"/>
    </row>
    <row r="161" spans="1:68" ht="20.100000000000001" hidden="1" customHeight="1" x14ac:dyDescent="0.2">
      <c r="A161" s="568" t="s">
        <v>722</v>
      </c>
      <c r="B161" s="569"/>
      <c r="C161" s="495" t="s">
        <v>425</v>
      </c>
      <c r="D161" s="496"/>
      <c r="E161" s="496"/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7"/>
      <c r="AC161" s="440" t="s">
        <v>132</v>
      </c>
      <c r="AD161" s="441"/>
      <c r="AE161" s="461"/>
      <c r="AF161" s="462"/>
      <c r="AG161" s="462"/>
      <c r="AH161" s="463"/>
      <c r="AI161" s="461"/>
      <c r="AJ161" s="462"/>
      <c r="AK161" s="462"/>
      <c r="AL161" s="463"/>
      <c r="AM161" s="461"/>
      <c r="AN161" s="462"/>
      <c r="AO161" s="462"/>
      <c r="AP161" s="463"/>
      <c r="AQ161" s="461"/>
      <c r="AR161" s="462"/>
      <c r="AS161" s="462"/>
      <c r="AT161" s="463"/>
      <c r="AU161" s="461"/>
      <c r="AV161" s="462"/>
      <c r="AW161" s="462"/>
      <c r="AX161" s="463"/>
      <c r="AY161" s="461"/>
      <c r="AZ161" s="462"/>
      <c r="BA161" s="462"/>
      <c r="BB161" s="463"/>
      <c r="BC161" s="461"/>
      <c r="BD161" s="462"/>
      <c r="BE161" s="462"/>
      <c r="BF161" s="463"/>
      <c r="BG161" s="461"/>
      <c r="BH161" s="462"/>
      <c r="BI161" s="462"/>
      <c r="BJ161" s="463"/>
      <c r="BK161" s="461"/>
      <c r="BL161" s="462"/>
      <c r="BM161" s="462"/>
      <c r="BN161" s="463"/>
      <c r="BO161" s="553" t="str">
        <f t="shared" si="136"/>
        <v>n.é.</v>
      </c>
      <c r="BP161" s="554"/>
    </row>
    <row r="162" spans="1:68" ht="20.100000000000001" hidden="1" customHeight="1" x14ac:dyDescent="0.2">
      <c r="A162" s="568" t="s">
        <v>723</v>
      </c>
      <c r="B162" s="569"/>
      <c r="C162" s="495" t="s">
        <v>424</v>
      </c>
      <c r="D162" s="496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7"/>
      <c r="AC162" s="440" t="s">
        <v>133</v>
      </c>
      <c r="AD162" s="441"/>
      <c r="AE162" s="461"/>
      <c r="AF162" s="462"/>
      <c r="AG162" s="462"/>
      <c r="AH162" s="463"/>
      <c r="AI162" s="461"/>
      <c r="AJ162" s="462"/>
      <c r="AK162" s="462"/>
      <c r="AL162" s="463"/>
      <c r="AM162" s="461"/>
      <c r="AN162" s="462"/>
      <c r="AO162" s="462"/>
      <c r="AP162" s="463"/>
      <c r="AQ162" s="461"/>
      <c r="AR162" s="462"/>
      <c r="AS162" s="462"/>
      <c r="AT162" s="463"/>
      <c r="AU162" s="461"/>
      <c r="AV162" s="462"/>
      <c r="AW162" s="462"/>
      <c r="AX162" s="463"/>
      <c r="AY162" s="461"/>
      <c r="AZ162" s="462"/>
      <c r="BA162" s="462"/>
      <c r="BB162" s="463"/>
      <c r="BC162" s="461"/>
      <c r="BD162" s="462"/>
      <c r="BE162" s="462"/>
      <c r="BF162" s="463"/>
      <c r="BG162" s="461"/>
      <c r="BH162" s="462"/>
      <c r="BI162" s="462"/>
      <c r="BJ162" s="463"/>
      <c r="BK162" s="461"/>
      <c r="BL162" s="462"/>
      <c r="BM162" s="462"/>
      <c r="BN162" s="463"/>
      <c r="BO162" s="553" t="str">
        <f t="shared" si="136"/>
        <v>n.é.</v>
      </c>
      <c r="BP162" s="554"/>
    </row>
    <row r="163" spans="1:68" ht="20.100000000000001" hidden="1" customHeight="1" x14ac:dyDescent="0.2">
      <c r="A163" s="568" t="s">
        <v>724</v>
      </c>
      <c r="B163" s="569"/>
      <c r="C163" s="495" t="s">
        <v>423</v>
      </c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7"/>
      <c r="AC163" s="440" t="s">
        <v>134</v>
      </c>
      <c r="AD163" s="441"/>
      <c r="AE163" s="461"/>
      <c r="AF163" s="462"/>
      <c r="AG163" s="462"/>
      <c r="AH163" s="463"/>
      <c r="AI163" s="461"/>
      <c r="AJ163" s="462"/>
      <c r="AK163" s="462"/>
      <c r="AL163" s="463"/>
      <c r="AM163" s="461"/>
      <c r="AN163" s="462"/>
      <c r="AO163" s="462"/>
      <c r="AP163" s="463"/>
      <c r="AQ163" s="461"/>
      <c r="AR163" s="462"/>
      <c r="AS163" s="462"/>
      <c r="AT163" s="463"/>
      <c r="AU163" s="461"/>
      <c r="AV163" s="462"/>
      <c r="AW163" s="462"/>
      <c r="AX163" s="463"/>
      <c r="AY163" s="461"/>
      <c r="AZ163" s="462"/>
      <c r="BA163" s="462"/>
      <c r="BB163" s="463"/>
      <c r="BC163" s="461"/>
      <c r="BD163" s="462"/>
      <c r="BE163" s="462"/>
      <c r="BF163" s="463"/>
      <c r="BG163" s="461"/>
      <c r="BH163" s="462"/>
      <c r="BI163" s="462"/>
      <c r="BJ163" s="463"/>
      <c r="BK163" s="461"/>
      <c r="BL163" s="462"/>
      <c r="BM163" s="462"/>
      <c r="BN163" s="463"/>
      <c r="BO163" s="553" t="str">
        <f t="shared" si="136"/>
        <v>n.é.</v>
      </c>
      <c r="BP163" s="554"/>
    </row>
    <row r="164" spans="1:68" ht="20.100000000000001" hidden="1" customHeight="1" x14ac:dyDescent="0.2">
      <c r="A164" s="568" t="s">
        <v>725</v>
      </c>
      <c r="B164" s="569"/>
      <c r="C164" s="495" t="s">
        <v>143</v>
      </c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7"/>
      <c r="AC164" s="440" t="s">
        <v>135</v>
      </c>
      <c r="AD164" s="441"/>
      <c r="AE164" s="461"/>
      <c r="AF164" s="462"/>
      <c r="AG164" s="462"/>
      <c r="AH164" s="463"/>
      <c r="AI164" s="461"/>
      <c r="AJ164" s="462"/>
      <c r="AK164" s="462"/>
      <c r="AL164" s="463"/>
      <c r="AM164" s="461"/>
      <c r="AN164" s="462"/>
      <c r="AO164" s="462"/>
      <c r="AP164" s="463"/>
      <c r="AQ164" s="461"/>
      <c r="AR164" s="462"/>
      <c r="AS164" s="462"/>
      <c r="AT164" s="463"/>
      <c r="AU164" s="461"/>
      <c r="AV164" s="462"/>
      <c r="AW164" s="462"/>
      <c r="AX164" s="463"/>
      <c r="AY164" s="461"/>
      <c r="AZ164" s="462"/>
      <c r="BA164" s="462"/>
      <c r="BB164" s="463"/>
      <c r="BC164" s="461"/>
      <c r="BD164" s="462"/>
      <c r="BE164" s="462"/>
      <c r="BF164" s="463"/>
      <c r="BG164" s="461"/>
      <c r="BH164" s="462"/>
      <c r="BI164" s="462"/>
      <c r="BJ164" s="463"/>
      <c r="BK164" s="461"/>
      <c r="BL164" s="462"/>
      <c r="BM164" s="462"/>
      <c r="BN164" s="463"/>
      <c r="BO164" s="553" t="str">
        <f t="shared" si="136"/>
        <v>n.é.</v>
      </c>
      <c r="BP164" s="554"/>
    </row>
    <row r="165" spans="1:68" ht="20.100000000000001" hidden="1" customHeight="1" x14ac:dyDescent="0.2">
      <c r="A165" s="568" t="s">
        <v>726</v>
      </c>
      <c r="B165" s="569"/>
      <c r="C165" s="495" t="s">
        <v>422</v>
      </c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7"/>
      <c r="AC165" s="440" t="s">
        <v>136</v>
      </c>
      <c r="AD165" s="441"/>
      <c r="AE165" s="461"/>
      <c r="AF165" s="462"/>
      <c r="AG165" s="462"/>
      <c r="AH165" s="463"/>
      <c r="AI165" s="461"/>
      <c r="AJ165" s="462"/>
      <c r="AK165" s="462"/>
      <c r="AL165" s="463"/>
      <c r="AM165" s="461"/>
      <c r="AN165" s="462"/>
      <c r="AO165" s="462"/>
      <c r="AP165" s="463"/>
      <c r="AQ165" s="461"/>
      <c r="AR165" s="462"/>
      <c r="AS165" s="462"/>
      <c r="AT165" s="463"/>
      <c r="AU165" s="461"/>
      <c r="AV165" s="462"/>
      <c r="AW165" s="462"/>
      <c r="AX165" s="463"/>
      <c r="AY165" s="461"/>
      <c r="AZ165" s="462"/>
      <c r="BA165" s="462"/>
      <c r="BB165" s="463"/>
      <c r="BC165" s="461"/>
      <c r="BD165" s="462"/>
      <c r="BE165" s="462"/>
      <c r="BF165" s="463"/>
      <c r="BG165" s="461"/>
      <c r="BH165" s="462"/>
      <c r="BI165" s="462"/>
      <c r="BJ165" s="463"/>
      <c r="BK165" s="461"/>
      <c r="BL165" s="462"/>
      <c r="BM165" s="462"/>
      <c r="BN165" s="463"/>
      <c r="BO165" s="553" t="str">
        <f t="shared" si="136"/>
        <v>n.é.</v>
      </c>
      <c r="BP165" s="554"/>
    </row>
    <row r="166" spans="1:68" ht="20.100000000000001" hidden="1" customHeight="1" x14ac:dyDescent="0.2">
      <c r="A166" s="568" t="s">
        <v>727</v>
      </c>
      <c r="B166" s="569"/>
      <c r="C166" s="495" t="s">
        <v>421</v>
      </c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7"/>
      <c r="AC166" s="440" t="s">
        <v>137</v>
      </c>
      <c r="AD166" s="441"/>
      <c r="AE166" s="461"/>
      <c r="AF166" s="462"/>
      <c r="AG166" s="462"/>
      <c r="AH166" s="463"/>
      <c r="AI166" s="461"/>
      <c r="AJ166" s="462"/>
      <c r="AK166" s="462"/>
      <c r="AL166" s="463"/>
      <c r="AM166" s="461"/>
      <c r="AN166" s="462"/>
      <c r="AO166" s="462"/>
      <c r="AP166" s="463"/>
      <c r="AQ166" s="461"/>
      <c r="AR166" s="462"/>
      <c r="AS166" s="462"/>
      <c r="AT166" s="463"/>
      <c r="AU166" s="461"/>
      <c r="AV166" s="462"/>
      <c r="AW166" s="462"/>
      <c r="AX166" s="463"/>
      <c r="AY166" s="461"/>
      <c r="AZ166" s="462"/>
      <c r="BA166" s="462"/>
      <c r="BB166" s="463"/>
      <c r="BC166" s="461"/>
      <c r="BD166" s="462"/>
      <c r="BE166" s="462"/>
      <c r="BF166" s="463"/>
      <c r="BG166" s="461"/>
      <c r="BH166" s="462"/>
      <c r="BI166" s="462"/>
      <c r="BJ166" s="463"/>
      <c r="BK166" s="461"/>
      <c r="BL166" s="462"/>
      <c r="BM166" s="462"/>
      <c r="BN166" s="463"/>
      <c r="BO166" s="553" t="str">
        <f t="shared" si="136"/>
        <v>n.é.</v>
      </c>
      <c r="BP166" s="554"/>
    </row>
    <row r="167" spans="1:68" ht="20.100000000000001" hidden="1" customHeight="1" x14ac:dyDescent="0.2">
      <c r="A167" s="568" t="s">
        <v>728</v>
      </c>
      <c r="B167" s="569"/>
      <c r="C167" s="495" t="s">
        <v>144</v>
      </c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7"/>
      <c r="AC167" s="440" t="s">
        <v>138</v>
      </c>
      <c r="AD167" s="441"/>
      <c r="AE167" s="461"/>
      <c r="AF167" s="462"/>
      <c r="AG167" s="462"/>
      <c r="AH167" s="463"/>
      <c r="AI167" s="461"/>
      <c r="AJ167" s="462"/>
      <c r="AK167" s="462"/>
      <c r="AL167" s="463"/>
      <c r="AM167" s="461"/>
      <c r="AN167" s="462"/>
      <c r="AO167" s="462"/>
      <c r="AP167" s="463"/>
      <c r="AQ167" s="461"/>
      <c r="AR167" s="462"/>
      <c r="AS167" s="462"/>
      <c r="AT167" s="463"/>
      <c r="AU167" s="461"/>
      <c r="AV167" s="462"/>
      <c r="AW167" s="462"/>
      <c r="AX167" s="463"/>
      <c r="AY167" s="461"/>
      <c r="AZ167" s="462"/>
      <c r="BA167" s="462"/>
      <c r="BB167" s="463"/>
      <c r="BC167" s="461"/>
      <c r="BD167" s="462"/>
      <c r="BE167" s="462"/>
      <c r="BF167" s="463"/>
      <c r="BG167" s="461"/>
      <c r="BH167" s="462"/>
      <c r="BI167" s="462"/>
      <c r="BJ167" s="463"/>
      <c r="BK167" s="461"/>
      <c r="BL167" s="462"/>
      <c r="BM167" s="462"/>
      <c r="BN167" s="463"/>
      <c r="BO167" s="553" t="str">
        <f t="shared" si="136"/>
        <v>n.é.</v>
      </c>
      <c r="BP167" s="554"/>
    </row>
    <row r="168" spans="1:68" ht="20.100000000000001" hidden="1" customHeight="1" x14ac:dyDescent="0.2">
      <c r="A168" s="568" t="s">
        <v>729</v>
      </c>
      <c r="B168" s="569"/>
      <c r="C168" s="555" t="s">
        <v>145</v>
      </c>
      <c r="D168" s="556"/>
      <c r="E168" s="556"/>
      <c r="F168" s="556"/>
      <c r="G168" s="556"/>
      <c r="H168" s="556"/>
      <c r="I168" s="556"/>
      <c r="J168" s="556"/>
      <c r="K168" s="556"/>
      <c r="L168" s="556"/>
      <c r="M168" s="556"/>
      <c r="N168" s="556"/>
      <c r="O168" s="556"/>
      <c r="P168" s="556"/>
      <c r="Q168" s="556"/>
      <c r="R168" s="556"/>
      <c r="S168" s="556"/>
      <c r="T168" s="556"/>
      <c r="U168" s="556"/>
      <c r="V168" s="556"/>
      <c r="W168" s="556"/>
      <c r="X168" s="556"/>
      <c r="Y168" s="556"/>
      <c r="Z168" s="556"/>
      <c r="AA168" s="556"/>
      <c r="AB168" s="557"/>
      <c r="AC168" s="440" t="s">
        <v>139</v>
      </c>
      <c r="AD168" s="441"/>
      <c r="AE168" s="461"/>
      <c r="AF168" s="462"/>
      <c r="AG168" s="462"/>
      <c r="AH168" s="463"/>
      <c r="AI168" s="461"/>
      <c r="AJ168" s="462"/>
      <c r="AK168" s="462"/>
      <c r="AL168" s="463"/>
      <c r="AM168" s="461"/>
      <c r="AN168" s="462"/>
      <c r="AO168" s="462"/>
      <c r="AP168" s="463"/>
      <c r="AQ168" s="461"/>
      <c r="AR168" s="462"/>
      <c r="AS168" s="462"/>
      <c r="AT168" s="463"/>
      <c r="AU168" s="461"/>
      <c r="AV168" s="462"/>
      <c r="AW168" s="462"/>
      <c r="AX168" s="463"/>
      <c r="AY168" s="461"/>
      <c r="AZ168" s="462"/>
      <c r="BA168" s="462"/>
      <c r="BB168" s="463"/>
      <c r="BC168" s="461"/>
      <c r="BD168" s="462"/>
      <c r="BE168" s="462"/>
      <c r="BF168" s="463"/>
      <c r="BG168" s="461"/>
      <c r="BH168" s="462"/>
      <c r="BI168" s="462"/>
      <c r="BJ168" s="463"/>
      <c r="BK168" s="461"/>
      <c r="BL168" s="462"/>
      <c r="BM168" s="462"/>
      <c r="BN168" s="463"/>
      <c r="BO168" s="553" t="str">
        <f t="shared" si="136"/>
        <v>n.é.</v>
      </c>
      <c r="BP168" s="554"/>
    </row>
    <row r="169" spans="1:68" ht="20.100000000000001" hidden="1" customHeight="1" x14ac:dyDescent="0.2">
      <c r="A169" s="568" t="s">
        <v>730</v>
      </c>
      <c r="B169" s="569"/>
      <c r="C169" s="495" t="s">
        <v>697</v>
      </c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7"/>
      <c r="AC169" s="440" t="s">
        <v>140</v>
      </c>
      <c r="AD169" s="573"/>
      <c r="AE169" s="461"/>
      <c r="AF169" s="462"/>
      <c r="AG169" s="462"/>
      <c r="AH169" s="463"/>
      <c r="AI169" s="461"/>
      <c r="AJ169" s="462"/>
      <c r="AK169" s="462"/>
      <c r="AL169" s="463"/>
      <c r="AM169" s="461"/>
      <c r="AN169" s="462"/>
      <c r="AO169" s="462"/>
      <c r="AP169" s="463"/>
      <c r="AQ169" s="461"/>
      <c r="AR169" s="462"/>
      <c r="AS169" s="462"/>
      <c r="AT169" s="463"/>
      <c r="AU169" s="461"/>
      <c r="AV169" s="462"/>
      <c r="AW169" s="462"/>
      <c r="AX169" s="463"/>
      <c r="AY169" s="461"/>
      <c r="AZ169" s="462"/>
      <c r="BA169" s="462"/>
      <c r="BB169" s="463"/>
      <c r="BC169" s="461"/>
      <c r="BD169" s="462"/>
      <c r="BE169" s="462"/>
      <c r="BF169" s="463"/>
      <c r="BG169" s="461"/>
      <c r="BH169" s="462"/>
      <c r="BI169" s="462"/>
      <c r="BJ169" s="463"/>
      <c r="BK169" s="461"/>
      <c r="BL169" s="462"/>
      <c r="BM169" s="462"/>
      <c r="BN169" s="463"/>
      <c r="BO169" s="553" t="str">
        <f t="shared" si="136"/>
        <v>n.é.</v>
      </c>
      <c r="BP169" s="554"/>
    </row>
    <row r="170" spans="1:68" ht="20.100000000000001" hidden="1" customHeight="1" x14ac:dyDescent="0.2">
      <c r="A170" s="568" t="s">
        <v>731</v>
      </c>
      <c r="B170" s="569"/>
      <c r="C170" s="495" t="s">
        <v>146</v>
      </c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7"/>
      <c r="AC170" s="440" t="s">
        <v>141</v>
      </c>
      <c r="AD170" s="573"/>
      <c r="AE170" s="461"/>
      <c r="AF170" s="462"/>
      <c r="AG170" s="462"/>
      <c r="AH170" s="463"/>
      <c r="AI170" s="461"/>
      <c r="AJ170" s="462"/>
      <c r="AK170" s="462"/>
      <c r="AL170" s="463"/>
      <c r="AM170" s="461"/>
      <c r="AN170" s="462"/>
      <c r="AO170" s="462"/>
      <c r="AP170" s="463"/>
      <c r="AQ170" s="461"/>
      <c r="AR170" s="462"/>
      <c r="AS170" s="462"/>
      <c r="AT170" s="463"/>
      <c r="AU170" s="461"/>
      <c r="AV170" s="462"/>
      <c r="AW170" s="462"/>
      <c r="AX170" s="463"/>
      <c r="AY170" s="461"/>
      <c r="AZ170" s="462"/>
      <c r="BA170" s="462"/>
      <c r="BB170" s="463"/>
      <c r="BC170" s="461"/>
      <c r="BD170" s="462"/>
      <c r="BE170" s="462"/>
      <c r="BF170" s="463"/>
      <c r="BG170" s="461"/>
      <c r="BH170" s="462"/>
      <c r="BI170" s="462"/>
      <c r="BJ170" s="463"/>
      <c r="BK170" s="461"/>
      <c r="BL170" s="462"/>
      <c r="BM170" s="462"/>
      <c r="BN170" s="463"/>
      <c r="BO170" s="553" t="str">
        <f t="shared" si="136"/>
        <v>n.é.</v>
      </c>
      <c r="BP170" s="554"/>
    </row>
    <row r="171" spans="1:68" ht="20.100000000000001" hidden="1" customHeight="1" x14ac:dyDescent="0.2">
      <c r="A171" s="568" t="s">
        <v>732</v>
      </c>
      <c r="B171" s="569"/>
      <c r="C171" s="555" t="s">
        <v>147</v>
      </c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7"/>
      <c r="AC171" s="440" t="s">
        <v>698</v>
      </c>
      <c r="AD171" s="441"/>
      <c r="AE171" s="461"/>
      <c r="AF171" s="462"/>
      <c r="AG171" s="462"/>
      <c r="AH171" s="463"/>
      <c r="AI171" s="461"/>
      <c r="AJ171" s="462"/>
      <c r="AK171" s="462"/>
      <c r="AL171" s="463"/>
      <c r="AM171" s="461"/>
      <c r="AN171" s="462"/>
      <c r="AO171" s="462"/>
      <c r="AP171" s="463"/>
      <c r="AQ171" s="461"/>
      <c r="AR171" s="462"/>
      <c r="AS171" s="462"/>
      <c r="AT171" s="463"/>
      <c r="AU171" s="474" t="s">
        <v>616</v>
      </c>
      <c r="AV171" s="475"/>
      <c r="AW171" s="475"/>
      <c r="AX171" s="476"/>
      <c r="AY171" s="474" t="s">
        <v>616</v>
      </c>
      <c r="AZ171" s="475"/>
      <c r="BA171" s="475"/>
      <c r="BB171" s="476"/>
      <c r="BC171" s="474" t="s">
        <v>616</v>
      </c>
      <c r="BD171" s="475"/>
      <c r="BE171" s="475"/>
      <c r="BF171" s="476"/>
      <c r="BG171" s="474" t="s">
        <v>616</v>
      </c>
      <c r="BH171" s="475"/>
      <c r="BI171" s="475"/>
      <c r="BJ171" s="476"/>
      <c r="BK171" s="474" t="s">
        <v>616</v>
      </c>
      <c r="BL171" s="475"/>
      <c r="BM171" s="475"/>
      <c r="BN171" s="476"/>
      <c r="BO171" s="477" t="s">
        <v>618</v>
      </c>
      <c r="BP171" s="478"/>
    </row>
    <row r="172" spans="1:68" ht="20.100000000000001" customHeight="1" x14ac:dyDescent="0.2">
      <c r="A172" s="577" t="s">
        <v>733</v>
      </c>
      <c r="B172" s="578"/>
      <c r="C172" s="484" t="s">
        <v>810</v>
      </c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6"/>
      <c r="AC172" s="563" t="s">
        <v>59</v>
      </c>
      <c r="AD172" s="564"/>
      <c r="AE172" s="469">
        <f t="shared" si="168"/>
        <v>0</v>
      </c>
      <c r="AF172" s="470"/>
      <c r="AG172" s="470"/>
      <c r="AH172" s="471"/>
      <c r="AI172" s="469">
        <v>0</v>
      </c>
      <c r="AJ172" s="470"/>
      <c r="AK172" s="470"/>
      <c r="AL172" s="471"/>
      <c r="AM172" s="469">
        <v>0</v>
      </c>
      <c r="AN172" s="470"/>
      <c r="AO172" s="470"/>
      <c r="AP172" s="471"/>
      <c r="AQ172" s="469">
        <f t="shared" ref="AQ172" si="185">SUM(AQ157:AT171)</f>
        <v>0</v>
      </c>
      <c r="AR172" s="470"/>
      <c r="AS172" s="470"/>
      <c r="AT172" s="471"/>
      <c r="AU172" s="469">
        <f t="shared" ref="AU172" si="186">SUM(AU157:AX171)</f>
        <v>0</v>
      </c>
      <c r="AV172" s="470"/>
      <c r="AW172" s="470"/>
      <c r="AX172" s="471"/>
      <c r="AY172" s="469">
        <f t="shared" ref="AY172" si="187">SUM(AY157:BB171)</f>
        <v>0</v>
      </c>
      <c r="AZ172" s="470"/>
      <c r="BA172" s="470"/>
      <c r="BB172" s="471"/>
      <c r="BC172" s="469">
        <f t="shared" ref="BC172" si="188">SUM(BC157:BF171)</f>
        <v>0</v>
      </c>
      <c r="BD172" s="470"/>
      <c r="BE172" s="470"/>
      <c r="BF172" s="471"/>
      <c r="BG172" s="469">
        <f t="shared" ref="BG172" si="189">SUM(BG157:BJ171)</f>
        <v>0</v>
      </c>
      <c r="BH172" s="470"/>
      <c r="BI172" s="470"/>
      <c r="BJ172" s="471"/>
      <c r="BK172" s="469">
        <f t="shared" ref="BK172" si="190">SUM(BK157:BN171)</f>
        <v>0</v>
      </c>
      <c r="BL172" s="470"/>
      <c r="BM172" s="470"/>
      <c r="BN172" s="471"/>
      <c r="BO172" s="516" t="str">
        <f t="shared" si="136"/>
        <v>n.é.</v>
      </c>
      <c r="BP172" s="517"/>
    </row>
    <row r="173" spans="1:68" ht="20.100000000000001" hidden="1" customHeight="1" x14ac:dyDescent="0.2">
      <c r="A173" s="568" t="s">
        <v>734</v>
      </c>
      <c r="B173" s="569"/>
      <c r="C173" s="574" t="s">
        <v>148</v>
      </c>
      <c r="D173" s="575"/>
      <c r="E173" s="575"/>
      <c r="F173" s="575"/>
      <c r="G173" s="575"/>
      <c r="H173" s="575"/>
      <c r="I173" s="575"/>
      <c r="J173" s="575"/>
      <c r="K173" s="575"/>
      <c r="L173" s="575"/>
      <c r="M173" s="575"/>
      <c r="N173" s="575"/>
      <c r="O173" s="575"/>
      <c r="P173" s="575"/>
      <c r="Q173" s="575"/>
      <c r="R173" s="575"/>
      <c r="S173" s="575"/>
      <c r="T173" s="575"/>
      <c r="U173" s="575"/>
      <c r="V173" s="575"/>
      <c r="W173" s="575"/>
      <c r="X173" s="575"/>
      <c r="Y173" s="575"/>
      <c r="Z173" s="575"/>
      <c r="AA173" s="575"/>
      <c r="AB173" s="576"/>
      <c r="AC173" s="440" t="s">
        <v>124</v>
      </c>
      <c r="AD173" s="441"/>
      <c r="AE173" s="461"/>
      <c r="AF173" s="462"/>
      <c r="AG173" s="462"/>
      <c r="AH173" s="463"/>
      <c r="AI173" s="461"/>
      <c r="AJ173" s="462"/>
      <c r="AK173" s="462"/>
      <c r="AL173" s="463"/>
      <c r="AM173" s="461"/>
      <c r="AN173" s="462"/>
      <c r="AO173" s="462"/>
      <c r="AP173" s="463"/>
      <c r="AQ173" s="461"/>
      <c r="AR173" s="462"/>
      <c r="AS173" s="462"/>
      <c r="AT173" s="463"/>
      <c r="AU173" s="461"/>
      <c r="AV173" s="462"/>
      <c r="AW173" s="462"/>
      <c r="AX173" s="463"/>
      <c r="AY173" s="461"/>
      <c r="AZ173" s="462"/>
      <c r="BA173" s="462"/>
      <c r="BB173" s="463"/>
      <c r="BC173" s="461"/>
      <c r="BD173" s="462"/>
      <c r="BE173" s="462"/>
      <c r="BF173" s="463"/>
      <c r="BG173" s="461"/>
      <c r="BH173" s="462"/>
      <c r="BI173" s="462"/>
      <c r="BJ173" s="463"/>
      <c r="BK173" s="461"/>
      <c r="BL173" s="462"/>
      <c r="BM173" s="462"/>
      <c r="BN173" s="463"/>
      <c r="BO173" s="553" t="str">
        <f t="shared" si="136"/>
        <v>n.é.</v>
      </c>
      <c r="BP173" s="554"/>
    </row>
    <row r="174" spans="1:68" ht="20.100000000000001" hidden="1" customHeight="1" x14ac:dyDescent="0.2">
      <c r="A174" s="568" t="s">
        <v>735</v>
      </c>
      <c r="B174" s="569"/>
      <c r="C174" s="574" t="s">
        <v>149</v>
      </c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575"/>
      <c r="R174" s="575"/>
      <c r="S174" s="575"/>
      <c r="T174" s="575"/>
      <c r="U174" s="575"/>
      <c r="V174" s="575"/>
      <c r="W174" s="575"/>
      <c r="X174" s="575"/>
      <c r="Y174" s="575"/>
      <c r="Z174" s="575"/>
      <c r="AA174" s="575"/>
      <c r="AB174" s="576"/>
      <c r="AC174" s="440" t="s">
        <v>125</v>
      </c>
      <c r="AD174" s="441"/>
      <c r="AE174" s="461"/>
      <c r="AF174" s="462"/>
      <c r="AG174" s="462"/>
      <c r="AH174" s="463"/>
      <c r="AI174" s="461"/>
      <c r="AJ174" s="462"/>
      <c r="AK174" s="462"/>
      <c r="AL174" s="463"/>
      <c r="AM174" s="461"/>
      <c r="AN174" s="462"/>
      <c r="AO174" s="462"/>
      <c r="AP174" s="463"/>
      <c r="AQ174" s="461"/>
      <c r="AR174" s="462"/>
      <c r="AS174" s="462"/>
      <c r="AT174" s="463"/>
      <c r="AU174" s="461"/>
      <c r="AV174" s="462"/>
      <c r="AW174" s="462"/>
      <c r="AX174" s="463"/>
      <c r="AY174" s="461"/>
      <c r="AZ174" s="462"/>
      <c r="BA174" s="462"/>
      <c r="BB174" s="463"/>
      <c r="BC174" s="461"/>
      <c r="BD174" s="462"/>
      <c r="BE174" s="462"/>
      <c r="BF174" s="463"/>
      <c r="BG174" s="461"/>
      <c r="BH174" s="462"/>
      <c r="BI174" s="462"/>
      <c r="BJ174" s="463"/>
      <c r="BK174" s="461"/>
      <c r="BL174" s="462"/>
      <c r="BM174" s="462"/>
      <c r="BN174" s="463"/>
      <c r="BO174" s="553" t="str">
        <f t="shared" si="136"/>
        <v>n.é.</v>
      </c>
      <c r="BP174" s="554"/>
    </row>
    <row r="175" spans="1:68" ht="20.100000000000001" hidden="1" customHeight="1" x14ac:dyDescent="0.2">
      <c r="A175" s="568" t="s">
        <v>736</v>
      </c>
      <c r="B175" s="569"/>
      <c r="C175" s="574" t="s">
        <v>150</v>
      </c>
      <c r="D175" s="575"/>
      <c r="E175" s="575"/>
      <c r="F175" s="575"/>
      <c r="G175" s="575"/>
      <c r="H175" s="575"/>
      <c r="I175" s="575"/>
      <c r="J175" s="575"/>
      <c r="K175" s="575"/>
      <c r="L175" s="575"/>
      <c r="M175" s="575"/>
      <c r="N175" s="575"/>
      <c r="O175" s="575"/>
      <c r="P175" s="575"/>
      <c r="Q175" s="575"/>
      <c r="R175" s="575"/>
      <c r="S175" s="575"/>
      <c r="T175" s="575"/>
      <c r="U175" s="575"/>
      <c r="V175" s="575"/>
      <c r="W175" s="575"/>
      <c r="X175" s="575"/>
      <c r="Y175" s="575"/>
      <c r="Z175" s="575"/>
      <c r="AA175" s="575"/>
      <c r="AB175" s="576"/>
      <c r="AC175" s="440" t="s">
        <v>126</v>
      </c>
      <c r="AD175" s="441"/>
      <c r="AE175" s="461"/>
      <c r="AF175" s="462"/>
      <c r="AG175" s="462"/>
      <c r="AH175" s="463"/>
      <c r="AI175" s="461"/>
      <c r="AJ175" s="462"/>
      <c r="AK175" s="462"/>
      <c r="AL175" s="463"/>
      <c r="AM175" s="461"/>
      <c r="AN175" s="462"/>
      <c r="AO175" s="462"/>
      <c r="AP175" s="463"/>
      <c r="AQ175" s="550"/>
      <c r="AR175" s="551"/>
      <c r="AS175" s="551"/>
      <c r="AT175" s="552"/>
      <c r="AU175" s="550"/>
      <c r="AV175" s="551"/>
      <c r="AW175" s="551"/>
      <c r="AX175" s="552"/>
      <c r="AY175" s="550"/>
      <c r="AZ175" s="551"/>
      <c r="BA175" s="551"/>
      <c r="BB175" s="552"/>
      <c r="BC175" s="550"/>
      <c r="BD175" s="551"/>
      <c r="BE175" s="551"/>
      <c r="BF175" s="552"/>
      <c r="BG175" s="550"/>
      <c r="BH175" s="551"/>
      <c r="BI175" s="551"/>
      <c r="BJ175" s="552"/>
      <c r="BK175" s="550"/>
      <c r="BL175" s="551"/>
      <c r="BM175" s="551"/>
      <c r="BN175" s="552"/>
      <c r="BO175" s="553" t="str">
        <f t="shared" ref="BO175:BO226" si="191">IF(AQ175&gt;0,BK175/AQ175,"n.é.")</f>
        <v>n.é.</v>
      </c>
      <c r="BP175" s="554"/>
    </row>
    <row r="176" spans="1:68" ht="20.100000000000001" hidden="1" customHeight="1" x14ac:dyDescent="0.2">
      <c r="A176" s="568" t="s">
        <v>737</v>
      </c>
      <c r="B176" s="569"/>
      <c r="C176" s="574" t="s">
        <v>151</v>
      </c>
      <c r="D176" s="575"/>
      <c r="E176" s="575"/>
      <c r="F176" s="575"/>
      <c r="G176" s="575"/>
      <c r="H176" s="575"/>
      <c r="I176" s="575"/>
      <c r="J176" s="575"/>
      <c r="K176" s="575"/>
      <c r="L176" s="575"/>
      <c r="M176" s="575"/>
      <c r="N176" s="575"/>
      <c r="O176" s="575"/>
      <c r="P176" s="575"/>
      <c r="Q176" s="575"/>
      <c r="R176" s="575"/>
      <c r="S176" s="575"/>
      <c r="T176" s="575"/>
      <c r="U176" s="575"/>
      <c r="V176" s="575"/>
      <c r="W176" s="575"/>
      <c r="X176" s="575"/>
      <c r="Y176" s="575"/>
      <c r="Z176" s="575"/>
      <c r="AA176" s="575"/>
      <c r="AB176" s="576"/>
      <c r="AC176" s="440" t="s">
        <v>127</v>
      </c>
      <c r="AD176" s="441"/>
      <c r="AE176" s="461"/>
      <c r="AF176" s="462"/>
      <c r="AG176" s="462"/>
      <c r="AH176" s="463"/>
      <c r="AI176" s="461"/>
      <c r="AJ176" s="462"/>
      <c r="AK176" s="462"/>
      <c r="AL176" s="463"/>
      <c r="AM176" s="461"/>
      <c r="AN176" s="462"/>
      <c r="AO176" s="462"/>
      <c r="AP176" s="463"/>
      <c r="AQ176" s="550"/>
      <c r="AR176" s="551"/>
      <c r="AS176" s="551"/>
      <c r="AT176" s="552"/>
      <c r="AU176" s="550"/>
      <c r="AV176" s="551"/>
      <c r="AW176" s="551"/>
      <c r="AX176" s="552"/>
      <c r="AY176" s="550"/>
      <c r="AZ176" s="551"/>
      <c r="BA176" s="551"/>
      <c r="BB176" s="552"/>
      <c r="BC176" s="550"/>
      <c r="BD176" s="551"/>
      <c r="BE176" s="551"/>
      <c r="BF176" s="552"/>
      <c r="BG176" s="550"/>
      <c r="BH176" s="551"/>
      <c r="BI176" s="551"/>
      <c r="BJ176" s="552"/>
      <c r="BK176" s="550"/>
      <c r="BL176" s="551"/>
      <c r="BM176" s="551"/>
      <c r="BN176" s="552"/>
      <c r="BO176" s="553" t="str">
        <f t="shared" si="191"/>
        <v>n.é.</v>
      </c>
      <c r="BP176" s="554"/>
    </row>
    <row r="177" spans="1:68" ht="20.100000000000001" hidden="1" customHeight="1" x14ac:dyDescent="0.2">
      <c r="A177" s="568" t="s">
        <v>738</v>
      </c>
      <c r="B177" s="569"/>
      <c r="C177" s="432" t="s">
        <v>152</v>
      </c>
      <c r="D177" s="433"/>
      <c r="E177" s="433"/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433"/>
      <c r="R177" s="433"/>
      <c r="S177" s="433"/>
      <c r="T177" s="433"/>
      <c r="U177" s="433"/>
      <c r="V177" s="433"/>
      <c r="W177" s="433"/>
      <c r="X177" s="433"/>
      <c r="Y177" s="433"/>
      <c r="Z177" s="433"/>
      <c r="AA177" s="433"/>
      <c r="AB177" s="434"/>
      <c r="AC177" s="440" t="s">
        <v>128</v>
      </c>
      <c r="AD177" s="441"/>
      <c r="AE177" s="461"/>
      <c r="AF177" s="462"/>
      <c r="AG177" s="462"/>
      <c r="AH177" s="463"/>
      <c r="AI177" s="461"/>
      <c r="AJ177" s="462"/>
      <c r="AK177" s="462"/>
      <c r="AL177" s="463"/>
      <c r="AM177" s="461"/>
      <c r="AN177" s="462"/>
      <c r="AO177" s="462"/>
      <c r="AP177" s="463"/>
      <c r="AQ177" s="461"/>
      <c r="AR177" s="462"/>
      <c r="AS177" s="462"/>
      <c r="AT177" s="463"/>
      <c r="AU177" s="461"/>
      <c r="AV177" s="462"/>
      <c r="AW177" s="462"/>
      <c r="AX177" s="463"/>
      <c r="AY177" s="461"/>
      <c r="AZ177" s="462"/>
      <c r="BA177" s="462"/>
      <c r="BB177" s="463"/>
      <c r="BC177" s="461"/>
      <c r="BD177" s="462"/>
      <c r="BE177" s="462"/>
      <c r="BF177" s="463"/>
      <c r="BG177" s="461"/>
      <c r="BH177" s="462"/>
      <c r="BI177" s="462"/>
      <c r="BJ177" s="463"/>
      <c r="BK177" s="461"/>
      <c r="BL177" s="462"/>
      <c r="BM177" s="462"/>
      <c r="BN177" s="463"/>
      <c r="BO177" s="553" t="str">
        <f t="shared" si="191"/>
        <v>n.é.</v>
      </c>
      <c r="BP177" s="554"/>
    </row>
    <row r="178" spans="1:68" ht="20.100000000000001" hidden="1" customHeight="1" x14ac:dyDescent="0.2">
      <c r="A178" s="568" t="s">
        <v>739</v>
      </c>
      <c r="B178" s="569"/>
      <c r="C178" s="432" t="s">
        <v>153</v>
      </c>
      <c r="D178" s="433"/>
      <c r="E178" s="433"/>
      <c r="F178" s="433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  <c r="AA178" s="433"/>
      <c r="AB178" s="434"/>
      <c r="AC178" s="440" t="s">
        <v>129</v>
      </c>
      <c r="AD178" s="441"/>
      <c r="AE178" s="461"/>
      <c r="AF178" s="462"/>
      <c r="AG178" s="462"/>
      <c r="AH178" s="463"/>
      <c r="AI178" s="461"/>
      <c r="AJ178" s="462"/>
      <c r="AK178" s="462"/>
      <c r="AL178" s="463"/>
      <c r="AM178" s="461"/>
      <c r="AN178" s="462"/>
      <c r="AO178" s="462"/>
      <c r="AP178" s="463"/>
      <c r="AQ178" s="461"/>
      <c r="AR178" s="462"/>
      <c r="AS178" s="462"/>
      <c r="AT178" s="463"/>
      <c r="AU178" s="461"/>
      <c r="AV178" s="462"/>
      <c r="AW178" s="462"/>
      <c r="AX178" s="463"/>
      <c r="AY178" s="461"/>
      <c r="AZ178" s="462"/>
      <c r="BA178" s="462"/>
      <c r="BB178" s="463"/>
      <c r="BC178" s="461"/>
      <c r="BD178" s="462"/>
      <c r="BE178" s="462"/>
      <c r="BF178" s="463"/>
      <c r="BG178" s="461"/>
      <c r="BH178" s="462"/>
      <c r="BI178" s="462"/>
      <c r="BJ178" s="463"/>
      <c r="BK178" s="461"/>
      <c r="BL178" s="462"/>
      <c r="BM178" s="462"/>
      <c r="BN178" s="463"/>
      <c r="BO178" s="553" t="str">
        <f t="shared" si="191"/>
        <v>n.é.</v>
      </c>
      <c r="BP178" s="554"/>
    </row>
    <row r="179" spans="1:68" ht="20.100000000000001" hidden="1" customHeight="1" x14ac:dyDescent="0.2">
      <c r="A179" s="568" t="s">
        <v>740</v>
      </c>
      <c r="B179" s="569"/>
      <c r="C179" s="432" t="s">
        <v>154</v>
      </c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  <c r="AA179" s="433"/>
      <c r="AB179" s="434"/>
      <c r="AC179" s="440" t="s">
        <v>130</v>
      </c>
      <c r="AD179" s="441"/>
      <c r="AE179" s="461"/>
      <c r="AF179" s="462"/>
      <c r="AG179" s="462"/>
      <c r="AH179" s="463"/>
      <c r="AI179" s="461"/>
      <c r="AJ179" s="462"/>
      <c r="AK179" s="462"/>
      <c r="AL179" s="463"/>
      <c r="AM179" s="461"/>
      <c r="AN179" s="462"/>
      <c r="AO179" s="462"/>
      <c r="AP179" s="463"/>
      <c r="AQ179" s="550"/>
      <c r="AR179" s="551"/>
      <c r="AS179" s="551"/>
      <c r="AT179" s="552"/>
      <c r="AU179" s="550"/>
      <c r="AV179" s="551"/>
      <c r="AW179" s="551"/>
      <c r="AX179" s="552"/>
      <c r="AY179" s="550"/>
      <c r="AZ179" s="551"/>
      <c r="BA179" s="551"/>
      <c r="BB179" s="552"/>
      <c r="BC179" s="550"/>
      <c r="BD179" s="551"/>
      <c r="BE179" s="551"/>
      <c r="BF179" s="552"/>
      <c r="BG179" s="550"/>
      <c r="BH179" s="551"/>
      <c r="BI179" s="551"/>
      <c r="BJ179" s="552"/>
      <c r="BK179" s="550"/>
      <c r="BL179" s="551"/>
      <c r="BM179" s="551"/>
      <c r="BN179" s="552"/>
      <c r="BO179" s="553" t="str">
        <f t="shared" si="191"/>
        <v>n.é.</v>
      </c>
      <c r="BP179" s="554"/>
    </row>
    <row r="180" spans="1:68" s="3" customFormat="1" ht="20.100000000000001" customHeight="1" x14ac:dyDescent="0.2">
      <c r="A180" s="577" t="s">
        <v>741</v>
      </c>
      <c r="B180" s="578"/>
      <c r="C180" s="528" t="s">
        <v>788</v>
      </c>
      <c r="D180" s="529"/>
      <c r="E180" s="529"/>
      <c r="F180" s="529"/>
      <c r="G180" s="529"/>
      <c r="H180" s="529"/>
      <c r="I180" s="529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30"/>
      <c r="AC180" s="563" t="s">
        <v>60</v>
      </c>
      <c r="AD180" s="564"/>
      <c r="AE180" s="469">
        <f t="shared" si="168"/>
        <v>0</v>
      </c>
      <c r="AF180" s="470"/>
      <c r="AG180" s="470"/>
      <c r="AH180" s="471"/>
      <c r="AI180" s="469">
        <f t="shared" ref="AI180" si="192">SUM(AI173:AL179)</f>
        <v>0</v>
      </c>
      <c r="AJ180" s="470"/>
      <c r="AK180" s="470"/>
      <c r="AL180" s="471"/>
      <c r="AM180" s="469">
        <f t="shared" ref="AM180" si="193">SUM(AM173:AP179)</f>
        <v>0</v>
      </c>
      <c r="AN180" s="470"/>
      <c r="AO180" s="470"/>
      <c r="AP180" s="471"/>
      <c r="AQ180" s="469">
        <f t="shared" ref="AQ180" si="194">SUM(AQ173:AT179)</f>
        <v>0</v>
      </c>
      <c r="AR180" s="470"/>
      <c r="AS180" s="470"/>
      <c r="AT180" s="471"/>
      <c r="AU180" s="469">
        <f t="shared" ref="AU180" si="195">SUM(AU173:AX179)</f>
        <v>0</v>
      </c>
      <c r="AV180" s="470"/>
      <c r="AW180" s="470"/>
      <c r="AX180" s="471"/>
      <c r="AY180" s="469">
        <f t="shared" ref="AY180" si="196">SUM(AY173:BB179)</f>
        <v>0</v>
      </c>
      <c r="AZ180" s="470"/>
      <c r="BA180" s="470"/>
      <c r="BB180" s="471"/>
      <c r="BC180" s="469">
        <f t="shared" ref="BC180" si="197">SUM(BC173:BF179)</f>
        <v>0</v>
      </c>
      <c r="BD180" s="470"/>
      <c r="BE180" s="470"/>
      <c r="BF180" s="471"/>
      <c r="BG180" s="469">
        <f t="shared" ref="BG180" si="198">SUM(BG173:BJ179)</f>
        <v>0</v>
      </c>
      <c r="BH180" s="470"/>
      <c r="BI180" s="470"/>
      <c r="BJ180" s="471"/>
      <c r="BK180" s="469">
        <f t="shared" ref="BK180" si="199">SUM(BK173:BN179)</f>
        <v>0</v>
      </c>
      <c r="BL180" s="470"/>
      <c r="BM180" s="470"/>
      <c r="BN180" s="471"/>
      <c r="BO180" s="516" t="str">
        <f t="shared" si="191"/>
        <v>n.é.</v>
      </c>
      <c r="BP180" s="517"/>
    </row>
    <row r="181" spans="1:68" ht="20.100000000000001" hidden="1" customHeight="1" x14ac:dyDescent="0.2">
      <c r="A181" s="568" t="s">
        <v>742</v>
      </c>
      <c r="B181" s="569"/>
      <c r="C181" s="411" t="s">
        <v>167</v>
      </c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3"/>
      <c r="AC181" s="440" t="s">
        <v>155</v>
      </c>
      <c r="AD181" s="441"/>
      <c r="AE181" s="461"/>
      <c r="AF181" s="462"/>
      <c r="AG181" s="462"/>
      <c r="AH181" s="463"/>
      <c r="AI181" s="461"/>
      <c r="AJ181" s="462"/>
      <c r="AK181" s="462"/>
      <c r="AL181" s="463"/>
      <c r="AM181" s="461"/>
      <c r="AN181" s="462"/>
      <c r="AO181" s="462"/>
      <c r="AP181" s="463"/>
      <c r="AQ181" s="461"/>
      <c r="AR181" s="462"/>
      <c r="AS181" s="462"/>
      <c r="AT181" s="463"/>
      <c r="AU181" s="461"/>
      <c r="AV181" s="462"/>
      <c r="AW181" s="462"/>
      <c r="AX181" s="463"/>
      <c r="AY181" s="461"/>
      <c r="AZ181" s="462"/>
      <c r="BA181" s="462"/>
      <c r="BB181" s="463"/>
      <c r="BC181" s="461"/>
      <c r="BD181" s="462"/>
      <c r="BE181" s="462"/>
      <c r="BF181" s="463"/>
      <c r="BG181" s="461"/>
      <c r="BH181" s="462"/>
      <c r="BI181" s="462"/>
      <c r="BJ181" s="463"/>
      <c r="BK181" s="461"/>
      <c r="BL181" s="462"/>
      <c r="BM181" s="462"/>
      <c r="BN181" s="463"/>
      <c r="BO181" s="553" t="str">
        <f t="shared" si="191"/>
        <v>n.é.</v>
      </c>
      <c r="BP181" s="554"/>
    </row>
    <row r="182" spans="1:68" ht="20.100000000000001" hidden="1" customHeight="1" x14ac:dyDescent="0.2">
      <c r="A182" s="568" t="s">
        <v>743</v>
      </c>
      <c r="B182" s="569"/>
      <c r="C182" s="411" t="s">
        <v>168</v>
      </c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3"/>
      <c r="AC182" s="440" t="s">
        <v>156</v>
      </c>
      <c r="AD182" s="441"/>
      <c r="AE182" s="461"/>
      <c r="AF182" s="462"/>
      <c r="AG182" s="462"/>
      <c r="AH182" s="463"/>
      <c r="AI182" s="461"/>
      <c r="AJ182" s="462"/>
      <c r="AK182" s="462"/>
      <c r="AL182" s="463"/>
      <c r="AM182" s="461"/>
      <c r="AN182" s="462"/>
      <c r="AO182" s="462"/>
      <c r="AP182" s="463"/>
      <c r="AQ182" s="461"/>
      <c r="AR182" s="462"/>
      <c r="AS182" s="462"/>
      <c r="AT182" s="463"/>
      <c r="AU182" s="461"/>
      <c r="AV182" s="462"/>
      <c r="AW182" s="462"/>
      <c r="AX182" s="463"/>
      <c r="AY182" s="461"/>
      <c r="AZ182" s="462"/>
      <c r="BA182" s="462"/>
      <c r="BB182" s="463"/>
      <c r="BC182" s="461"/>
      <c r="BD182" s="462"/>
      <c r="BE182" s="462"/>
      <c r="BF182" s="463"/>
      <c r="BG182" s="461"/>
      <c r="BH182" s="462"/>
      <c r="BI182" s="462"/>
      <c r="BJ182" s="463"/>
      <c r="BK182" s="461"/>
      <c r="BL182" s="462"/>
      <c r="BM182" s="462"/>
      <c r="BN182" s="463"/>
      <c r="BO182" s="553" t="str">
        <f t="shared" si="191"/>
        <v>n.é.</v>
      </c>
      <c r="BP182" s="554"/>
    </row>
    <row r="183" spans="1:68" ht="20.100000000000001" hidden="1" customHeight="1" x14ac:dyDescent="0.2">
      <c r="A183" s="568" t="s">
        <v>744</v>
      </c>
      <c r="B183" s="569"/>
      <c r="C183" s="411" t="s">
        <v>169</v>
      </c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3"/>
      <c r="AC183" s="440" t="s">
        <v>157</v>
      </c>
      <c r="AD183" s="441"/>
      <c r="AE183" s="461"/>
      <c r="AF183" s="462"/>
      <c r="AG183" s="462"/>
      <c r="AH183" s="463"/>
      <c r="AI183" s="461"/>
      <c r="AJ183" s="462"/>
      <c r="AK183" s="462"/>
      <c r="AL183" s="463"/>
      <c r="AM183" s="461"/>
      <c r="AN183" s="462"/>
      <c r="AO183" s="462"/>
      <c r="AP183" s="463"/>
      <c r="AQ183" s="461"/>
      <c r="AR183" s="462"/>
      <c r="AS183" s="462"/>
      <c r="AT183" s="463"/>
      <c r="AU183" s="461"/>
      <c r="AV183" s="462"/>
      <c r="AW183" s="462"/>
      <c r="AX183" s="463"/>
      <c r="AY183" s="461"/>
      <c r="AZ183" s="462"/>
      <c r="BA183" s="462"/>
      <c r="BB183" s="463"/>
      <c r="BC183" s="461"/>
      <c r="BD183" s="462"/>
      <c r="BE183" s="462"/>
      <c r="BF183" s="463"/>
      <c r="BG183" s="461"/>
      <c r="BH183" s="462"/>
      <c r="BI183" s="462"/>
      <c r="BJ183" s="463"/>
      <c r="BK183" s="461"/>
      <c r="BL183" s="462"/>
      <c r="BM183" s="462"/>
      <c r="BN183" s="463"/>
      <c r="BO183" s="553" t="str">
        <f t="shared" si="191"/>
        <v>n.é.</v>
      </c>
      <c r="BP183" s="554"/>
    </row>
    <row r="184" spans="1:68" ht="20.100000000000001" hidden="1" customHeight="1" x14ac:dyDescent="0.2">
      <c r="A184" s="568" t="s">
        <v>745</v>
      </c>
      <c r="B184" s="569"/>
      <c r="C184" s="411" t="s">
        <v>170</v>
      </c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3"/>
      <c r="AC184" s="440" t="s">
        <v>158</v>
      </c>
      <c r="AD184" s="441"/>
      <c r="AE184" s="461"/>
      <c r="AF184" s="462"/>
      <c r="AG184" s="462"/>
      <c r="AH184" s="463"/>
      <c r="AI184" s="461"/>
      <c r="AJ184" s="462"/>
      <c r="AK184" s="462"/>
      <c r="AL184" s="463"/>
      <c r="AM184" s="461"/>
      <c r="AN184" s="462"/>
      <c r="AO184" s="462"/>
      <c r="AP184" s="463"/>
      <c r="AQ184" s="461"/>
      <c r="AR184" s="462"/>
      <c r="AS184" s="462"/>
      <c r="AT184" s="463"/>
      <c r="AU184" s="461"/>
      <c r="AV184" s="462"/>
      <c r="AW184" s="462"/>
      <c r="AX184" s="463"/>
      <c r="AY184" s="461"/>
      <c r="AZ184" s="462"/>
      <c r="BA184" s="462"/>
      <c r="BB184" s="463"/>
      <c r="BC184" s="461"/>
      <c r="BD184" s="462"/>
      <c r="BE184" s="462"/>
      <c r="BF184" s="463"/>
      <c r="BG184" s="461"/>
      <c r="BH184" s="462"/>
      <c r="BI184" s="462"/>
      <c r="BJ184" s="463"/>
      <c r="BK184" s="461"/>
      <c r="BL184" s="462"/>
      <c r="BM184" s="462"/>
      <c r="BN184" s="463"/>
      <c r="BO184" s="553" t="str">
        <f t="shared" si="191"/>
        <v>n.é.</v>
      </c>
      <c r="BP184" s="554"/>
    </row>
    <row r="185" spans="1:68" s="3" customFormat="1" ht="20.100000000000001" customHeight="1" x14ac:dyDescent="0.2">
      <c r="A185" s="577" t="s">
        <v>746</v>
      </c>
      <c r="B185" s="578"/>
      <c r="C185" s="484" t="s">
        <v>789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6"/>
      <c r="AC185" s="563" t="s">
        <v>61</v>
      </c>
      <c r="AD185" s="564"/>
      <c r="AE185" s="469">
        <f t="shared" si="168"/>
        <v>0</v>
      </c>
      <c r="AF185" s="470"/>
      <c r="AG185" s="470"/>
      <c r="AH185" s="471"/>
      <c r="AI185" s="469">
        <f t="shared" ref="AI185" si="200">SUM(AI181:AL184)</f>
        <v>0</v>
      </c>
      <c r="AJ185" s="470"/>
      <c r="AK185" s="470"/>
      <c r="AL185" s="471"/>
      <c r="AM185" s="469">
        <f t="shared" ref="AM185" si="201">SUM(AM181:AP184)</f>
        <v>0</v>
      </c>
      <c r="AN185" s="470"/>
      <c r="AO185" s="470"/>
      <c r="AP185" s="471"/>
      <c r="AQ185" s="469">
        <f t="shared" ref="AQ185" si="202">SUM(AQ181:AT184)</f>
        <v>0</v>
      </c>
      <c r="AR185" s="470"/>
      <c r="AS185" s="470"/>
      <c r="AT185" s="471"/>
      <c r="AU185" s="469">
        <f t="shared" ref="AU185" si="203">SUM(AU181:AX184)</f>
        <v>0</v>
      </c>
      <c r="AV185" s="470"/>
      <c r="AW185" s="470"/>
      <c r="AX185" s="471"/>
      <c r="AY185" s="469">
        <f t="shared" ref="AY185" si="204">SUM(AY181:BB184)</f>
        <v>0</v>
      </c>
      <c r="AZ185" s="470"/>
      <c r="BA185" s="470"/>
      <c r="BB185" s="471"/>
      <c r="BC185" s="469">
        <f t="shared" ref="BC185" si="205">SUM(BC181:BF184)</f>
        <v>0</v>
      </c>
      <c r="BD185" s="470"/>
      <c r="BE185" s="470"/>
      <c r="BF185" s="471"/>
      <c r="BG185" s="469">
        <f t="shared" ref="BG185" si="206">SUM(BG181:BJ184)</f>
        <v>0</v>
      </c>
      <c r="BH185" s="470"/>
      <c r="BI185" s="470"/>
      <c r="BJ185" s="471"/>
      <c r="BK185" s="469">
        <f t="shared" ref="BK185" si="207">SUM(BK181:BN184)</f>
        <v>0</v>
      </c>
      <c r="BL185" s="470"/>
      <c r="BM185" s="470"/>
      <c r="BN185" s="471"/>
      <c r="BO185" s="516" t="str">
        <f t="shared" si="191"/>
        <v>n.é.</v>
      </c>
      <c r="BP185" s="517"/>
    </row>
    <row r="186" spans="1:68" ht="20.100000000000001" hidden="1" customHeight="1" x14ac:dyDescent="0.2">
      <c r="A186" s="568" t="s">
        <v>747</v>
      </c>
      <c r="B186" s="569"/>
      <c r="C186" s="411" t="s">
        <v>416</v>
      </c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3"/>
      <c r="AC186" s="440" t="s">
        <v>159</v>
      </c>
      <c r="AD186" s="441"/>
      <c r="AE186" s="461"/>
      <c r="AF186" s="462"/>
      <c r="AG186" s="462"/>
      <c r="AH186" s="463"/>
      <c r="AI186" s="461"/>
      <c r="AJ186" s="462"/>
      <c r="AK186" s="462"/>
      <c r="AL186" s="463"/>
      <c r="AM186" s="461"/>
      <c r="AN186" s="462"/>
      <c r="AO186" s="462"/>
      <c r="AP186" s="463"/>
      <c r="AQ186" s="461"/>
      <c r="AR186" s="462"/>
      <c r="AS186" s="462"/>
      <c r="AT186" s="463"/>
      <c r="AU186" s="461"/>
      <c r="AV186" s="462"/>
      <c r="AW186" s="462"/>
      <c r="AX186" s="463"/>
      <c r="AY186" s="461"/>
      <c r="AZ186" s="462"/>
      <c r="BA186" s="462"/>
      <c r="BB186" s="463"/>
      <c r="BC186" s="461"/>
      <c r="BD186" s="462"/>
      <c r="BE186" s="462"/>
      <c r="BF186" s="463"/>
      <c r="BG186" s="461"/>
      <c r="BH186" s="462"/>
      <c r="BI186" s="462"/>
      <c r="BJ186" s="463"/>
      <c r="BK186" s="461"/>
      <c r="BL186" s="462"/>
      <c r="BM186" s="462"/>
      <c r="BN186" s="463"/>
      <c r="BO186" s="553" t="str">
        <f t="shared" si="191"/>
        <v>n.é.</v>
      </c>
      <c r="BP186" s="554"/>
    </row>
    <row r="187" spans="1:68" ht="20.100000000000001" hidden="1" customHeight="1" x14ac:dyDescent="0.2">
      <c r="A187" s="568" t="s">
        <v>748</v>
      </c>
      <c r="B187" s="569"/>
      <c r="C187" s="411" t="s">
        <v>417</v>
      </c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3"/>
      <c r="AC187" s="440" t="s">
        <v>160</v>
      </c>
      <c r="AD187" s="441"/>
      <c r="AE187" s="461"/>
      <c r="AF187" s="462"/>
      <c r="AG187" s="462"/>
      <c r="AH187" s="463"/>
      <c r="AI187" s="461"/>
      <c r="AJ187" s="462"/>
      <c r="AK187" s="462"/>
      <c r="AL187" s="463"/>
      <c r="AM187" s="461"/>
      <c r="AN187" s="462"/>
      <c r="AO187" s="462"/>
      <c r="AP187" s="463"/>
      <c r="AQ187" s="461"/>
      <c r="AR187" s="462"/>
      <c r="AS187" s="462"/>
      <c r="AT187" s="463"/>
      <c r="AU187" s="461"/>
      <c r="AV187" s="462"/>
      <c r="AW187" s="462"/>
      <c r="AX187" s="463"/>
      <c r="AY187" s="461"/>
      <c r="AZ187" s="462"/>
      <c r="BA187" s="462"/>
      <c r="BB187" s="463"/>
      <c r="BC187" s="461"/>
      <c r="BD187" s="462"/>
      <c r="BE187" s="462"/>
      <c r="BF187" s="463"/>
      <c r="BG187" s="461"/>
      <c r="BH187" s="462"/>
      <c r="BI187" s="462"/>
      <c r="BJ187" s="463"/>
      <c r="BK187" s="461"/>
      <c r="BL187" s="462"/>
      <c r="BM187" s="462"/>
      <c r="BN187" s="463"/>
      <c r="BO187" s="553" t="str">
        <f t="shared" si="191"/>
        <v>n.é.</v>
      </c>
      <c r="BP187" s="554"/>
    </row>
    <row r="188" spans="1:68" ht="20.100000000000001" hidden="1" customHeight="1" x14ac:dyDescent="0.2">
      <c r="A188" s="568" t="s">
        <v>749</v>
      </c>
      <c r="B188" s="569"/>
      <c r="C188" s="411" t="s">
        <v>418</v>
      </c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3"/>
      <c r="AC188" s="440" t="s">
        <v>161</v>
      </c>
      <c r="AD188" s="441"/>
      <c r="AE188" s="461"/>
      <c r="AF188" s="462"/>
      <c r="AG188" s="462"/>
      <c r="AH188" s="463"/>
      <c r="AI188" s="461"/>
      <c r="AJ188" s="462"/>
      <c r="AK188" s="462"/>
      <c r="AL188" s="463"/>
      <c r="AM188" s="461"/>
      <c r="AN188" s="462"/>
      <c r="AO188" s="462"/>
      <c r="AP188" s="463"/>
      <c r="AQ188" s="461"/>
      <c r="AR188" s="462"/>
      <c r="AS188" s="462"/>
      <c r="AT188" s="463"/>
      <c r="AU188" s="461"/>
      <c r="AV188" s="462"/>
      <c r="AW188" s="462"/>
      <c r="AX188" s="463"/>
      <c r="AY188" s="461"/>
      <c r="AZ188" s="462"/>
      <c r="BA188" s="462"/>
      <c r="BB188" s="463"/>
      <c r="BC188" s="461"/>
      <c r="BD188" s="462"/>
      <c r="BE188" s="462"/>
      <c r="BF188" s="463"/>
      <c r="BG188" s="461"/>
      <c r="BH188" s="462"/>
      <c r="BI188" s="462"/>
      <c r="BJ188" s="463"/>
      <c r="BK188" s="461"/>
      <c r="BL188" s="462"/>
      <c r="BM188" s="462"/>
      <c r="BN188" s="463"/>
      <c r="BO188" s="553" t="str">
        <f t="shared" si="191"/>
        <v>n.é.</v>
      </c>
      <c r="BP188" s="554"/>
    </row>
    <row r="189" spans="1:68" ht="20.100000000000001" hidden="1" customHeight="1" x14ac:dyDescent="0.2">
      <c r="A189" s="568" t="s">
        <v>750</v>
      </c>
      <c r="B189" s="569"/>
      <c r="C189" s="411" t="s">
        <v>171</v>
      </c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3"/>
      <c r="AC189" s="440" t="s">
        <v>162</v>
      </c>
      <c r="AD189" s="441"/>
      <c r="AE189" s="461"/>
      <c r="AF189" s="462"/>
      <c r="AG189" s="462"/>
      <c r="AH189" s="463"/>
      <c r="AI189" s="461"/>
      <c r="AJ189" s="462"/>
      <c r="AK189" s="462"/>
      <c r="AL189" s="463"/>
      <c r="AM189" s="461"/>
      <c r="AN189" s="462"/>
      <c r="AO189" s="462"/>
      <c r="AP189" s="463"/>
      <c r="AQ189" s="461"/>
      <c r="AR189" s="462"/>
      <c r="AS189" s="462"/>
      <c r="AT189" s="463"/>
      <c r="AU189" s="461"/>
      <c r="AV189" s="462"/>
      <c r="AW189" s="462"/>
      <c r="AX189" s="463"/>
      <c r="AY189" s="461"/>
      <c r="AZ189" s="462"/>
      <c r="BA189" s="462"/>
      <c r="BB189" s="463"/>
      <c r="BC189" s="461"/>
      <c r="BD189" s="462"/>
      <c r="BE189" s="462"/>
      <c r="BF189" s="463"/>
      <c r="BG189" s="461"/>
      <c r="BH189" s="462"/>
      <c r="BI189" s="462"/>
      <c r="BJ189" s="463"/>
      <c r="BK189" s="461"/>
      <c r="BL189" s="462"/>
      <c r="BM189" s="462"/>
      <c r="BN189" s="463"/>
      <c r="BO189" s="553" t="str">
        <f t="shared" si="191"/>
        <v>n.é.</v>
      </c>
      <c r="BP189" s="554"/>
    </row>
    <row r="190" spans="1:68" ht="20.100000000000001" hidden="1" customHeight="1" x14ac:dyDescent="0.2">
      <c r="A190" s="568" t="s">
        <v>751</v>
      </c>
      <c r="B190" s="569"/>
      <c r="C190" s="411" t="s">
        <v>419</v>
      </c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3"/>
      <c r="AC190" s="440" t="s">
        <v>163</v>
      </c>
      <c r="AD190" s="441"/>
      <c r="AE190" s="461"/>
      <c r="AF190" s="462"/>
      <c r="AG190" s="462"/>
      <c r="AH190" s="463"/>
      <c r="AI190" s="461"/>
      <c r="AJ190" s="462"/>
      <c r="AK190" s="462"/>
      <c r="AL190" s="463"/>
      <c r="AM190" s="461"/>
      <c r="AN190" s="462"/>
      <c r="AO190" s="462"/>
      <c r="AP190" s="463"/>
      <c r="AQ190" s="461"/>
      <c r="AR190" s="462"/>
      <c r="AS190" s="462"/>
      <c r="AT190" s="463"/>
      <c r="AU190" s="461"/>
      <c r="AV190" s="462"/>
      <c r="AW190" s="462"/>
      <c r="AX190" s="463"/>
      <c r="AY190" s="461"/>
      <c r="AZ190" s="462"/>
      <c r="BA190" s="462"/>
      <c r="BB190" s="463"/>
      <c r="BC190" s="461"/>
      <c r="BD190" s="462"/>
      <c r="BE190" s="462"/>
      <c r="BF190" s="463"/>
      <c r="BG190" s="461"/>
      <c r="BH190" s="462"/>
      <c r="BI190" s="462"/>
      <c r="BJ190" s="463"/>
      <c r="BK190" s="461"/>
      <c r="BL190" s="462"/>
      <c r="BM190" s="462"/>
      <c r="BN190" s="463"/>
      <c r="BO190" s="553" t="str">
        <f t="shared" si="191"/>
        <v>n.é.</v>
      </c>
      <c r="BP190" s="554"/>
    </row>
    <row r="191" spans="1:68" ht="20.100000000000001" hidden="1" customHeight="1" x14ac:dyDescent="0.2">
      <c r="A191" s="568" t="s">
        <v>752</v>
      </c>
      <c r="B191" s="569"/>
      <c r="C191" s="411" t="s">
        <v>420</v>
      </c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3"/>
      <c r="AC191" s="440" t="s">
        <v>164</v>
      </c>
      <c r="AD191" s="441"/>
      <c r="AE191" s="461"/>
      <c r="AF191" s="462"/>
      <c r="AG191" s="462"/>
      <c r="AH191" s="463"/>
      <c r="AI191" s="461"/>
      <c r="AJ191" s="462"/>
      <c r="AK191" s="462"/>
      <c r="AL191" s="463"/>
      <c r="AM191" s="461"/>
      <c r="AN191" s="462"/>
      <c r="AO191" s="462"/>
      <c r="AP191" s="463"/>
      <c r="AQ191" s="461"/>
      <c r="AR191" s="462"/>
      <c r="AS191" s="462"/>
      <c r="AT191" s="463"/>
      <c r="AU191" s="461"/>
      <c r="AV191" s="462"/>
      <c r="AW191" s="462"/>
      <c r="AX191" s="463"/>
      <c r="AY191" s="461"/>
      <c r="AZ191" s="462"/>
      <c r="BA191" s="462"/>
      <c r="BB191" s="463"/>
      <c r="BC191" s="461"/>
      <c r="BD191" s="462"/>
      <c r="BE191" s="462"/>
      <c r="BF191" s="463"/>
      <c r="BG191" s="461"/>
      <c r="BH191" s="462"/>
      <c r="BI191" s="462"/>
      <c r="BJ191" s="463"/>
      <c r="BK191" s="461"/>
      <c r="BL191" s="462"/>
      <c r="BM191" s="462"/>
      <c r="BN191" s="463"/>
      <c r="BO191" s="553" t="str">
        <f t="shared" si="191"/>
        <v>n.é.</v>
      </c>
      <c r="BP191" s="554"/>
    </row>
    <row r="192" spans="1:68" ht="20.100000000000001" hidden="1" customHeight="1" x14ac:dyDescent="0.2">
      <c r="A192" s="568" t="s">
        <v>753</v>
      </c>
      <c r="B192" s="569"/>
      <c r="C192" s="411" t="s">
        <v>172</v>
      </c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3"/>
      <c r="AC192" s="440" t="s">
        <v>165</v>
      </c>
      <c r="AD192" s="441"/>
      <c r="AE192" s="461"/>
      <c r="AF192" s="462"/>
      <c r="AG192" s="462"/>
      <c r="AH192" s="463"/>
      <c r="AI192" s="461"/>
      <c r="AJ192" s="462"/>
      <c r="AK192" s="462"/>
      <c r="AL192" s="463"/>
      <c r="AM192" s="461"/>
      <c r="AN192" s="462"/>
      <c r="AO192" s="462"/>
      <c r="AP192" s="463"/>
      <c r="AQ192" s="461"/>
      <c r="AR192" s="462"/>
      <c r="AS192" s="462"/>
      <c r="AT192" s="463"/>
      <c r="AU192" s="461"/>
      <c r="AV192" s="462"/>
      <c r="AW192" s="462"/>
      <c r="AX192" s="463"/>
      <c r="AY192" s="461"/>
      <c r="AZ192" s="462"/>
      <c r="BA192" s="462"/>
      <c r="BB192" s="463"/>
      <c r="BC192" s="461"/>
      <c r="BD192" s="462"/>
      <c r="BE192" s="462"/>
      <c r="BF192" s="463"/>
      <c r="BG192" s="461"/>
      <c r="BH192" s="462"/>
      <c r="BI192" s="462"/>
      <c r="BJ192" s="463"/>
      <c r="BK192" s="461"/>
      <c r="BL192" s="462"/>
      <c r="BM192" s="462"/>
      <c r="BN192" s="463"/>
      <c r="BO192" s="553" t="str">
        <f t="shared" si="191"/>
        <v>n.é.</v>
      </c>
      <c r="BP192" s="554"/>
    </row>
    <row r="193" spans="1:68" ht="20.100000000000001" hidden="1" customHeight="1" x14ac:dyDescent="0.2">
      <c r="A193" s="568" t="s">
        <v>754</v>
      </c>
      <c r="B193" s="569"/>
      <c r="C193" s="411" t="s">
        <v>699</v>
      </c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3"/>
      <c r="AC193" s="440" t="s">
        <v>166</v>
      </c>
      <c r="AD193" s="441"/>
      <c r="AE193" s="461"/>
      <c r="AF193" s="462"/>
      <c r="AG193" s="462"/>
      <c r="AH193" s="463"/>
      <c r="AI193" s="461"/>
      <c r="AJ193" s="462"/>
      <c r="AK193" s="462"/>
      <c r="AL193" s="463"/>
      <c r="AM193" s="461"/>
      <c r="AN193" s="462"/>
      <c r="AO193" s="462"/>
      <c r="AP193" s="463"/>
      <c r="AQ193" s="461"/>
      <c r="AR193" s="462"/>
      <c r="AS193" s="462"/>
      <c r="AT193" s="463"/>
      <c r="AU193" s="461"/>
      <c r="AV193" s="462"/>
      <c r="AW193" s="462"/>
      <c r="AX193" s="463"/>
      <c r="AY193" s="461"/>
      <c r="AZ193" s="462"/>
      <c r="BA193" s="462"/>
      <c r="BB193" s="463"/>
      <c r="BC193" s="461"/>
      <c r="BD193" s="462"/>
      <c r="BE193" s="462"/>
      <c r="BF193" s="463"/>
      <c r="BG193" s="461"/>
      <c r="BH193" s="462"/>
      <c r="BI193" s="462"/>
      <c r="BJ193" s="463"/>
      <c r="BK193" s="461"/>
      <c r="BL193" s="462"/>
      <c r="BM193" s="462"/>
      <c r="BN193" s="463"/>
      <c r="BO193" s="553" t="str">
        <f t="shared" si="191"/>
        <v>n.é.</v>
      </c>
      <c r="BP193" s="554"/>
    </row>
    <row r="194" spans="1:68" ht="20.100000000000001" hidden="1" customHeight="1" x14ac:dyDescent="0.2">
      <c r="A194" s="568" t="s">
        <v>755</v>
      </c>
      <c r="B194" s="569"/>
      <c r="C194" s="411" t="s">
        <v>173</v>
      </c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3"/>
      <c r="AC194" s="440" t="s">
        <v>700</v>
      </c>
      <c r="AD194" s="441"/>
      <c r="AE194" s="461"/>
      <c r="AF194" s="462"/>
      <c r="AG194" s="462"/>
      <c r="AH194" s="463"/>
      <c r="AI194" s="461"/>
      <c r="AJ194" s="462"/>
      <c r="AK194" s="462"/>
      <c r="AL194" s="463"/>
      <c r="AM194" s="461"/>
      <c r="AN194" s="462"/>
      <c r="AO194" s="462"/>
      <c r="AP194" s="463"/>
      <c r="AQ194" s="461"/>
      <c r="AR194" s="462"/>
      <c r="AS194" s="462"/>
      <c r="AT194" s="463"/>
      <c r="AU194" s="461"/>
      <c r="AV194" s="462"/>
      <c r="AW194" s="462"/>
      <c r="AX194" s="463"/>
      <c r="AY194" s="461"/>
      <c r="AZ194" s="462"/>
      <c r="BA194" s="462"/>
      <c r="BB194" s="463"/>
      <c r="BC194" s="461"/>
      <c r="BD194" s="462"/>
      <c r="BE194" s="462"/>
      <c r="BF194" s="463"/>
      <c r="BG194" s="461"/>
      <c r="BH194" s="462"/>
      <c r="BI194" s="462"/>
      <c r="BJ194" s="463"/>
      <c r="BK194" s="461"/>
      <c r="BL194" s="462"/>
      <c r="BM194" s="462"/>
      <c r="BN194" s="463"/>
      <c r="BO194" s="553" t="str">
        <f t="shared" si="191"/>
        <v>n.é.</v>
      </c>
      <c r="BP194" s="554"/>
    </row>
    <row r="195" spans="1:68" ht="20.100000000000001" customHeight="1" x14ac:dyDescent="0.2">
      <c r="A195" s="577" t="s">
        <v>756</v>
      </c>
      <c r="B195" s="578"/>
      <c r="C195" s="484" t="s">
        <v>790</v>
      </c>
      <c r="D195" s="485"/>
      <c r="E195" s="485"/>
      <c r="F195" s="485"/>
      <c r="G195" s="485"/>
      <c r="H195" s="485"/>
      <c r="I195" s="485"/>
      <c r="J195" s="485"/>
      <c r="K195" s="485"/>
      <c r="L195" s="485"/>
      <c r="M195" s="485"/>
      <c r="N195" s="485"/>
      <c r="O195" s="485"/>
      <c r="P195" s="485"/>
      <c r="Q195" s="485"/>
      <c r="R195" s="485"/>
      <c r="S195" s="485"/>
      <c r="T195" s="485"/>
      <c r="U195" s="485"/>
      <c r="V195" s="485"/>
      <c r="W195" s="485"/>
      <c r="X195" s="485"/>
      <c r="Y195" s="485"/>
      <c r="Z195" s="485"/>
      <c r="AA195" s="485"/>
      <c r="AB195" s="486"/>
      <c r="AC195" s="563" t="s">
        <v>62</v>
      </c>
      <c r="AD195" s="564"/>
      <c r="AE195" s="469">
        <f t="shared" si="168"/>
        <v>0</v>
      </c>
      <c r="AF195" s="470"/>
      <c r="AG195" s="470"/>
      <c r="AH195" s="471"/>
      <c r="AI195" s="469">
        <f t="shared" ref="AI195" si="208">SUM(AI186:AL194)</f>
        <v>0</v>
      </c>
      <c r="AJ195" s="470"/>
      <c r="AK195" s="470"/>
      <c r="AL195" s="471"/>
      <c r="AM195" s="469">
        <f t="shared" ref="AM195" si="209">SUM(AM186:AP194)</f>
        <v>0</v>
      </c>
      <c r="AN195" s="470"/>
      <c r="AO195" s="470"/>
      <c r="AP195" s="471"/>
      <c r="AQ195" s="469">
        <f t="shared" ref="AQ195" si="210">SUM(AQ186:AT194)</f>
        <v>0</v>
      </c>
      <c r="AR195" s="470"/>
      <c r="AS195" s="470"/>
      <c r="AT195" s="471"/>
      <c r="AU195" s="469">
        <f t="shared" ref="AU195" si="211">SUM(AU186:AX194)</f>
        <v>0</v>
      </c>
      <c r="AV195" s="470"/>
      <c r="AW195" s="470"/>
      <c r="AX195" s="471"/>
      <c r="AY195" s="469">
        <f t="shared" ref="AY195" si="212">SUM(AY186:BB194)</f>
        <v>0</v>
      </c>
      <c r="AZ195" s="470"/>
      <c r="BA195" s="470"/>
      <c r="BB195" s="471"/>
      <c r="BC195" s="469">
        <f t="shared" ref="BC195" si="213">SUM(BC186:BF194)</f>
        <v>0</v>
      </c>
      <c r="BD195" s="470"/>
      <c r="BE195" s="470"/>
      <c r="BF195" s="471"/>
      <c r="BG195" s="469">
        <f t="shared" ref="BG195" si="214">SUM(BG186:BJ194)</f>
        <v>0</v>
      </c>
      <c r="BH195" s="470"/>
      <c r="BI195" s="470"/>
      <c r="BJ195" s="471"/>
      <c r="BK195" s="469">
        <f t="shared" ref="BK195" si="215">SUM(BK186:BN194)</f>
        <v>0</v>
      </c>
      <c r="BL195" s="470"/>
      <c r="BM195" s="470"/>
      <c r="BN195" s="471"/>
      <c r="BO195" s="516" t="str">
        <f t="shared" si="191"/>
        <v>n.é.</v>
      </c>
      <c r="BP195" s="517"/>
    </row>
    <row r="196" spans="1:68" s="3" customFormat="1" ht="20.100000000000001" customHeight="1" x14ac:dyDescent="0.2">
      <c r="A196" s="579" t="s">
        <v>757</v>
      </c>
      <c r="B196" s="580"/>
      <c r="C196" s="537" t="s">
        <v>791</v>
      </c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  <c r="V196" s="538"/>
      <c r="W196" s="538"/>
      <c r="X196" s="538"/>
      <c r="Y196" s="538"/>
      <c r="Z196" s="538"/>
      <c r="AA196" s="538"/>
      <c r="AB196" s="539"/>
      <c r="AC196" s="448" t="s">
        <v>174</v>
      </c>
      <c r="AD196" s="449"/>
      <c r="AE196" s="518">
        <f t="shared" si="168"/>
        <v>67678277.700000003</v>
      </c>
      <c r="AF196" s="519"/>
      <c r="AG196" s="519"/>
      <c r="AH196" s="520"/>
      <c r="AI196" s="518">
        <f>AI121+AI122+AI147+AI156+AI172+AI180+AI185+AI195</f>
        <v>35178277.700000003</v>
      </c>
      <c r="AJ196" s="519"/>
      <c r="AK196" s="519"/>
      <c r="AL196" s="520"/>
      <c r="AM196" s="518">
        <f>AM121+AM122+AM147+AM156+AM172+AM180+AM185+AM195</f>
        <v>32500000</v>
      </c>
      <c r="AN196" s="519"/>
      <c r="AO196" s="519"/>
      <c r="AP196" s="520"/>
      <c r="AQ196" s="518">
        <f>AQ121+AQ122+AQ147+AQ156+AQ172+AQ180+AQ185+AQ195</f>
        <v>0</v>
      </c>
      <c r="AR196" s="519"/>
      <c r="AS196" s="519"/>
      <c r="AT196" s="520"/>
      <c r="AU196" s="518">
        <f>AU121+AU122+AU147+AU156+AU172+AU180+AU185+AU195</f>
        <v>0</v>
      </c>
      <c r="AV196" s="519"/>
      <c r="AW196" s="519"/>
      <c r="AX196" s="520"/>
      <c r="AY196" s="518">
        <f>AY121+AY122+AY147+AY156+AY172+AY180+AY185+AY195</f>
        <v>0</v>
      </c>
      <c r="AZ196" s="519"/>
      <c r="BA196" s="519"/>
      <c r="BB196" s="520"/>
      <c r="BC196" s="518">
        <f>BC121+BC122+BC147+BC156+BC172+BC180+BC185+BC195</f>
        <v>0</v>
      </c>
      <c r="BD196" s="519"/>
      <c r="BE196" s="519"/>
      <c r="BF196" s="520"/>
      <c r="BG196" s="518">
        <f>BG121+BG122+BG147+BG156+BG172+BG180+BG185+BG195</f>
        <v>0</v>
      </c>
      <c r="BH196" s="519"/>
      <c r="BI196" s="519"/>
      <c r="BJ196" s="520"/>
      <c r="BK196" s="518">
        <f>BK121+BK122+BK147+BK156+BK172+BK180+BK185+BK195</f>
        <v>0</v>
      </c>
      <c r="BL196" s="519"/>
      <c r="BM196" s="519"/>
      <c r="BN196" s="520"/>
      <c r="BO196" s="524" t="str">
        <f t="shared" si="191"/>
        <v>n.é.</v>
      </c>
      <c r="BP196" s="525"/>
    </row>
    <row r="197" spans="1:68" ht="20.100000000000001" hidden="1" customHeight="1" x14ac:dyDescent="0.2">
      <c r="A197" s="568" t="s">
        <v>758</v>
      </c>
      <c r="B197" s="569"/>
      <c r="C197" s="411" t="s">
        <v>701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3"/>
      <c r="AC197" s="435" t="s">
        <v>381</v>
      </c>
      <c r="AD197" s="436"/>
      <c r="AE197" s="461"/>
      <c r="AF197" s="462"/>
      <c r="AG197" s="462"/>
      <c r="AH197" s="463"/>
      <c r="AI197" s="461"/>
      <c r="AJ197" s="462"/>
      <c r="AK197" s="462"/>
      <c r="AL197" s="463"/>
      <c r="AM197" s="461"/>
      <c r="AN197" s="462"/>
      <c r="AO197" s="462"/>
      <c r="AP197" s="463"/>
      <c r="AQ197" s="461"/>
      <c r="AR197" s="462"/>
      <c r="AS197" s="462"/>
      <c r="AT197" s="463"/>
      <c r="AU197" s="461"/>
      <c r="AV197" s="462"/>
      <c r="AW197" s="462"/>
      <c r="AX197" s="463"/>
      <c r="AY197" s="461"/>
      <c r="AZ197" s="462"/>
      <c r="BA197" s="462"/>
      <c r="BB197" s="463"/>
      <c r="BC197" s="461"/>
      <c r="BD197" s="462"/>
      <c r="BE197" s="462"/>
      <c r="BF197" s="463"/>
      <c r="BG197" s="461"/>
      <c r="BH197" s="462"/>
      <c r="BI197" s="462"/>
      <c r="BJ197" s="463"/>
      <c r="BK197" s="461"/>
      <c r="BL197" s="462"/>
      <c r="BM197" s="462"/>
      <c r="BN197" s="463"/>
      <c r="BO197" s="516" t="str">
        <f t="shared" si="191"/>
        <v>n.é.</v>
      </c>
      <c r="BP197" s="517"/>
    </row>
    <row r="198" spans="1:68" ht="20.100000000000001" hidden="1" customHeight="1" x14ac:dyDescent="0.2">
      <c r="A198" s="568" t="s">
        <v>759</v>
      </c>
      <c r="B198" s="569"/>
      <c r="C198" s="411" t="s">
        <v>382</v>
      </c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3"/>
      <c r="AC198" s="435" t="s">
        <v>383</v>
      </c>
      <c r="AD198" s="436"/>
      <c r="AE198" s="461"/>
      <c r="AF198" s="462"/>
      <c r="AG198" s="462"/>
      <c r="AH198" s="463"/>
      <c r="AI198" s="461"/>
      <c r="AJ198" s="462"/>
      <c r="AK198" s="462"/>
      <c r="AL198" s="463"/>
      <c r="AM198" s="461"/>
      <c r="AN198" s="462"/>
      <c r="AO198" s="462"/>
      <c r="AP198" s="463"/>
      <c r="AQ198" s="461"/>
      <c r="AR198" s="462"/>
      <c r="AS198" s="462"/>
      <c r="AT198" s="463"/>
      <c r="AU198" s="461"/>
      <c r="AV198" s="462"/>
      <c r="AW198" s="462"/>
      <c r="AX198" s="463"/>
      <c r="AY198" s="461"/>
      <c r="AZ198" s="462"/>
      <c r="BA198" s="462"/>
      <c r="BB198" s="463"/>
      <c r="BC198" s="461"/>
      <c r="BD198" s="462"/>
      <c r="BE198" s="462"/>
      <c r="BF198" s="463"/>
      <c r="BG198" s="461"/>
      <c r="BH198" s="462"/>
      <c r="BI198" s="462"/>
      <c r="BJ198" s="463"/>
      <c r="BK198" s="461"/>
      <c r="BL198" s="462"/>
      <c r="BM198" s="462"/>
      <c r="BN198" s="463"/>
      <c r="BO198" s="516" t="str">
        <f t="shared" si="191"/>
        <v>n.é.</v>
      </c>
      <c r="BP198" s="517"/>
    </row>
    <row r="199" spans="1:68" ht="20.100000000000001" hidden="1" customHeight="1" x14ac:dyDescent="0.2">
      <c r="A199" s="568" t="s">
        <v>760</v>
      </c>
      <c r="B199" s="569"/>
      <c r="C199" s="411" t="s">
        <v>702</v>
      </c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3"/>
      <c r="AC199" s="435" t="s">
        <v>384</v>
      </c>
      <c r="AD199" s="436"/>
      <c r="AE199" s="461"/>
      <c r="AF199" s="462"/>
      <c r="AG199" s="462"/>
      <c r="AH199" s="463"/>
      <c r="AI199" s="461"/>
      <c r="AJ199" s="462"/>
      <c r="AK199" s="462"/>
      <c r="AL199" s="463"/>
      <c r="AM199" s="461"/>
      <c r="AN199" s="462"/>
      <c r="AO199" s="462"/>
      <c r="AP199" s="463"/>
      <c r="AQ199" s="461"/>
      <c r="AR199" s="462"/>
      <c r="AS199" s="462"/>
      <c r="AT199" s="463"/>
      <c r="AU199" s="461"/>
      <c r="AV199" s="462"/>
      <c r="AW199" s="462"/>
      <c r="AX199" s="463"/>
      <c r="AY199" s="461"/>
      <c r="AZ199" s="462"/>
      <c r="BA199" s="462"/>
      <c r="BB199" s="463"/>
      <c r="BC199" s="461"/>
      <c r="BD199" s="462"/>
      <c r="BE199" s="462"/>
      <c r="BF199" s="463"/>
      <c r="BG199" s="461"/>
      <c r="BH199" s="462"/>
      <c r="BI199" s="462"/>
      <c r="BJ199" s="463"/>
      <c r="BK199" s="461"/>
      <c r="BL199" s="462"/>
      <c r="BM199" s="462"/>
      <c r="BN199" s="463"/>
      <c r="BO199" s="516" t="str">
        <f t="shared" si="191"/>
        <v>n.é.</v>
      </c>
      <c r="BP199" s="517"/>
    </row>
    <row r="200" spans="1:68" ht="20.100000000000001" customHeight="1" x14ac:dyDescent="0.2">
      <c r="A200" s="577" t="s">
        <v>761</v>
      </c>
      <c r="B200" s="578"/>
      <c r="C200" s="484" t="s">
        <v>792</v>
      </c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5"/>
      <c r="X200" s="485"/>
      <c r="Y200" s="485"/>
      <c r="Z200" s="485"/>
      <c r="AA200" s="485"/>
      <c r="AB200" s="486"/>
      <c r="AC200" s="526" t="s">
        <v>385</v>
      </c>
      <c r="AD200" s="527"/>
      <c r="AE200" s="469">
        <f t="shared" si="168"/>
        <v>0</v>
      </c>
      <c r="AF200" s="470"/>
      <c r="AG200" s="470"/>
      <c r="AH200" s="471"/>
      <c r="AI200" s="582">
        <f t="shared" ref="AI200" si="216">SUM(AI197:AL199)</f>
        <v>0</v>
      </c>
      <c r="AJ200" s="582"/>
      <c r="AK200" s="582"/>
      <c r="AL200" s="582"/>
      <c r="AM200" s="582">
        <f t="shared" ref="AM200" si="217">SUM(AM197:AP199)</f>
        <v>0</v>
      </c>
      <c r="AN200" s="582"/>
      <c r="AO200" s="582"/>
      <c r="AP200" s="582"/>
      <c r="AQ200" s="582">
        <f t="shared" ref="AQ200" si="218">SUM(AQ197:AT199)</f>
        <v>0</v>
      </c>
      <c r="AR200" s="582"/>
      <c r="AS200" s="582"/>
      <c r="AT200" s="582"/>
      <c r="AU200" s="582">
        <f t="shared" ref="AU200" si="219">SUM(AU197:AX199)</f>
        <v>0</v>
      </c>
      <c r="AV200" s="582"/>
      <c r="AW200" s="582"/>
      <c r="AX200" s="582"/>
      <c r="AY200" s="582">
        <f t="shared" ref="AY200" si="220">SUM(AY197:BB199)</f>
        <v>0</v>
      </c>
      <c r="AZ200" s="582"/>
      <c r="BA200" s="582"/>
      <c r="BB200" s="582"/>
      <c r="BC200" s="582">
        <f t="shared" ref="BC200" si="221">SUM(BC197:BF199)</f>
        <v>0</v>
      </c>
      <c r="BD200" s="582"/>
      <c r="BE200" s="582"/>
      <c r="BF200" s="582"/>
      <c r="BG200" s="582">
        <f t="shared" ref="BG200" si="222">SUM(BG197:BJ199)</f>
        <v>0</v>
      </c>
      <c r="BH200" s="582"/>
      <c r="BI200" s="582"/>
      <c r="BJ200" s="582"/>
      <c r="BK200" s="582">
        <f t="shared" ref="BK200" si="223">SUM(BK197:BN199)</f>
        <v>0</v>
      </c>
      <c r="BL200" s="582"/>
      <c r="BM200" s="582"/>
      <c r="BN200" s="582"/>
      <c r="BO200" s="516" t="str">
        <f t="shared" si="191"/>
        <v>n.é.</v>
      </c>
      <c r="BP200" s="517"/>
    </row>
    <row r="201" spans="1:68" ht="20.100000000000001" hidden="1" customHeight="1" x14ac:dyDescent="0.2">
      <c r="A201" s="568" t="s">
        <v>762</v>
      </c>
      <c r="B201" s="569"/>
      <c r="C201" s="432" t="s">
        <v>386</v>
      </c>
      <c r="D201" s="433"/>
      <c r="E201" s="433"/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/>
      <c r="T201" s="433"/>
      <c r="U201" s="433"/>
      <c r="V201" s="433"/>
      <c r="W201" s="433"/>
      <c r="X201" s="433"/>
      <c r="Y201" s="433"/>
      <c r="Z201" s="433"/>
      <c r="AA201" s="433"/>
      <c r="AB201" s="434"/>
      <c r="AC201" s="435" t="s">
        <v>387</v>
      </c>
      <c r="AD201" s="436"/>
      <c r="AE201" s="461"/>
      <c r="AF201" s="462"/>
      <c r="AG201" s="462"/>
      <c r="AH201" s="463"/>
      <c r="AI201" s="461"/>
      <c r="AJ201" s="462"/>
      <c r="AK201" s="462"/>
      <c r="AL201" s="463"/>
      <c r="AM201" s="461"/>
      <c r="AN201" s="462"/>
      <c r="AO201" s="462"/>
      <c r="AP201" s="463"/>
      <c r="AQ201" s="461"/>
      <c r="AR201" s="462"/>
      <c r="AS201" s="462"/>
      <c r="AT201" s="463"/>
      <c r="AU201" s="461"/>
      <c r="AV201" s="462"/>
      <c r="AW201" s="462"/>
      <c r="AX201" s="463"/>
      <c r="AY201" s="461"/>
      <c r="AZ201" s="462"/>
      <c r="BA201" s="462"/>
      <c r="BB201" s="463"/>
      <c r="BC201" s="461"/>
      <c r="BD201" s="462"/>
      <c r="BE201" s="462"/>
      <c r="BF201" s="463"/>
      <c r="BG201" s="461"/>
      <c r="BH201" s="462"/>
      <c r="BI201" s="462"/>
      <c r="BJ201" s="463"/>
      <c r="BK201" s="461"/>
      <c r="BL201" s="462"/>
      <c r="BM201" s="462"/>
      <c r="BN201" s="463"/>
      <c r="BO201" s="516" t="str">
        <f t="shared" si="191"/>
        <v>n.é.</v>
      </c>
      <c r="BP201" s="517"/>
    </row>
    <row r="202" spans="1:68" ht="20.100000000000001" hidden="1" customHeight="1" x14ac:dyDescent="0.2">
      <c r="A202" s="568" t="s">
        <v>763</v>
      </c>
      <c r="B202" s="569"/>
      <c r="C202" s="411" t="s">
        <v>389</v>
      </c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3"/>
      <c r="AC202" s="435" t="s">
        <v>388</v>
      </c>
      <c r="AD202" s="436"/>
      <c r="AE202" s="461"/>
      <c r="AF202" s="462"/>
      <c r="AG202" s="462"/>
      <c r="AH202" s="463"/>
      <c r="AI202" s="461"/>
      <c r="AJ202" s="462"/>
      <c r="AK202" s="462"/>
      <c r="AL202" s="463"/>
      <c r="AM202" s="461"/>
      <c r="AN202" s="462"/>
      <c r="AO202" s="462"/>
      <c r="AP202" s="463"/>
      <c r="AQ202" s="461"/>
      <c r="AR202" s="462"/>
      <c r="AS202" s="462"/>
      <c r="AT202" s="463"/>
      <c r="AU202" s="461"/>
      <c r="AV202" s="462"/>
      <c r="AW202" s="462"/>
      <c r="AX202" s="463"/>
      <c r="AY202" s="461"/>
      <c r="AZ202" s="462"/>
      <c r="BA202" s="462"/>
      <c r="BB202" s="463"/>
      <c r="BC202" s="461"/>
      <c r="BD202" s="462"/>
      <c r="BE202" s="462"/>
      <c r="BF202" s="463"/>
      <c r="BG202" s="461"/>
      <c r="BH202" s="462"/>
      <c r="BI202" s="462"/>
      <c r="BJ202" s="463"/>
      <c r="BK202" s="461"/>
      <c r="BL202" s="462"/>
      <c r="BM202" s="462"/>
      <c r="BN202" s="463"/>
      <c r="BO202" s="516" t="str">
        <f t="shared" si="191"/>
        <v>n.é.</v>
      </c>
      <c r="BP202" s="517"/>
    </row>
    <row r="203" spans="1:68" ht="20.100000000000001" hidden="1" customHeight="1" x14ac:dyDescent="0.2">
      <c r="A203" s="568" t="s">
        <v>764</v>
      </c>
      <c r="B203" s="569"/>
      <c r="C203" s="411" t="s">
        <v>703</v>
      </c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3"/>
      <c r="AC203" s="435" t="s">
        <v>390</v>
      </c>
      <c r="AD203" s="436"/>
      <c r="AE203" s="461"/>
      <c r="AF203" s="462"/>
      <c r="AG203" s="462"/>
      <c r="AH203" s="463"/>
      <c r="AI203" s="461"/>
      <c r="AJ203" s="462"/>
      <c r="AK203" s="462"/>
      <c r="AL203" s="463"/>
      <c r="AM203" s="461"/>
      <c r="AN203" s="462"/>
      <c r="AO203" s="462"/>
      <c r="AP203" s="463"/>
      <c r="AQ203" s="461"/>
      <c r="AR203" s="462"/>
      <c r="AS203" s="462"/>
      <c r="AT203" s="463"/>
      <c r="AU203" s="461"/>
      <c r="AV203" s="462"/>
      <c r="AW203" s="462"/>
      <c r="AX203" s="463"/>
      <c r="AY203" s="461"/>
      <c r="AZ203" s="462"/>
      <c r="BA203" s="462"/>
      <c r="BB203" s="463"/>
      <c r="BC203" s="461"/>
      <c r="BD203" s="462"/>
      <c r="BE203" s="462"/>
      <c r="BF203" s="463"/>
      <c r="BG203" s="461"/>
      <c r="BH203" s="462"/>
      <c r="BI203" s="462"/>
      <c r="BJ203" s="463"/>
      <c r="BK203" s="461"/>
      <c r="BL203" s="462"/>
      <c r="BM203" s="462"/>
      <c r="BN203" s="463"/>
      <c r="BO203" s="516" t="str">
        <f t="shared" si="191"/>
        <v>n.é.</v>
      </c>
      <c r="BP203" s="517"/>
    </row>
    <row r="204" spans="1:68" ht="20.100000000000001" hidden="1" customHeight="1" x14ac:dyDescent="0.2">
      <c r="A204" s="568" t="s">
        <v>765</v>
      </c>
      <c r="B204" s="569"/>
      <c r="C204" s="411" t="s">
        <v>704</v>
      </c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3"/>
      <c r="AC204" s="435" t="s">
        <v>391</v>
      </c>
      <c r="AD204" s="436"/>
      <c r="AE204" s="461"/>
      <c r="AF204" s="462"/>
      <c r="AG204" s="462"/>
      <c r="AH204" s="463"/>
      <c r="AI204" s="461"/>
      <c r="AJ204" s="462"/>
      <c r="AK204" s="462"/>
      <c r="AL204" s="463"/>
      <c r="AM204" s="461"/>
      <c r="AN204" s="462"/>
      <c r="AO204" s="462"/>
      <c r="AP204" s="463"/>
      <c r="AQ204" s="461"/>
      <c r="AR204" s="462"/>
      <c r="AS204" s="462"/>
      <c r="AT204" s="463"/>
      <c r="AU204" s="461"/>
      <c r="AV204" s="462"/>
      <c r="AW204" s="462"/>
      <c r="AX204" s="463"/>
      <c r="AY204" s="461"/>
      <c r="AZ204" s="462"/>
      <c r="BA204" s="462"/>
      <c r="BB204" s="463"/>
      <c r="BC204" s="461"/>
      <c r="BD204" s="462"/>
      <c r="BE204" s="462"/>
      <c r="BF204" s="463"/>
      <c r="BG204" s="461"/>
      <c r="BH204" s="462"/>
      <c r="BI204" s="462"/>
      <c r="BJ204" s="463"/>
      <c r="BK204" s="461"/>
      <c r="BL204" s="462"/>
      <c r="BM204" s="462"/>
      <c r="BN204" s="463"/>
      <c r="BO204" s="516" t="str">
        <f t="shared" si="191"/>
        <v>n.é.</v>
      </c>
      <c r="BP204" s="517"/>
    </row>
    <row r="205" spans="1:68" ht="20.100000000000001" hidden="1" customHeight="1" x14ac:dyDescent="0.2">
      <c r="A205" s="568" t="s">
        <v>766</v>
      </c>
      <c r="B205" s="569"/>
      <c r="C205" s="411" t="s">
        <v>705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3"/>
      <c r="AC205" s="435" t="s">
        <v>706</v>
      </c>
      <c r="AD205" s="436"/>
      <c r="AE205" s="461"/>
      <c r="AF205" s="462"/>
      <c r="AG205" s="462"/>
      <c r="AH205" s="463"/>
      <c r="AI205" s="461"/>
      <c r="AJ205" s="462"/>
      <c r="AK205" s="462"/>
      <c r="AL205" s="463"/>
      <c r="AM205" s="461"/>
      <c r="AN205" s="462"/>
      <c r="AO205" s="462"/>
      <c r="AP205" s="463"/>
      <c r="AQ205" s="461"/>
      <c r="AR205" s="462"/>
      <c r="AS205" s="462"/>
      <c r="AT205" s="463"/>
      <c r="AU205" s="461"/>
      <c r="AV205" s="462"/>
      <c r="AW205" s="462"/>
      <c r="AX205" s="463"/>
      <c r="AY205" s="461"/>
      <c r="AZ205" s="462"/>
      <c r="BA205" s="462"/>
      <c r="BB205" s="463"/>
      <c r="BC205" s="461"/>
      <c r="BD205" s="462"/>
      <c r="BE205" s="462"/>
      <c r="BF205" s="463"/>
      <c r="BG205" s="461"/>
      <c r="BH205" s="462"/>
      <c r="BI205" s="462"/>
      <c r="BJ205" s="463"/>
      <c r="BK205" s="461"/>
      <c r="BL205" s="462"/>
      <c r="BM205" s="462"/>
      <c r="BN205" s="463"/>
      <c r="BO205" s="516" t="str">
        <f t="shared" si="191"/>
        <v>n.é.</v>
      </c>
      <c r="BP205" s="517"/>
    </row>
    <row r="206" spans="1:68" ht="20.100000000000001" customHeight="1" x14ac:dyDescent="0.2">
      <c r="A206" s="577" t="s">
        <v>767</v>
      </c>
      <c r="B206" s="578"/>
      <c r="C206" s="528" t="s">
        <v>793</v>
      </c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  <c r="U206" s="529"/>
      <c r="V206" s="529"/>
      <c r="W206" s="529"/>
      <c r="X206" s="529"/>
      <c r="Y206" s="529"/>
      <c r="Z206" s="529"/>
      <c r="AA206" s="529"/>
      <c r="AB206" s="530"/>
      <c r="AC206" s="526" t="s">
        <v>392</v>
      </c>
      <c r="AD206" s="527"/>
      <c r="AE206" s="469">
        <f t="shared" ref="AE206:AE226" si="224">AI206+AM206</f>
        <v>0</v>
      </c>
      <c r="AF206" s="470"/>
      <c r="AG206" s="470"/>
      <c r="AH206" s="471"/>
      <c r="AI206" s="582">
        <f t="shared" ref="AI206" si="225">SUM(AI201:AL205)</f>
        <v>0</v>
      </c>
      <c r="AJ206" s="582"/>
      <c r="AK206" s="582"/>
      <c r="AL206" s="582"/>
      <c r="AM206" s="582">
        <f t="shared" ref="AM206" si="226">SUM(AM201:AP205)</f>
        <v>0</v>
      </c>
      <c r="AN206" s="582"/>
      <c r="AO206" s="582"/>
      <c r="AP206" s="582"/>
      <c r="AQ206" s="582">
        <f t="shared" ref="AQ206" si="227">SUM(AQ201:AT205)</f>
        <v>0</v>
      </c>
      <c r="AR206" s="582"/>
      <c r="AS206" s="582"/>
      <c r="AT206" s="582"/>
      <c r="AU206" s="582">
        <f t="shared" ref="AU206" si="228">SUM(AU201:AX205)</f>
        <v>0</v>
      </c>
      <c r="AV206" s="582"/>
      <c r="AW206" s="582"/>
      <c r="AX206" s="582"/>
      <c r="AY206" s="582">
        <f t="shared" ref="AY206" si="229">SUM(AY201:BB205)</f>
        <v>0</v>
      </c>
      <c r="AZ206" s="582"/>
      <c r="BA206" s="582"/>
      <c r="BB206" s="582"/>
      <c r="BC206" s="582">
        <f t="shared" ref="BC206" si="230">SUM(BC201:BF205)</f>
        <v>0</v>
      </c>
      <c r="BD206" s="582"/>
      <c r="BE206" s="582"/>
      <c r="BF206" s="582"/>
      <c r="BG206" s="582">
        <f t="shared" ref="BG206" si="231">SUM(BG201:BJ205)</f>
        <v>0</v>
      </c>
      <c r="BH206" s="582"/>
      <c r="BI206" s="582"/>
      <c r="BJ206" s="582"/>
      <c r="BK206" s="582">
        <f t="shared" ref="BK206" si="232">SUM(BK201:BN205)</f>
        <v>0</v>
      </c>
      <c r="BL206" s="582"/>
      <c r="BM206" s="582"/>
      <c r="BN206" s="582"/>
      <c r="BO206" s="516" t="str">
        <f t="shared" si="191"/>
        <v>n.é.</v>
      </c>
      <c r="BP206" s="517"/>
    </row>
    <row r="207" spans="1:68" ht="20.100000000000001" hidden="1" customHeight="1" x14ac:dyDescent="0.2">
      <c r="A207" s="568" t="s">
        <v>768</v>
      </c>
      <c r="B207" s="569"/>
      <c r="C207" s="432" t="s">
        <v>393</v>
      </c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33"/>
      <c r="W207" s="433"/>
      <c r="X207" s="433"/>
      <c r="Y207" s="433"/>
      <c r="Z207" s="433"/>
      <c r="AA207" s="433"/>
      <c r="AB207" s="434"/>
      <c r="AC207" s="435" t="s">
        <v>394</v>
      </c>
      <c r="AD207" s="436"/>
      <c r="AE207" s="461"/>
      <c r="AF207" s="462"/>
      <c r="AG207" s="462"/>
      <c r="AH207" s="463"/>
      <c r="AI207" s="461"/>
      <c r="AJ207" s="462"/>
      <c r="AK207" s="462"/>
      <c r="AL207" s="463"/>
      <c r="AM207" s="461"/>
      <c r="AN207" s="462"/>
      <c r="AO207" s="462"/>
      <c r="AP207" s="463"/>
      <c r="AQ207" s="461"/>
      <c r="AR207" s="462"/>
      <c r="AS207" s="462"/>
      <c r="AT207" s="463"/>
      <c r="AU207" s="461"/>
      <c r="AV207" s="462"/>
      <c r="AW207" s="462"/>
      <c r="AX207" s="463"/>
      <c r="AY207" s="461"/>
      <c r="AZ207" s="462"/>
      <c r="BA207" s="462"/>
      <c r="BB207" s="463"/>
      <c r="BC207" s="461"/>
      <c r="BD207" s="462"/>
      <c r="BE207" s="462"/>
      <c r="BF207" s="463"/>
      <c r="BG207" s="461"/>
      <c r="BH207" s="462"/>
      <c r="BI207" s="462"/>
      <c r="BJ207" s="463"/>
      <c r="BK207" s="461"/>
      <c r="BL207" s="462"/>
      <c r="BM207" s="462"/>
      <c r="BN207" s="463"/>
      <c r="BO207" s="511" t="str">
        <f t="shared" si="191"/>
        <v>n.é.</v>
      </c>
      <c r="BP207" s="512"/>
    </row>
    <row r="208" spans="1:68" ht="20.100000000000001" hidden="1" customHeight="1" x14ac:dyDescent="0.2">
      <c r="A208" s="568" t="s">
        <v>769</v>
      </c>
      <c r="B208" s="569"/>
      <c r="C208" s="432" t="s">
        <v>395</v>
      </c>
      <c r="D208" s="433"/>
      <c r="E208" s="433"/>
      <c r="F208" s="433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  <c r="AA208" s="433"/>
      <c r="AB208" s="434"/>
      <c r="AC208" s="435" t="s">
        <v>396</v>
      </c>
      <c r="AD208" s="436"/>
      <c r="AE208" s="461"/>
      <c r="AF208" s="462"/>
      <c r="AG208" s="462"/>
      <c r="AH208" s="463"/>
      <c r="AI208" s="461"/>
      <c r="AJ208" s="462"/>
      <c r="AK208" s="462"/>
      <c r="AL208" s="463"/>
      <c r="AM208" s="461"/>
      <c r="AN208" s="462"/>
      <c r="AO208" s="462"/>
      <c r="AP208" s="463"/>
      <c r="AQ208" s="461"/>
      <c r="AR208" s="462"/>
      <c r="AS208" s="462"/>
      <c r="AT208" s="463"/>
      <c r="AU208" s="461"/>
      <c r="AV208" s="462"/>
      <c r="AW208" s="462"/>
      <c r="AX208" s="463"/>
      <c r="AY208" s="461"/>
      <c r="AZ208" s="462"/>
      <c r="BA208" s="462"/>
      <c r="BB208" s="463"/>
      <c r="BC208" s="461"/>
      <c r="BD208" s="462"/>
      <c r="BE208" s="462"/>
      <c r="BF208" s="463"/>
      <c r="BG208" s="461"/>
      <c r="BH208" s="462"/>
      <c r="BI208" s="462"/>
      <c r="BJ208" s="463"/>
      <c r="BK208" s="461"/>
      <c r="BL208" s="462"/>
      <c r="BM208" s="462"/>
      <c r="BN208" s="463"/>
      <c r="BO208" s="511" t="str">
        <f t="shared" si="191"/>
        <v>n.é.</v>
      </c>
      <c r="BP208" s="512"/>
    </row>
    <row r="209" spans="1:68" ht="20.100000000000001" hidden="1" customHeight="1" x14ac:dyDescent="0.2">
      <c r="A209" s="568" t="s">
        <v>770</v>
      </c>
      <c r="B209" s="569"/>
      <c r="C209" s="432" t="s">
        <v>397</v>
      </c>
      <c r="D209" s="433"/>
      <c r="E209" s="433"/>
      <c r="F209" s="433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4"/>
      <c r="AC209" s="435" t="s">
        <v>398</v>
      </c>
      <c r="AD209" s="436"/>
      <c r="AE209" s="461"/>
      <c r="AF209" s="462"/>
      <c r="AG209" s="462"/>
      <c r="AH209" s="463"/>
      <c r="AI209" s="461"/>
      <c r="AJ209" s="462"/>
      <c r="AK209" s="462"/>
      <c r="AL209" s="463"/>
      <c r="AM209" s="461"/>
      <c r="AN209" s="462"/>
      <c r="AO209" s="462"/>
      <c r="AP209" s="463"/>
      <c r="AQ209" s="461"/>
      <c r="AR209" s="462"/>
      <c r="AS209" s="462"/>
      <c r="AT209" s="463"/>
      <c r="AU209" s="461"/>
      <c r="AV209" s="462"/>
      <c r="AW209" s="462"/>
      <c r="AX209" s="463"/>
      <c r="AY209" s="461"/>
      <c r="AZ209" s="462"/>
      <c r="BA209" s="462"/>
      <c r="BB209" s="463"/>
      <c r="BC209" s="461"/>
      <c r="BD209" s="462"/>
      <c r="BE209" s="462"/>
      <c r="BF209" s="463"/>
      <c r="BG209" s="461"/>
      <c r="BH209" s="462"/>
      <c r="BI209" s="462"/>
      <c r="BJ209" s="463"/>
      <c r="BK209" s="461"/>
      <c r="BL209" s="462"/>
      <c r="BM209" s="462"/>
      <c r="BN209" s="463"/>
      <c r="BO209" s="511" t="str">
        <f t="shared" si="191"/>
        <v>n.é.</v>
      </c>
      <c r="BP209" s="512"/>
    </row>
    <row r="210" spans="1:68" ht="20.100000000000001" hidden="1" customHeight="1" x14ac:dyDescent="0.2">
      <c r="A210" s="568" t="s">
        <v>771</v>
      </c>
      <c r="B210" s="569"/>
      <c r="C210" s="432" t="s">
        <v>707</v>
      </c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3"/>
      <c r="X210" s="433"/>
      <c r="Y210" s="433"/>
      <c r="Z210" s="433"/>
      <c r="AA210" s="433"/>
      <c r="AB210" s="434"/>
      <c r="AC210" s="435" t="s">
        <v>399</v>
      </c>
      <c r="AD210" s="436"/>
      <c r="AE210" s="461"/>
      <c r="AF210" s="462"/>
      <c r="AG210" s="462"/>
      <c r="AH210" s="463"/>
      <c r="AI210" s="461"/>
      <c r="AJ210" s="462"/>
      <c r="AK210" s="462"/>
      <c r="AL210" s="463"/>
      <c r="AM210" s="461"/>
      <c r="AN210" s="462"/>
      <c r="AO210" s="462"/>
      <c r="AP210" s="463"/>
      <c r="AQ210" s="461"/>
      <c r="AR210" s="462"/>
      <c r="AS210" s="462"/>
      <c r="AT210" s="463"/>
      <c r="AU210" s="461"/>
      <c r="AV210" s="462"/>
      <c r="AW210" s="462"/>
      <c r="AX210" s="463"/>
      <c r="AY210" s="461"/>
      <c r="AZ210" s="462"/>
      <c r="BA210" s="462"/>
      <c r="BB210" s="463"/>
      <c r="BC210" s="461"/>
      <c r="BD210" s="462"/>
      <c r="BE210" s="462"/>
      <c r="BF210" s="463"/>
      <c r="BG210" s="461"/>
      <c r="BH210" s="462"/>
      <c r="BI210" s="462"/>
      <c r="BJ210" s="463"/>
      <c r="BK210" s="461"/>
      <c r="BL210" s="462"/>
      <c r="BM210" s="462"/>
      <c r="BN210" s="463"/>
      <c r="BO210" s="511" t="str">
        <f t="shared" si="191"/>
        <v>n.é.</v>
      </c>
      <c r="BP210" s="512"/>
    </row>
    <row r="211" spans="1:68" ht="20.100000000000001" hidden="1" customHeight="1" x14ac:dyDescent="0.2">
      <c r="A211" s="568" t="s">
        <v>772</v>
      </c>
      <c r="B211" s="569"/>
      <c r="C211" s="432" t="s">
        <v>400</v>
      </c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4"/>
      <c r="AC211" s="435" t="s">
        <v>401</v>
      </c>
      <c r="AD211" s="436"/>
      <c r="AE211" s="461"/>
      <c r="AF211" s="462"/>
      <c r="AG211" s="462"/>
      <c r="AH211" s="463"/>
      <c r="AI211" s="461"/>
      <c r="AJ211" s="462"/>
      <c r="AK211" s="462"/>
      <c r="AL211" s="463"/>
      <c r="AM211" s="461"/>
      <c r="AN211" s="462"/>
      <c r="AO211" s="462"/>
      <c r="AP211" s="463"/>
      <c r="AQ211" s="461"/>
      <c r="AR211" s="462"/>
      <c r="AS211" s="462"/>
      <c r="AT211" s="463"/>
      <c r="AU211" s="461"/>
      <c r="AV211" s="462"/>
      <c r="AW211" s="462"/>
      <c r="AX211" s="463"/>
      <c r="AY211" s="461"/>
      <c r="AZ211" s="462"/>
      <c r="BA211" s="462"/>
      <c r="BB211" s="463"/>
      <c r="BC211" s="461"/>
      <c r="BD211" s="462"/>
      <c r="BE211" s="462"/>
      <c r="BF211" s="463"/>
      <c r="BG211" s="461"/>
      <c r="BH211" s="462"/>
      <c r="BI211" s="462"/>
      <c r="BJ211" s="463"/>
      <c r="BK211" s="461"/>
      <c r="BL211" s="462"/>
      <c r="BM211" s="462"/>
      <c r="BN211" s="463"/>
      <c r="BO211" s="511" t="str">
        <f t="shared" si="191"/>
        <v>n.é.</v>
      </c>
      <c r="BP211" s="512"/>
    </row>
    <row r="212" spans="1:68" ht="20.100000000000001" hidden="1" customHeight="1" x14ac:dyDescent="0.2">
      <c r="A212" s="568" t="s">
        <v>773</v>
      </c>
      <c r="B212" s="569"/>
      <c r="C212" s="432" t="s">
        <v>402</v>
      </c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433"/>
      <c r="W212" s="433"/>
      <c r="X212" s="433"/>
      <c r="Y212" s="433"/>
      <c r="Z212" s="433"/>
      <c r="AA212" s="433"/>
      <c r="AB212" s="434"/>
      <c r="AC212" s="435" t="s">
        <v>403</v>
      </c>
      <c r="AD212" s="436"/>
      <c r="AE212" s="461"/>
      <c r="AF212" s="462"/>
      <c r="AG212" s="462"/>
      <c r="AH212" s="463"/>
      <c r="AI212" s="461"/>
      <c r="AJ212" s="462"/>
      <c r="AK212" s="462"/>
      <c r="AL212" s="463"/>
      <c r="AM212" s="461"/>
      <c r="AN212" s="462"/>
      <c r="AO212" s="462"/>
      <c r="AP212" s="463"/>
      <c r="AQ212" s="461"/>
      <c r="AR212" s="462"/>
      <c r="AS212" s="462"/>
      <c r="AT212" s="463"/>
      <c r="AU212" s="461"/>
      <c r="AV212" s="462"/>
      <c r="AW212" s="462"/>
      <c r="AX212" s="463"/>
      <c r="AY212" s="461"/>
      <c r="AZ212" s="462"/>
      <c r="BA212" s="462"/>
      <c r="BB212" s="463"/>
      <c r="BC212" s="461"/>
      <c r="BD212" s="462"/>
      <c r="BE212" s="462"/>
      <c r="BF212" s="463"/>
      <c r="BG212" s="461"/>
      <c r="BH212" s="462"/>
      <c r="BI212" s="462"/>
      <c r="BJ212" s="463"/>
      <c r="BK212" s="461"/>
      <c r="BL212" s="462"/>
      <c r="BM212" s="462"/>
      <c r="BN212" s="463"/>
      <c r="BO212" s="511" t="str">
        <f t="shared" si="191"/>
        <v>n.é.</v>
      </c>
      <c r="BP212" s="512"/>
    </row>
    <row r="213" spans="1:68" ht="20.100000000000001" hidden="1" customHeight="1" x14ac:dyDescent="0.2">
      <c r="A213" s="568" t="s">
        <v>774</v>
      </c>
      <c r="B213" s="569"/>
      <c r="C213" s="432" t="s">
        <v>710</v>
      </c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433"/>
      <c r="Z213" s="433"/>
      <c r="AA213" s="433"/>
      <c r="AB213" s="434"/>
      <c r="AC213" s="435" t="s">
        <v>711</v>
      </c>
      <c r="AD213" s="436"/>
      <c r="AE213" s="461"/>
      <c r="AF213" s="462"/>
      <c r="AG213" s="462"/>
      <c r="AH213" s="463"/>
      <c r="AI213" s="461"/>
      <c r="AJ213" s="462"/>
      <c r="AK213" s="462"/>
      <c r="AL213" s="463"/>
      <c r="AM213" s="461"/>
      <c r="AN213" s="462"/>
      <c r="AO213" s="462"/>
      <c r="AP213" s="463"/>
      <c r="AQ213" s="461"/>
      <c r="AR213" s="462"/>
      <c r="AS213" s="462"/>
      <c r="AT213" s="463"/>
      <c r="AU213" s="461"/>
      <c r="AV213" s="462"/>
      <c r="AW213" s="462"/>
      <c r="AX213" s="463"/>
      <c r="AY213" s="461"/>
      <c r="AZ213" s="462"/>
      <c r="BA213" s="462"/>
      <c r="BB213" s="463"/>
      <c r="BC213" s="461"/>
      <c r="BD213" s="462"/>
      <c r="BE213" s="462"/>
      <c r="BF213" s="463"/>
      <c r="BG213" s="461"/>
      <c r="BH213" s="462"/>
      <c r="BI213" s="462"/>
      <c r="BJ213" s="463"/>
      <c r="BK213" s="461"/>
      <c r="BL213" s="462"/>
      <c r="BM213" s="462"/>
      <c r="BN213" s="463"/>
      <c r="BO213" s="511" t="str">
        <f t="shared" si="191"/>
        <v>n.é.</v>
      </c>
      <c r="BP213" s="512"/>
    </row>
    <row r="214" spans="1:68" ht="20.100000000000001" hidden="1" customHeight="1" x14ac:dyDescent="0.2">
      <c r="A214" s="568" t="s">
        <v>775</v>
      </c>
      <c r="B214" s="569"/>
      <c r="C214" s="432" t="s">
        <v>709</v>
      </c>
      <c r="D214" s="433"/>
      <c r="E214" s="433"/>
      <c r="F214" s="433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433"/>
      <c r="W214" s="433"/>
      <c r="X214" s="433"/>
      <c r="Y214" s="433"/>
      <c r="Z214" s="433"/>
      <c r="AA214" s="433"/>
      <c r="AB214" s="434"/>
      <c r="AC214" s="435" t="s">
        <v>712</v>
      </c>
      <c r="AD214" s="436"/>
      <c r="AE214" s="461"/>
      <c r="AF214" s="462"/>
      <c r="AG214" s="462"/>
      <c r="AH214" s="463"/>
      <c r="AI214" s="461"/>
      <c r="AJ214" s="462"/>
      <c r="AK214" s="462"/>
      <c r="AL214" s="463"/>
      <c r="AM214" s="461"/>
      <c r="AN214" s="462"/>
      <c r="AO214" s="462"/>
      <c r="AP214" s="463"/>
      <c r="AQ214" s="461"/>
      <c r="AR214" s="462"/>
      <c r="AS214" s="462"/>
      <c r="AT214" s="463"/>
      <c r="AU214" s="461"/>
      <c r="AV214" s="462"/>
      <c r="AW214" s="462"/>
      <c r="AX214" s="463"/>
      <c r="AY214" s="461"/>
      <c r="AZ214" s="462"/>
      <c r="BA214" s="462"/>
      <c r="BB214" s="463"/>
      <c r="BC214" s="461"/>
      <c r="BD214" s="462"/>
      <c r="BE214" s="462"/>
      <c r="BF214" s="463"/>
      <c r="BG214" s="461"/>
      <c r="BH214" s="462"/>
      <c r="BI214" s="462"/>
      <c r="BJ214" s="463"/>
      <c r="BK214" s="461"/>
      <c r="BL214" s="462"/>
      <c r="BM214" s="462"/>
      <c r="BN214" s="463"/>
      <c r="BO214" s="511" t="str">
        <f t="shared" si="191"/>
        <v>n.é.</v>
      </c>
      <c r="BP214" s="512"/>
    </row>
    <row r="215" spans="1:68" s="3" customFormat="1" ht="20.100000000000001" customHeight="1" x14ac:dyDescent="0.2">
      <c r="A215" s="577" t="s">
        <v>776</v>
      </c>
      <c r="B215" s="578"/>
      <c r="C215" s="528" t="s">
        <v>794</v>
      </c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  <c r="Y215" s="529"/>
      <c r="Z215" s="529"/>
      <c r="AA215" s="529"/>
      <c r="AB215" s="530"/>
      <c r="AC215" s="526" t="s">
        <v>708</v>
      </c>
      <c r="AD215" s="527"/>
      <c r="AE215" s="531">
        <f t="shared" si="224"/>
        <v>0</v>
      </c>
      <c r="AF215" s="532"/>
      <c r="AG215" s="532"/>
      <c r="AH215" s="533"/>
      <c r="AI215" s="591">
        <f t="shared" ref="AI215" si="233">SUM(AI213:AL214)</f>
        <v>0</v>
      </c>
      <c r="AJ215" s="591"/>
      <c r="AK215" s="591"/>
      <c r="AL215" s="591"/>
      <c r="AM215" s="591">
        <f t="shared" ref="AM215" si="234">SUM(AM213:AP214)</f>
        <v>0</v>
      </c>
      <c r="AN215" s="591"/>
      <c r="AO215" s="591"/>
      <c r="AP215" s="591"/>
      <c r="AQ215" s="591">
        <f t="shared" ref="AQ215" si="235">SUM(AQ213:AT214)</f>
        <v>0</v>
      </c>
      <c r="AR215" s="591"/>
      <c r="AS215" s="591"/>
      <c r="AT215" s="591"/>
      <c r="AU215" s="591">
        <f t="shared" ref="AU215" si="236">SUM(AU213:AX214)</f>
        <v>0</v>
      </c>
      <c r="AV215" s="591"/>
      <c r="AW215" s="591"/>
      <c r="AX215" s="591"/>
      <c r="AY215" s="591">
        <f t="shared" ref="AY215" si="237">SUM(AY213:BB214)</f>
        <v>0</v>
      </c>
      <c r="AZ215" s="591"/>
      <c r="BA215" s="591"/>
      <c r="BB215" s="591"/>
      <c r="BC215" s="591">
        <f t="shared" ref="BC215" si="238">SUM(BC213:BF214)</f>
        <v>0</v>
      </c>
      <c r="BD215" s="591"/>
      <c r="BE215" s="591"/>
      <c r="BF215" s="591"/>
      <c r="BG215" s="591">
        <f t="shared" ref="BG215" si="239">SUM(BG213:BJ214)</f>
        <v>0</v>
      </c>
      <c r="BH215" s="591"/>
      <c r="BI215" s="591"/>
      <c r="BJ215" s="591"/>
      <c r="BK215" s="591">
        <f t="shared" ref="BK215" si="240">SUM(BK213:BN214)</f>
        <v>0</v>
      </c>
      <c r="BL215" s="591"/>
      <c r="BM215" s="591"/>
      <c r="BN215" s="591"/>
      <c r="BO215" s="516" t="str">
        <f t="shared" si="191"/>
        <v>n.é.</v>
      </c>
      <c r="BP215" s="517"/>
    </row>
    <row r="216" spans="1:68" ht="20.100000000000001" customHeight="1" x14ac:dyDescent="0.2">
      <c r="A216" s="577" t="s">
        <v>777</v>
      </c>
      <c r="B216" s="578"/>
      <c r="C216" s="528" t="s">
        <v>795</v>
      </c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  <c r="Y216" s="529"/>
      <c r="Z216" s="529"/>
      <c r="AA216" s="529"/>
      <c r="AB216" s="530"/>
      <c r="AC216" s="526" t="s">
        <v>404</v>
      </c>
      <c r="AD216" s="527"/>
      <c r="AE216" s="469">
        <f t="shared" si="224"/>
        <v>0</v>
      </c>
      <c r="AF216" s="470"/>
      <c r="AG216" s="470"/>
      <c r="AH216" s="471"/>
      <c r="AI216" s="582">
        <f t="shared" ref="AI216" si="241">AI200+SUM(AI206:AL212)+AI215</f>
        <v>0</v>
      </c>
      <c r="AJ216" s="582"/>
      <c r="AK216" s="582"/>
      <c r="AL216" s="582"/>
      <c r="AM216" s="582">
        <f t="shared" ref="AM216" si="242">AM200+SUM(AM206:AP212)+AM215</f>
        <v>0</v>
      </c>
      <c r="AN216" s="582"/>
      <c r="AO216" s="582"/>
      <c r="AP216" s="582"/>
      <c r="AQ216" s="582">
        <f t="shared" ref="AQ216" si="243">AQ200+SUM(AQ206:AT212)+AQ215</f>
        <v>0</v>
      </c>
      <c r="AR216" s="582"/>
      <c r="AS216" s="582"/>
      <c r="AT216" s="582"/>
      <c r="AU216" s="582">
        <f t="shared" ref="AU216" si="244">AU200+SUM(AU206:AX212)+AU215</f>
        <v>0</v>
      </c>
      <c r="AV216" s="582"/>
      <c r="AW216" s="582"/>
      <c r="AX216" s="582"/>
      <c r="AY216" s="582">
        <f t="shared" ref="AY216" si="245">AY200+SUM(AY206:BB212)+AY215</f>
        <v>0</v>
      </c>
      <c r="AZ216" s="582"/>
      <c r="BA216" s="582"/>
      <c r="BB216" s="582"/>
      <c r="BC216" s="582">
        <f t="shared" ref="BC216" si="246">BC200+SUM(BC206:BF212)+BC215</f>
        <v>0</v>
      </c>
      <c r="BD216" s="582"/>
      <c r="BE216" s="582"/>
      <c r="BF216" s="582"/>
      <c r="BG216" s="582">
        <f t="shared" ref="BG216" si="247">BG200+SUM(BG206:BJ212)+BG215</f>
        <v>0</v>
      </c>
      <c r="BH216" s="582"/>
      <c r="BI216" s="582"/>
      <c r="BJ216" s="582"/>
      <c r="BK216" s="582">
        <f t="shared" ref="BK216" si="248">BK200+SUM(BK206:BN212)+BK215</f>
        <v>0</v>
      </c>
      <c r="BL216" s="582"/>
      <c r="BM216" s="582"/>
      <c r="BN216" s="582"/>
      <c r="BO216" s="516" t="str">
        <f t="shared" si="191"/>
        <v>n.é.</v>
      </c>
      <c r="BP216" s="517"/>
    </row>
    <row r="217" spans="1:68" ht="20.100000000000001" hidden="1" customHeight="1" x14ac:dyDescent="0.2">
      <c r="A217" s="568" t="s">
        <v>778</v>
      </c>
      <c r="B217" s="569"/>
      <c r="C217" s="432" t="s">
        <v>405</v>
      </c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  <c r="AA217" s="433"/>
      <c r="AB217" s="434"/>
      <c r="AC217" s="435" t="s">
        <v>406</v>
      </c>
      <c r="AD217" s="436"/>
      <c r="AE217" s="461"/>
      <c r="AF217" s="462"/>
      <c r="AG217" s="462"/>
      <c r="AH217" s="463"/>
      <c r="AI217" s="461"/>
      <c r="AJ217" s="462"/>
      <c r="AK217" s="462"/>
      <c r="AL217" s="463"/>
      <c r="AM217" s="461"/>
      <c r="AN217" s="462"/>
      <c r="AO217" s="462"/>
      <c r="AP217" s="463"/>
      <c r="AQ217" s="461"/>
      <c r="AR217" s="462"/>
      <c r="AS217" s="462"/>
      <c r="AT217" s="463"/>
      <c r="AU217" s="461"/>
      <c r="AV217" s="462"/>
      <c r="AW217" s="462"/>
      <c r="AX217" s="463"/>
      <c r="AY217" s="461"/>
      <c r="AZ217" s="462"/>
      <c r="BA217" s="462"/>
      <c r="BB217" s="463"/>
      <c r="BC217" s="461"/>
      <c r="BD217" s="462"/>
      <c r="BE217" s="462"/>
      <c r="BF217" s="463"/>
      <c r="BG217" s="461"/>
      <c r="BH217" s="462"/>
      <c r="BI217" s="462"/>
      <c r="BJ217" s="463"/>
      <c r="BK217" s="461"/>
      <c r="BL217" s="462"/>
      <c r="BM217" s="462"/>
      <c r="BN217" s="463"/>
      <c r="BO217" s="516" t="str">
        <f t="shared" si="191"/>
        <v>n.é.</v>
      </c>
      <c r="BP217" s="517"/>
    </row>
    <row r="218" spans="1:68" ht="20.100000000000001" hidden="1" customHeight="1" x14ac:dyDescent="0.2">
      <c r="A218" s="568" t="s">
        <v>779</v>
      </c>
      <c r="B218" s="569"/>
      <c r="C218" s="411" t="s">
        <v>407</v>
      </c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3"/>
      <c r="AC218" s="435" t="s">
        <v>408</v>
      </c>
      <c r="AD218" s="436"/>
      <c r="AE218" s="461"/>
      <c r="AF218" s="462"/>
      <c r="AG218" s="462"/>
      <c r="AH218" s="463"/>
      <c r="AI218" s="461"/>
      <c r="AJ218" s="462"/>
      <c r="AK218" s="462"/>
      <c r="AL218" s="463"/>
      <c r="AM218" s="461"/>
      <c r="AN218" s="462"/>
      <c r="AO218" s="462"/>
      <c r="AP218" s="463"/>
      <c r="AQ218" s="461"/>
      <c r="AR218" s="462"/>
      <c r="AS218" s="462"/>
      <c r="AT218" s="463"/>
      <c r="AU218" s="461"/>
      <c r="AV218" s="462"/>
      <c r="AW218" s="462"/>
      <c r="AX218" s="463"/>
      <c r="AY218" s="461"/>
      <c r="AZ218" s="462"/>
      <c r="BA218" s="462"/>
      <c r="BB218" s="463"/>
      <c r="BC218" s="461"/>
      <c r="BD218" s="462"/>
      <c r="BE218" s="462"/>
      <c r="BF218" s="463"/>
      <c r="BG218" s="461"/>
      <c r="BH218" s="462"/>
      <c r="BI218" s="462"/>
      <c r="BJ218" s="463"/>
      <c r="BK218" s="461"/>
      <c r="BL218" s="462"/>
      <c r="BM218" s="462"/>
      <c r="BN218" s="463"/>
      <c r="BO218" s="516" t="str">
        <f t="shared" si="191"/>
        <v>n.é.</v>
      </c>
      <c r="BP218" s="517"/>
    </row>
    <row r="219" spans="1:68" ht="20.100000000000001" hidden="1" customHeight="1" x14ac:dyDescent="0.2">
      <c r="A219" s="568" t="s">
        <v>780</v>
      </c>
      <c r="B219" s="569"/>
      <c r="C219" s="432" t="s">
        <v>409</v>
      </c>
      <c r="D219" s="433"/>
      <c r="E219" s="433"/>
      <c r="F219" s="433"/>
      <c r="G219" s="433"/>
      <c r="H219" s="433"/>
      <c r="I219" s="433"/>
      <c r="J219" s="433"/>
      <c r="K219" s="433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433"/>
      <c r="W219" s="433"/>
      <c r="X219" s="433"/>
      <c r="Y219" s="433"/>
      <c r="Z219" s="433"/>
      <c r="AA219" s="433"/>
      <c r="AB219" s="434"/>
      <c r="AC219" s="435" t="s">
        <v>410</v>
      </c>
      <c r="AD219" s="436"/>
      <c r="AE219" s="461"/>
      <c r="AF219" s="462"/>
      <c r="AG219" s="462"/>
      <c r="AH219" s="463"/>
      <c r="AI219" s="461"/>
      <c r="AJ219" s="462"/>
      <c r="AK219" s="462"/>
      <c r="AL219" s="463"/>
      <c r="AM219" s="461"/>
      <c r="AN219" s="462"/>
      <c r="AO219" s="462"/>
      <c r="AP219" s="463"/>
      <c r="AQ219" s="461"/>
      <c r="AR219" s="462"/>
      <c r="AS219" s="462"/>
      <c r="AT219" s="463"/>
      <c r="AU219" s="461"/>
      <c r="AV219" s="462"/>
      <c r="AW219" s="462"/>
      <c r="AX219" s="463"/>
      <c r="AY219" s="461"/>
      <c r="AZ219" s="462"/>
      <c r="BA219" s="462"/>
      <c r="BB219" s="463"/>
      <c r="BC219" s="461"/>
      <c r="BD219" s="462"/>
      <c r="BE219" s="462"/>
      <c r="BF219" s="463"/>
      <c r="BG219" s="461"/>
      <c r="BH219" s="462"/>
      <c r="BI219" s="462"/>
      <c r="BJ219" s="463"/>
      <c r="BK219" s="461"/>
      <c r="BL219" s="462"/>
      <c r="BM219" s="462"/>
      <c r="BN219" s="463"/>
      <c r="BO219" s="516" t="str">
        <f t="shared" si="191"/>
        <v>n.é.</v>
      </c>
      <c r="BP219" s="517"/>
    </row>
    <row r="220" spans="1:68" ht="20.100000000000001" hidden="1" customHeight="1" x14ac:dyDescent="0.2">
      <c r="A220" s="568" t="s">
        <v>781</v>
      </c>
      <c r="B220" s="569"/>
      <c r="C220" s="432" t="s">
        <v>715</v>
      </c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  <c r="AA220" s="433"/>
      <c r="AB220" s="434"/>
      <c r="AC220" s="435" t="s">
        <v>411</v>
      </c>
      <c r="AD220" s="436"/>
      <c r="AE220" s="461"/>
      <c r="AF220" s="462"/>
      <c r="AG220" s="462"/>
      <c r="AH220" s="463"/>
      <c r="AI220" s="461"/>
      <c r="AJ220" s="462"/>
      <c r="AK220" s="462"/>
      <c r="AL220" s="463"/>
      <c r="AM220" s="461"/>
      <c r="AN220" s="462"/>
      <c r="AO220" s="462"/>
      <c r="AP220" s="463"/>
      <c r="AQ220" s="461"/>
      <c r="AR220" s="462"/>
      <c r="AS220" s="462"/>
      <c r="AT220" s="463"/>
      <c r="AU220" s="461"/>
      <c r="AV220" s="462"/>
      <c r="AW220" s="462"/>
      <c r="AX220" s="463"/>
      <c r="AY220" s="461"/>
      <c r="AZ220" s="462"/>
      <c r="BA220" s="462"/>
      <c r="BB220" s="463"/>
      <c r="BC220" s="461"/>
      <c r="BD220" s="462"/>
      <c r="BE220" s="462"/>
      <c r="BF220" s="463"/>
      <c r="BG220" s="461"/>
      <c r="BH220" s="462"/>
      <c r="BI220" s="462"/>
      <c r="BJ220" s="463"/>
      <c r="BK220" s="461"/>
      <c r="BL220" s="462"/>
      <c r="BM220" s="462"/>
      <c r="BN220" s="463"/>
      <c r="BO220" s="516" t="str">
        <f t="shared" si="191"/>
        <v>n.é.</v>
      </c>
      <c r="BP220" s="517"/>
    </row>
    <row r="221" spans="1:68" ht="20.100000000000001" hidden="1" customHeight="1" x14ac:dyDescent="0.2">
      <c r="A221" s="568" t="s">
        <v>782</v>
      </c>
      <c r="B221" s="569"/>
      <c r="C221" s="432" t="s">
        <v>713</v>
      </c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  <c r="AA221" s="433"/>
      <c r="AB221" s="434"/>
      <c r="AC221" s="435" t="s">
        <v>714</v>
      </c>
      <c r="AD221" s="436"/>
      <c r="AE221" s="461"/>
      <c r="AF221" s="462"/>
      <c r="AG221" s="462"/>
      <c r="AH221" s="463"/>
      <c r="AI221" s="461"/>
      <c r="AJ221" s="462"/>
      <c r="AK221" s="462"/>
      <c r="AL221" s="463"/>
      <c r="AM221" s="461"/>
      <c r="AN221" s="462"/>
      <c r="AO221" s="462"/>
      <c r="AP221" s="463"/>
      <c r="AQ221" s="461"/>
      <c r="AR221" s="462"/>
      <c r="AS221" s="462"/>
      <c r="AT221" s="463"/>
      <c r="AU221" s="461"/>
      <c r="AV221" s="462"/>
      <c r="AW221" s="462"/>
      <c r="AX221" s="463"/>
      <c r="AY221" s="461"/>
      <c r="AZ221" s="462"/>
      <c r="BA221" s="462"/>
      <c r="BB221" s="463"/>
      <c r="BC221" s="461"/>
      <c r="BD221" s="462"/>
      <c r="BE221" s="462"/>
      <c r="BF221" s="463"/>
      <c r="BG221" s="461"/>
      <c r="BH221" s="462"/>
      <c r="BI221" s="462"/>
      <c r="BJ221" s="463"/>
      <c r="BK221" s="461"/>
      <c r="BL221" s="462"/>
      <c r="BM221" s="462"/>
      <c r="BN221" s="463"/>
      <c r="BO221" s="516" t="str">
        <f t="shared" si="191"/>
        <v>n.é.</v>
      </c>
      <c r="BP221" s="517"/>
    </row>
    <row r="222" spans="1:68" s="3" customFormat="1" ht="20.100000000000001" customHeight="1" x14ac:dyDescent="0.2">
      <c r="A222" s="577" t="s">
        <v>783</v>
      </c>
      <c r="B222" s="578"/>
      <c r="C222" s="528" t="s">
        <v>796</v>
      </c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  <c r="Y222" s="529"/>
      <c r="Z222" s="529"/>
      <c r="AA222" s="529"/>
      <c r="AB222" s="530"/>
      <c r="AC222" s="526" t="s">
        <v>412</v>
      </c>
      <c r="AD222" s="527"/>
      <c r="AE222" s="469">
        <f t="shared" si="224"/>
        <v>0</v>
      </c>
      <c r="AF222" s="470"/>
      <c r="AG222" s="470"/>
      <c r="AH222" s="471"/>
      <c r="AI222" s="582">
        <f t="shared" ref="AI222" si="249">SUM(AI217:AL221)</f>
        <v>0</v>
      </c>
      <c r="AJ222" s="582"/>
      <c r="AK222" s="582"/>
      <c r="AL222" s="582"/>
      <c r="AM222" s="582">
        <f t="shared" ref="AM222" si="250">SUM(AM217:AP221)</f>
        <v>0</v>
      </c>
      <c r="AN222" s="582"/>
      <c r="AO222" s="582"/>
      <c r="AP222" s="582"/>
      <c r="AQ222" s="582">
        <f t="shared" ref="AQ222" si="251">SUM(AQ217:AT221)</f>
        <v>0</v>
      </c>
      <c r="AR222" s="582"/>
      <c r="AS222" s="582"/>
      <c r="AT222" s="582"/>
      <c r="AU222" s="582">
        <f t="shared" ref="AU222" si="252">SUM(AU217:AX221)</f>
        <v>0</v>
      </c>
      <c r="AV222" s="582"/>
      <c r="AW222" s="582"/>
      <c r="AX222" s="582"/>
      <c r="AY222" s="582">
        <f t="shared" ref="AY222" si="253">SUM(AY217:BB221)</f>
        <v>0</v>
      </c>
      <c r="AZ222" s="582"/>
      <c r="BA222" s="582"/>
      <c r="BB222" s="582"/>
      <c r="BC222" s="582">
        <f t="shared" ref="BC222" si="254">SUM(BC217:BF221)</f>
        <v>0</v>
      </c>
      <c r="BD222" s="582"/>
      <c r="BE222" s="582"/>
      <c r="BF222" s="582"/>
      <c r="BG222" s="582">
        <f t="shared" ref="BG222" si="255">SUM(BG217:BJ221)</f>
        <v>0</v>
      </c>
      <c r="BH222" s="582"/>
      <c r="BI222" s="582"/>
      <c r="BJ222" s="582"/>
      <c r="BK222" s="582">
        <f t="shared" ref="BK222" si="256">SUM(BK217:BN221)</f>
        <v>0</v>
      </c>
      <c r="BL222" s="582"/>
      <c r="BM222" s="582"/>
      <c r="BN222" s="582"/>
      <c r="BO222" s="516" t="str">
        <f t="shared" si="191"/>
        <v>n.é.</v>
      </c>
      <c r="BP222" s="517"/>
    </row>
    <row r="223" spans="1:68" ht="20.100000000000001" hidden="1" customHeight="1" x14ac:dyDescent="0.2">
      <c r="A223" s="568" t="s">
        <v>784</v>
      </c>
      <c r="B223" s="569"/>
      <c r="C223" s="411" t="s">
        <v>413</v>
      </c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3"/>
      <c r="AC223" s="435" t="s">
        <v>414</v>
      </c>
      <c r="AD223" s="436"/>
      <c r="AE223" s="461"/>
      <c r="AF223" s="462"/>
      <c r="AG223" s="462"/>
      <c r="AH223" s="463"/>
      <c r="AI223" s="461"/>
      <c r="AJ223" s="462"/>
      <c r="AK223" s="462"/>
      <c r="AL223" s="463"/>
      <c r="AM223" s="461"/>
      <c r="AN223" s="462"/>
      <c r="AO223" s="462"/>
      <c r="AP223" s="463"/>
      <c r="AQ223" s="461"/>
      <c r="AR223" s="462"/>
      <c r="AS223" s="462"/>
      <c r="AT223" s="463"/>
      <c r="AU223" s="461"/>
      <c r="AV223" s="462"/>
      <c r="AW223" s="462"/>
      <c r="AX223" s="463"/>
      <c r="AY223" s="461"/>
      <c r="AZ223" s="462"/>
      <c r="BA223" s="462"/>
      <c r="BB223" s="463"/>
      <c r="BC223" s="461"/>
      <c r="BD223" s="462"/>
      <c r="BE223" s="462"/>
      <c r="BF223" s="463"/>
      <c r="BG223" s="461"/>
      <c r="BH223" s="462"/>
      <c r="BI223" s="462"/>
      <c r="BJ223" s="463"/>
      <c r="BK223" s="461"/>
      <c r="BL223" s="462"/>
      <c r="BM223" s="462"/>
      <c r="BN223" s="463"/>
      <c r="BO223" s="511" t="str">
        <f t="shared" si="191"/>
        <v>n.é.</v>
      </c>
      <c r="BP223" s="512"/>
    </row>
    <row r="224" spans="1:68" ht="20.100000000000001" hidden="1" customHeight="1" x14ac:dyDescent="0.2">
      <c r="A224" s="568" t="s">
        <v>785</v>
      </c>
      <c r="B224" s="569"/>
      <c r="C224" s="411" t="s">
        <v>716</v>
      </c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3"/>
      <c r="AC224" s="435" t="s">
        <v>717</v>
      </c>
      <c r="AD224" s="436"/>
      <c r="AE224" s="461"/>
      <c r="AF224" s="462"/>
      <c r="AG224" s="462"/>
      <c r="AH224" s="463"/>
      <c r="AI224" s="461"/>
      <c r="AJ224" s="462"/>
      <c r="AK224" s="462"/>
      <c r="AL224" s="463"/>
      <c r="AM224" s="461"/>
      <c r="AN224" s="462"/>
      <c r="AO224" s="462"/>
      <c r="AP224" s="463"/>
      <c r="AQ224" s="461"/>
      <c r="AR224" s="462"/>
      <c r="AS224" s="462"/>
      <c r="AT224" s="463"/>
      <c r="AU224" s="461"/>
      <c r="AV224" s="462"/>
      <c r="AW224" s="462"/>
      <c r="AX224" s="463"/>
      <c r="AY224" s="461"/>
      <c r="AZ224" s="462"/>
      <c r="BA224" s="462"/>
      <c r="BB224" s="463"/>
      <c r="BC224" s="461"/>
      <c r="BD224" s="462"/>
      <c r="BE224" s="462"/>
      <c r="BF224" s="463"/>
      <c r="BG224" s="461"/>
      <c r="BH224" s="462"/>
      <c r="BI224" s="462"/>
      <c r="BJ224" s="463"/>
      <c r="BK224" s="461"/>
      <c r="BL224" s="462"/>
      <c r="BM224" s="462"/>
      <c r="BN224" s="463"/>
      <c r="BO224" s="511" t="str">
        <f t="shared" si="191"/>
        <v>n.é.</v>
      </c>
      <c r="BP224" s="512"/>
    </row>
    <row r="225" spans="1:68" s="3" customFormat="1" ht="20.100000000000001" customHeight="1" x14ac:dyDescent="0.2">
      <c r="A225" s="579" t="s">
        <v>786</v>
      </c>
      <c r="B225" s="580"/>
      <c r="C225" s="537" t="s">
        <v>797</v>
      </c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8"/>
      <c r="P225" s="538"/>
      <c r="Q225" s="538"/>
      <c r="R225" s="538"/>
      <c r="S225" s="538"/>
      <c r="T225" s="538"/>
      <c r="U225" s="538"/>
      <c r="V225" s="538"/>
      <c r="W225" s="538"/>
      <c r="X225" s="538"/>
      <c r="Y225" s="538"/>
      <c r="Z225" s="538"/>
      <c r="AA225" s="538"/>
      <c r="AB225" s="539"/>
      <c r="AC225" s="540" t="s">
        <v>415</v>
      </c>
      <c r="AD225" s="541"/>
      <c r="AE225" s="518">
        <f t="shared" si="224"/>
        <v>0</v>
      </c>
      <c r="AF225" s="519"/>
      <c r="AG225" s="519"/>
      <c r="AH225" s="520"/>
      <c r="AI225" s="588">
        <f t="shared" ref="AI225:AM225" si="257">AI216+AI222+AI223+AI224</f>
        <v>0</v>
      </c>
      <c r="AJ225" s="588"/>
      <c r="AK225" s="588"/>
      <c r="AL225" s="588"/>
      <c r="AM225" s="588">
        <f t="shared" si="257"/>
        <v>0</v>
      </c>
      <c r="AN225" s="588"/>
      <c r="AO225" s="588"/>
      <c r="AP225" s="588"/>
      <c r="AQ225" s="588">
        <f t="shared" ref="AQ225" si="258">AQ216+AQ222+AQ223+AQ224</f>
        <v>0</v>
      </c>
      <c r="AR225" s="588"/>
      <c r="AS225" s="588"/>
      <c r="AT225" s="588"/>
      <c r="AU225" s="588">
        <f t="shared" ref="AU225" si="259">AU216+AU222+AU223+AU224</f>
        <v>0</v>
      </c>
      <c r="AV225" s="588"/>
      <c r="AW225" s="588"/>
      <c r="AX225" s="588"/>
      <c r="AY225" s="588">
        <f t="shared" ref="AY225" si="260">AY216+AY222+AY223+AY224</f>
        <v>0</v>
      </c>
      <c r="AZ225" s="588"/>
      <c r="BA225" s="588"/>
      <c r="BB225" s="588"/>
      <c r="BC225" s="588">
        <f t="shared" ref="BC225" si="261">BC216+BC222+BC223+BC224</f>
        <v>0</v>
      </c>
      <c r="BD225" s="588"/>
      <c r="BE225" s="588"/>
      <c r="BF225" s="588"/>
      <c r="BG225" s="588">
        <f t="shared" ref="BG225" si="262">BG216+BG222+BG223+BG224</f>
        <v>0</v>
      </c>
      <c r="BH225" s="588"/>
      <c r="BI225" s="588"/>
      <c r="BJ225" s="588"/>
      <c r="BK225" s="588">
        <f t="shared" ref="BK225" si="263">BK216+BK222+BK223+BK224</f>
        <v>0</v>
      </c>
      <c r="BL225" s="588"/>
      <c r="BM225" s="588"/>
      <c r="BN225" s="588"/>
      <c r="BO225" s="524" t="str">
        <f t="shared" si="191"/>
        <v>n.é.</v>
      </c>
      <c r="BP225" s="525"/>
    </row>
    <row r="226" spans="1:68" s="3" customFormat="1" ht="20.100000000000001" customHeight="1" x14ac:dyDescent="0.2">
      <c r="A226" s="427" t="s">
        <v>787</v>
      </c>
      <c r="B226" s="428"/>
      <c r="C226" s="451" t="s">
        <v>798</v>
      </c>
      <c r="D226" s="452"/>
      <c r="E226" s="452"/>
      <c r="F226" s="452"/>
      <c r="G226" s="452"/>
      <c r="H226" s="452"/>
      <c r="I226" s="452"/>
      <c r="J226" s="452"/>
      <c r="K226" s="452"/>
      <c r="L226" s="452"/>
      <c r="M226" s="452"/>
      <c r="N226" s="452"/>
      <c r="O226" s="452"/>
      <c r="P226" s="452"/>
      <c r="Q226" s="452"/>
      <c r="R226" s="452"/>
      <c r="S226" s="452"/>
      <c r="T226" s="452"/>
      <c r="U226" s="452"/>
      <c r="V226" s="452"/>
      <c r="W226" s="452"/>
      <c r="X226" s="452"/>
      <c r="Y226" s="452"/>
      <c r="Z226" s="452"/>
      <c r="AA226" s="452"/>
      <c r="AB226" s="453"/>
      <c r="AC226" s="454"/>
      <c r="AD226" s="455"/>
      <c r="AE226" s="627">
        <f t="shared" si="224"/>
        <v>67678277.700000003</v>
      </c>
      <c r="AF226" s="628"/>
      <c r="AG226" s="628"/>
      <c r="AH226" s="629"/>
      <c r="AI226" s="585">
        <f t="shared" ref="AI226" si="264">AI196+AI225</f>
        <v>35178277.700000003</v>
      </c>
      <c r="AJ226" s="585"/>
      <c r="AK226" s="585"/>
      <c r="AL226" s="585"/>
      <c r="AM226" s="585">
        <f t="shared" ref="AM226" si="265">AM196+AM225</f>
        <v>32500000</v>
      </c>
      <c r="AN226" s="585"/>
      <c r="AO226" s="585"/>
      <c r="AP226" s="585"/>
      <c r="AQ226" s="585">
        <f>AQ196+AQ225</f>
        <v>0</v>
      </c>
      <c r="AR226" s="585"/>
      <c r="AS226" s="585"/>
      <c r="AT226" s="585"/>
      <c r="AU226" s="585">
        <f>AU196+AU225</f>
        <v>0</v>
      </c>
      <c r="AV226" s="585"/>
      <c r="AW226" s="585"/>
      <c r="AX226" s="585"/>
      <c r="AY226" s="585">
        <f>AY196+AY225</f>
        <v>0</v>
      </c>
      <c r="AZ226" s="585"/>
      <c r="BA226" s="585"/>
      <c r="BB226" s="585"/>
      <c r="BC226" s="585">
        <f>BC196+BC225</f>
        <v>0</v>
      </c>
      <c r="BD226" s="585"/>
      <c r="BE226" s="585"/>
      <c r="BF226" s="585"/>
      <c r="BG226" s="585">
        <f>BG196+BG225</f>
        <v>0</v>
      </c>
      <c r="BH226" s="585"/>
      <c r="BI226" s="585"/>
      <c r="BJ226" s="585"/>
      <c r="BK226" s="585">
        <f>BK196+BK225</f>
        <v>0</v>
      </c>
      <c r="BL226" s="585"/>
      <c r="BM226" s="585"/>
      <c r="BN226" s="585"/>
      <c r="BO226" s="586" t="str">
        <f t="shared" si="191"/>
        <v>n.é.</v>
      </c>
      <c r="BP226" s="587"/>
    </row>
    <row r="228" spans="1:68" x14ac:dyDescent="0.2">
      <c r="AC228" s="304"/>
      <c r="AD228" s="304"/>
      <c r="AE228" s="299">
        <f>AE226-AE102</f>
        <v>-0.29999999701976776</v>
      </c>
      <c r="AF228" s="299"/>
      <c r="AG228" s="299"/>
      <c r="AH228" s="299"/>
      <c r="AI228" s="299">
        <f>AI226-AI102</f>
        <v>-0.29999999701976776</v>
      </c>
      <c r="AJ228" s="299"/>
      <c r="AK228" s="299"/>
      <c r="AL228" s="299"/>
      <c r="AM228" s="299">
        <f>AM226-AM102</f>
        <v>0</v>
      </c>
      <c r="AN228" s="299"/>
      <c r="AO228" s="299"/>
      <c r="AP228" s="299"/>
      <c r="AQ228" s="299">
        <f>AQ226-AQ102</f>
        <v>0</v>
      </c>
      <c r="AR228" s="299"/>
      <c r="AS228" s="299"/>
      <c r="AT228" s="299"/>
      <c r="AU228" s="298"/>
      <c r="AV228" s="298"/>
      <c r="AW228" s="298"/>
      <c r="AX228" s="298"/>
      <c r="AY228" s="298"/>
      <c r="AZ228" s="298"/>
      <c r="BA228" s="298"/>
      <c r="BB228" s="298"/>
      <c r="BC228" s="298"/>
      <c r="BD228" s="298"/>
      <c r="BE228" s="298"/>
      <c r="BF228" s="298"/>
      <c r="BG228" s="298"/>
      <c r="BH228" s="298"/>
      <c r="BI228" s="298"/>
      <c r="BJ228" s="298"/>
      <c r="BK228" s="299">
        <f>BK102-BK226</f>
        <v>0</v>
      </c>
      <c r="BL228" s="299"/>
      <c r="BM228" s="299"/>
      <c r="BN228" s="299"/>
      <c r="BO228" s="300"/>
      <c r="BP228" s="300"/>
    </row>
  </sheetData>
  <autoFilter ref="A7:BP226" xr:uid="{00000000-0009-0000-0000-000013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</autoFilter>
  <mergeCells count="2888">
    <mergeCell ref="C7:AB7"/>
    <mergeCell ref="AC7:AD7"/>
    <mergeCell ref="AE7:AH7"/>
    <mergeCell ref="AQ7:AT7"/>
    <mergeCell ref="A9:B9"/>
    <mergeCell ref="C9:AB9"/>
    <mergeCell ref="AC9:AD9"/>
    <mergeCell ref="AE9:AH9"/>
    <mergeCell ref="AQ9:AT9"/>
    <mergeCell ref="AU8:AX8"/>
    <mergeCell ref="AY8:BB8"/>
    <mergeCell ref="BC8:BF8"/>
    <mergeCell ref="BG8:BJ8"/>
    <mergeCell ref="BK8:BN8"/>
    <mergeCell ref="BO8:BP8"/>
    <mergeCell ref="A1:BP1"/>
    <mergeCell ref="A2:BP2"/>
    <mergeCell ref="A3:BP3"/>
    <mergeCell ref="A4:BP4"/>
    <mergeCell ref="A5:B6"/>
    <mergeCell ref="C5:AB6"/>
    <mergeCell ref="AC5:AD6"/>
    <mergeCell ref="AE5:AT5"/>
    <mergeCell ref="AU5:BJ5"/>
    <mergeCell ref="BK5:BN6"/>
    <mergeCell ref="AY7:BB7"/>
    <mergeCell ref="BC7:BF7"/>
    <mergeCell ref="BG7:BJ7"/>
    <mergeCell ref="BK7:BN7"/>
    <mergeCell ref="BO7:BP7"/>
    <mergeCell ref="A8:B8"/>
    <mergeCell ref="C8:AB8"/>
    <mergeCell ref="AC8:AD8"/>
    <mergeCell ref="AE8:AH8"/>
    <mergeCell ref="AQ8:AT8"/>
    <mergeCell ref="A7:B7"/>
    <mergeCell ref="AU13:AX13"/>
    <mergeCell ref="AY13:BB13"/>
    <mergeCell ref="BC13:BF13"/>
    <mergeCell ref="BG13:BJ13"/>
    <mergeCell ref="BK13:BN13"/>
    <mergeCell ref="BO13:BP13"/>
    <mergeCell ref="AY12:BB12"/>
    <mergeCell ref="BC12:BF12"/>
    <mergeCell ref="AU7:AX7"/>
    <mergeCell ref="BO5:BP6"/>
    <mergeCell ref="AE6:AH6"/>
    <mergeCell ref="AQ6:AT6"/>
    <mergeCell ref="AU6:AX6"/>
    <mergeCell ref="AY6:BB6"/>
    <mergeCell ref="BC6:BF6"/>
    <mergeCell ref="BG6:BJ6"/>
    <mergeCell ref="AU9:AX9"/>
    <mergeCell ref="AY9:BB9"/>
    <mergeCell ref="BC9:BF9"/>
    <mergeCell ref="BG9:BJ9"/>
    <mergeCell ref="BK9:BN9"/>
    <mergeCell ref="BO9:BP9"/>
    <mergeCell ref="AY11:BB11"/>
    <mergeCell ref="BC11:BF11"/>
    <mergeCell ref="BG11:BJ11"/>
    <mergeCell ref="BK11:BN11"/>
    <mergeCell ref="BO11:BP11"/>
    <mergeCell ref="A11:B11"/>
    <mergeCell ref="C11:AB11"/>
    <mergeCell ref="AC11:AD11"/>
    <mergeCell ref="AE11:AH11"/>
    <mergeCell ref="AQ11:AT11"/>
    <mergeCell ref="AU11:AX11"/>
    <mergeCell ref="AU10:AX10"/>
    <mergeCell ref="AY10:BB10"/>
    <mergeCell ref="BC10:BF10"/>
    <mergeCell ref="BG10:BJ10"/>
    <mergeCell ref="BK10:BN10"/>
    <mergeCell ref="BO10:BP10"/>
    <mergeCell ref="A10:B10"/>
    <mergeCell ref="C10:AB10"/>
    <mergeCell ref="AC10:AD10"/>
    <mergeCell ref="AE10:AH10"/>
    <mergeCell ref="AQ10:AT10"/>
    <mergeCell ref="BG12:BJ12"/>
    <mergeCell ref="BK12:BN12"/>
    <mergeCell ref="BO12:BP12"/>
    <mergeCell ref="A13:B13"/>
    <mergeCell ref="C13:AB13"/>
    <mergeCell ref="AC13:AD13"/>
    <mergeCell ref="AE13:AH13"/>
    <mergeCell ref="AQ13:AT13"/>
    <mergeCell ref="A12:B12"/>
    <mergeCell ref="C12:AB12"/>
    <mergeCell ref="AC12:AD12"/>
    <mergeCell ref="AE12:AH12"/>
    <mergeCell ref="AQ12:AT12"/>
    <mergeCell ref="AU12:AX12"/>
    <mergeCell ref="AU15:AX15"/>
    <mergeCell ref="AY15:BB15"/>
    <mergeCell ref="BC15:BF15"/>
    <mergeCell ref="BG15:BJ15"/>
    <mergeCell ref="BK15:BN15"/>
    <mergeCell ref="BO15:BP15"/>
    <mergeCell ref="AY14:BB14"/>
    <mergeCell ref="BC14:BF14"/>
    <mergeCell ref="BG14:BJ14"/>
    <mergeCell ref="BK14:BN14"/>
    <mergeCell ref="BO14:BP14"/>
    <mergeCell ref="A15:B15"/>
    <mergeCell ref="C15:AB15"/>
    <mergeCell ref="AC15:AD15"/>
    <mergeCell ref="AE15:AH15"/>
    <mergeCell ref="AQ15:AT15"/>
    <mergeCell ref="A14:B14"/>
    <mergeCell ref="C14:AB14"/>
    <mergeCell ref="AC14:AD14"/>
    <mergeCell ref="AE14:AH14"/>
    <mergeCell ref="AQ14:AT14"/>
    <mergeCell ref="AU14:AX14"/>
    <mergeCell ref="AY16:BB16"/>
    <mergeCell ref="BC16:BF16"/>
    <mergeCell ref="BG16:BJ16"/>
    <mergeCell ref="BK16:BN16"/>
    <mergeCell ref="BO16:BP16"/>
    <mergeCell ref="A17:B17"/>
    <mergeCell ref="C17:AB17"/>
    <mergeCell ref="AC17:AD17"/>
    <mergeCell ref="AE17:AH17"/>
    <mergeCell ref="AQ17:AT17"/>
    <mergeCell ref="A16:B16"/>
    <mergeCell ref="C16:AB16"/>
    <mergeCell ref="AC16:AD16"/>
    <mergeCell ref="AE16:AH16"/>
    <mergeCell ref="AQ16:AT16"/>
    <mergeCell ref="AU16:AX16"/>
    <mergeCell ref="AY18:BB18"/>
    <mergeCell ref="BC18:BF18"/>
    <mergeCell ref="BG18:BJ18"/>
    <mergeCell ref="BK18:BN18"/>
    <mergeCell ref="BO18:BP18"/>
    <mergeCell ref="A19:B19"/>
    <mergeCell ref="C19:AB19"/>
    <mergeCell ref="AC19:AD19"/>
    <mergeCell ref="AE19:AH19"/>
    <mergeCell ref="AQ19:AT19"/>
    <mergeCell ref="A18:B18"/>
    <mergeCell ref="C18:AB18"/>
    <mergeCell ref="AC18:AD18"/>
    <mergeCell ref="AE18:AH18"/>
    <mergeCell ref="AQ18:AT18"/>
    <mergeCell ref="AU18:AX18"/>
    <mergeCell ref="AU17:AX17"/>
    <mergeCell ref="AY17:BB17"/>
    <mergeCell ref="BC17:BF17"/>
    <mergeCell ref="BG17:BJ17"/>
    <mergeCell ref="BK17:BN17"/>
    <mergeCell ref="BO17:BP17"/>
    <mergeCell ref="AY20:BB20"/>
    <mergeCell ref="BC20:BF20"/>
    <mergeCell ref="BG20:BJ20"/>
    <mergeCell ref="BK20:BN20"/>
    <mergeCell ref="BO20:BP20"/>
    <mergeCell ref="A21:B21"/>
    <mergeCell ref="C21:AB21"/>
    <mergeCell ref="AC21:AD21"/>
    <mergeCell ref="AE21:AH21"/>
    <mergeCell ref="AQ21:AT21"/>
    <mergeCell ref="A20:B20"/>
    <mergeCell ref="C20:AB20"/>
    <mergeCell ref="AC20:AD20"/>
    <mergeCell ref="AE20:AH20"/>
    <mergeCell ref="AQ20:AT20"/>
    <mergeCell ref="AU20:AX20"/>
    <mergeCell ref="AU19:AX19"/>
    <mergeCell ref="AY19:BB19"/>
    <mergeCell ref="BC19:BF19"/>
    <mergeCell ref="BG19:BJ19"/>
    <mergeCell ref="BK19:BN19"/>
    <mergeCell ref="BO19:BP19"/>
    <mergeCell ref="AU22:AX22"/>
    <mergeCell ref="AY22:BB22"/>
    <mergeCell ref="BC22:BF22"/>
    <mergeCell ref="BG22:BJ22"/>
    <mergeCell ref="BK22:BN22"/>
    <mergeCell ref="BO22:BP22"/>
    <mergeCell ref="A22:B22"/>
    <mergeCell ref="C22:AB22"/>
    <mergeCell ref="AC22:AD22"/>
    <mergeCell ref="AE22:AH22"/>
    <mergeCell ref="AQ22:AT22"/>
    <mergeCell ref="AU21:AX21"/>
    <mergeCell ref="AY21:BB21"/>
    <mergeCell ref="BC21:BF21"/>
    <mergeCell ref="BG21:BJ21"/>
    <mergeCell ref="BK21:BN21"/>
    <mergeCell ref="BO21:BP21"/>
    <mergeCell ref="AU24:AX24"/>
    <mergeCell ref="AY24:BB24"/>
    <mergeCell ref="BC24:BF24"/>
    <mergeCell ref="BG24:BJ24"/>
    <mergeCell ref="BK24:BN24"/>
    <mergeCell ref="BO24:BP24"/>
    <mergeCell ref="AY23:BB23"/>
    <mergeCell ref="BC23:BF23"/>
    <mergeCell ref="BG23:BJ23"/>
    <mergeCell ref="BK23:BN23"/>
    <mergeCell ref="BO23:BP23"/>
    <mergeCell ref="A24:B24"/>
    <mergeCell ref="C24:AB24"/>
    <mergeCell ref="AC24:AD24"/>
    <mergeCell ref="AE24:AH24"/>
    <mergeCell ref="AQ24:AT24"/>
    <mergeCell ref="A23:B23"/>
    <mergeCell ref="C23:AB23"/>
    <mergeCell ref="AC23:AD23"/>
    <mergeCell ref="AE23:AH23"/>
    <mergeCell ref="AQ23:AT23"/>
    <mergeCell ref="AU23:AX23"/>
    <mergeCell ref="AI23:AL23"/>
    <mergeCell ref="AI24:AL24"/>
    <mergeCell ref="AM23:AP23"/>
    <mergeCell ref="AM24:AP24"/>
    <mergeCell ref="AU26:AX26"/>
    <mergeCell ref="AY26:BB26"/>
    <mergeCell ref="BC26:BF26"/>
    <mergeCell ref="BG26:BJ26"/>
    <mergeCell ref="BK26:BN26"/>
    <mergeCell ref="BO26:BP26"/>
    <mergeCell ref="AY25:BB25"/>
    <mergeCell ref="BC25:BF25"/>
    <mergeCell ref="BG25:BJ25"/>
    <mergeCell ref="BK25:BN25"/>
    <mergeCell ref="BO25:BP25"/>
    <mergeCell ref="A26:B26"/>
    <mergeCell ref="C26:AB26"/>
    <mergeCell ref="AC26:AD26"/>
    <mergeCell ref="AE26:AH26"/>
    <mergeCell ref="AQ26:AT26"/>
    <mergeCell ref="A25:B25"/>
    <mergeCell ref="C25:AB25"/>
    <mergeCell ref="AC25:AD25"/>
    <mergeCell ref="AE25:AH25"/>
    <mergeCell ref="AQ25:AT25"/>
    <mergeCell ref="AU25:AX25"/>
    <mergeCell ref="AI25:AL25"/>
    <mergeCell ref="AI26:AL26"/>
    <mergeCell ref="AM25:AP25"/>
    <mergeCell ref="AM26:AP26"/>
    <mergeCell ref="AU28:AX28"/>
    <mergeCell ref="AY28:BB28"/>
    <mergeCell ref="BC28:BF28"/>
    <mergeCell ref="BG28:BJ28"/>
    <mergeCell ref="BK28:BN28"/>
    <mergeCell ref="BO28:BP28"/>
    <mergeCell ref="AY27:BB27"/>
    <mergeCell ref="BC27:BF27"/>
    <mergeCell ref="BG27:BJ27"/>
    <mergeCell ref="BK27:BN27"/>
    <mergeCell ref="BO27:BP27"/>
    <mergeCell ref="A28:B28"/>
    <mergeCell ref="C28:AB28"/>
    <mergeCell ref="AC28:AD28"/>
    <mergeCell ref="AE28:AH28"/>
    <mergeCell ref="AQ28:AT28"/>
    <mergeCell ref="A27:B27"/>
    <mergeCell ref="C27:AB27"/>
    <mergeCell ref="AC27:AD27"/>
    <mergeCell ref="AE27:AH27"/>
    <mergeCell ref="AQ27:AT27"/>
    <mergeCell ref="AU27:AX27"/>
    <mergeCell ref="AI27:AL27"/>
    <mergeCell ref="AI28:AL28"/>
    <mergeCell ref="AM27:AP27"/>
    <mergeCell ref="AM28:AP28"/>
    <mergeCell ref="AU30:AX30"/>
    <mergeCell ref="AY30:BB30"/>
    <mergeCell ref="BC30:BF30"/>
    <mergeCell ref="BG30:BJ30"/>
    <mergeCell ref="BK30:BN30"/>
    <mergeCell ref="BO30:BP30"/>
    <mergeCell ref="AY29:BB29"/>
    <mergeCell ref="BC29:BF29"/>
    <mergeCell ref="BG29:BJ29"/>
    <mergeCell ref="BK29:BN29"/>
    <mergeCell ref="BO29:BP29"/>
    <mergeCell ref="A30:B30"/>
    <mergeCell ref="C30:AB30"/>
    <mergeCell ref="AC30:AD30"/>
    <mergeCell ref="AE30:AH30"/>
    <mergeCell ref="AQ30:AT30"/>
    <mergeCell ref="A29:B29"/>
    <mergeCell ref="C29:AB29"/>
    <mergeCell ref="AC29:AD29"/>
    <mergeCell ref="AE29:AH29"/>
    <mergeCell ref="AQ29:AT29"/>
    <mergeCell ref="AU29:AX29"/>
    <mergeCell ref="AI29:AL29"/>
    <mergeCell ref="AI30:AL30"/>
    <mergeCell ref="AM29:AP29"/>
    <mergeCell ref="AM30:AP30"/>
    <mergeCell ref="AU32:AX32"/>
    <mergeCell ref="AY32:BB32"/>
    <mergeCell ref="BC32:BF32"/>
    <mergeCell ref="BG32:BJ32"/>
    <mergeCell ref="BK32:BN32"/>
    <mergeCell ref="BO32:BP32"/>
    <mergeCell ref="AY31:BB31"/>
    <mergeCell ref="BC31:BF31"/>
    <mergeCell ref="BG31:BJ31"/>
    <mergeCell ref="BK31:BN31"/>
    <mergeCell ref="BO31:BP31"/>
    <mergeCell ref="A32:B32"/>
    <mergeCell ref="C32:AB32"/>
    <mergeCell ref="AC32:AD32"/>
    <mergeCell ref="AE32:AH32"/>
    <mergeCell ref="AQ32:AT32"/>
    <mergeCell ref="A31:B31"/>
    <mergeCell ref="C31:AB31"/>
    <mergeCell ref="AC31:AD31"/>
    <mergeCell ref="AE31:AH31"/>
    <mergeCell ref="AQ31:AT31"/>
    <mergeCell ref="AU31:AX31"/>
    <mergeCell ref="AI31:AL31"/>
    <mergeCell ref="AI32:AL32"/>
    <mergeCell ref="AM31:AP31"/>
    <mergeCell ref="AM32:AP32"/>
    <mergeCell ref="AU34:AX34"/>
    <mergeCell ref="AY34:BB34"/>
    <mergeCell ref="BC34:BF34"/>
    <mergeCell ref="BG34:BJ34"/>
    <mergeCell ref="BK34:BN34"/>
    <mergeCell ref="BO34:BP34"/>
    <mergeCell ref="A34:B34"/>
    <mergeCell ref="C34:AB34"/>
    <mergeCell ref="AC34:AD34"/>
    <mergeCell ref="AE34:AH34"/>
    <mergeCell ref="AQ34:AT34"/>
    <mergeCell ref="AU33:AX33"/>
    <mergeCell ref="AY33:BB33"/>
    <mergeCell ref="BC33:BF33"/>
    <mergeCell ref="BG33:BJ33"/>
    <mergeCell ref="BK33:BN33"/>
    <mergeCell ref="BO33:BP33"/>
    <mergeCell ref="A33:B33"/>
    <mergeCell ref="C33:AB33"/>
    <mergeCell ref="AC33:AD33"/>
    <mergeCell ref="AE33:AH33"/>
    <mergeCell ref="AQ33:AT33"/>
    <mergeCell ref="AI33:AL33"/>
    <mergeCell ref="AI34:AL34"/>
    <mergeCell ref="AM33:AP33"/>
    <mergeCell ref="AM34:AP34"/>
    <mergeCell ref="AU36:AX36"/>
    <mergeCell ref="AY36:BB36"/>
    <mergeCell ref="BC36:BF36"/>
    <mergeCell ref="BG36:BJ36"/>
    <mergeCell ref="BK36:BN36"/>
    <mergeCell ref="BO36:BP36"/>
    <mergeCell ref="AY35:BB35"/>
    <mergeCell ref="BC35:BF35"/>
    <mergeCell ref="BG35:BJ35"/>
    <mergeCell ref="BK35:BN35"/>
    <mergeCell ref="BO35:BP35"/>
    <mergeCell ref="A36:B36"/>
    <mergeCell ref="C36:AB36"/>
    <mergeCell ref="AC36:AD36"/>
    <mergeCell ref="AE36:AH36"/>
    <mergeCell ref="AQ36:AT36"/>
    <mergeCell ref="A35:B35"/>
    <mergeCell ref="C35:AB35"/>
    <mergeCell ref="AC35:AD35"/>
    <mergeCell ref="AE35:AH35"/>
    <mergeCell ref="AQ35:AT35"/>
    <mergeCell ref="AU35:AX35"/>
    <mergeCell ref="AI35:AL35"/>
    <mergeCell ref="AI36:AL36"/>
    <mergeCell ref="AM35:AP35"/>
    <mergeCell ref="AM36:AP36"/>
    <mergeCell ref="AY38:BB38"/>
    <mergeCell ref="BC38:BF38"/>
    <mergeCell ref="BG38:BJ38"/>
    <mergeCell ref="BK38:BN38"/>
    <mergeCell ref="BO38:BP38"/>
    <mergeCell ref="A39:B39"/>
    <mergeCell ref="C39:AB39"/>
    <mergeCell ref="AC39:AD39"/>
    <mergeCell ref="AE39:AH39"/>
    <mergeCell ref="AQ39:AT39"/>
    <mergeCell ref="A38:B38"/>
    <mergeCell ref="C38:AB38"/>
    <mergeCell ref="AC38:AD38"/>
    <mergeCell ref="AE38:AH38"/>
    <mergeCell ref="AQ38:AT38"/>
    <mergeCell ref="AU38:AX38"/>
    <mergeCell ref="AY37:BB37"/>
    <mergeCell ref="BC37:BF37"/>
    <mergeCell ref="BG37:BJ37"/>
    <mergeCell ref="BK37:BN37"/>
    <mergeCell ref="BO37:BP37"/>
    <mergeCell ref="A37:B37"/>
    <mergeCell ref="C37:AB37"/>
    <mergeCell ref="AC37:AD37"/>
    <mergeCell ref="AE37:AH37"/>
    <mergeCell ref="AQ37:AT37"/>
    <mergeCell ref="AU37:AX37"/>
    <mergeCell ref="AI37:AL37"/>
    <mergeCell ref="AI38:AL38"/>
    <mergeCell ref="AM37:AP37"/>
    <mergeCell ref="AM38:AP38"/>
    <mergeCell ref="AY40:BB40"/>
    <mergeCell ref="BC40:BF40"/>
    <mergeCell ref="BG40:BJ40"/>
    <mergeCell ref="BK40:BN40"/>
    <mergeCell ref="BO40:BP40"/>
    <mergeCell ref="A41:B41"/>
    <mergeCell ref="C41:AB41"/>
    <mergeCell ref="AC41:AD41"/>
    <mergeCell ref="AE41:AH41"/>
    <mergeCell ref="AQ41:AT41"/>
    <mergeCell ref="A40:B40"/>
    <mergeCell ref="C40:AB40"/>
    <mergeCell ref="AC40:AD40"/>
    <mergeCell ref="AE40:AH40"/>
    <mergeCell ref="AQ40:AT40"/>
    <mergeCell ref="AU40:AX40"/>
    <mergeCell ref="AU39:AX39"/>
    <mergeCell ref="AY39:BB39"/>
    <mergeCell ref="BC39:BF39"/>
    <mergeCell ref="BG39:BJ39"/>
    <mergeCell ref="BK39:BN39"/>
    <mergeCell ref="BO39:BP39"/>
    <mergeCell ref="AI39:AL39"/>
    <mergeCell ref="AI40:AL40"/>
    <mergeCell ref="AM39:AP39"/>
    <mergeCell ref="AM40:AP40"/>
    <mergeCell ref="AY42:BB42"/>
    <mergeCell ref="BC42:BF42"/>
    <mergeCell ref="BG42:BJ42"/>
    <mergeCell ref="BK42:BN42"/>
    <mergeCell ref="BO42:BP42"/>
    <mergeCell ref="A42:B42"/>
    <mergeCell ref="C42:AB42"/>
    <mergeCell ref="AC42:AD42"/>
    <mergeCell ref="AE42:AH42"/>
    <mergeCell ref="AQ42:AT42"/>
    <mergeCell ref="AU42:AX42"/>
    <mergeCell ref="AU41:AX41"/>
    <mergeCell ref="AY41:BB41"/>
    <mergeCell ref="BC41:BF41"/>
    <mergeCell ref="BG41:BJ41"/>
    <mergeCell ref="BK41:BN41"/>
    <mergeCell ref="BO41:BP41"/>
    <mergeCell ref="AI41:AL41"/>
    <mergeCell ref="AI42:AL42"/>
    <mergeCell ref="AM41:AP41"/>
    <mergeCell ref="AM42:AP42"/>
    <mergeCell ref="AU44:AX44"/>
    <mergeCell ref="AY44:BB44"/>
    <mergeCell ref="BC44:BF44"/>
    <mergeCell ref="BG44:BJ44"/>
    <mergeCell ref="BK44:BN44"/>
    <mergeCell ref="BO44:BP44"/>
    <mergeCell ref="AY43:BB43"/>
    <mergeCell ref="BC43:BF43"/>
    <mergeCell ref="BG43:BJ43"/>
    <mergeCell ref="BK43:BN43"/>
    <mergeCell ref="BO43:BP43"/>
    <mergeCell ref="A44:B44"/>
    <mergeCell ref="C44:AB44"/>
    <mergeCell ref="AC44:AD44"/>
    <mergeCell ref="AE44:AH44"/>
    <mergeCell ref="AQ44:AT44"/>
    <mergeCell ref="A43:B43"/>
    <mergeCell ref="C43:AB43"/>
    <mergeCell ref="AC43:AD43"/>
    <mergeCell ref="AE43:AH43"/>
    <mergeCell ref="AQ43:AT43"/>
    <mergeCell ref="AU43:AX43"/>
    <mergeCell ref="AI43:AL43"/>
    <mergeCell ref="AI44:AL44"/>
    <mergeCell ref="AM43:AP43"/>
    <mergeCell ref="AM44:AP44"/>
    <mergeCell ref="AU46:AX46"/>
    <mergeCell ref="AY46:BB46"/>
    <mergeCell ref="BC46:BF46"/>
    <mergeCell ref="BG46:BJ46"/>
    <mergeCell ref="BK46:BN46"/>
    <mergeCell ref="BO46:BP46"/>
    <mergeCell ref="A46:B46"/>
    <mergeCell ref="C46:AB46"/>
    <mergeCell ref="AC46:AD46"/>
    <mergeCell ref="AE46:AH46"/>
    <mergeCell ref="AQ46:AT46"/>
    <mergeCell ref="AY45:BB45"/>
    <mergeCell ref="BC45:BF45"/>
    <mergeCell ref="BG45:BJ45"/>
    <mergeCell ref="BK45:BN45"/>
    <mergeCell ref="BO45:BP45"/>
    <mergeCell ref="A45:B45"/>
    <mergeCell ref="C45:AB45"/>
    <mergeCell ref="AC45:AD45"/>
    <mergeCell ref="AE45:AH45"/>
    <mergeCell ref="AQ45:AT45"/>
    <mergeCell ref="AU45:AX45"/>
    <mergeCell ref="AI45:AL45"/>
    <mergeCell ref="AI46:AL46"/>
    <mergeCell ref="AM45:AP45"/>
    <mergeCell ref="AM46:AP46"/>
    <mergeCell ref="AU48:AX48"/>
    <mergeCell ref="AY48:BB48"/>
    <mergeCell ref="BC48:BF48"/>
    <mergeCell ref="BG48:BJ48"/>
    <mergeCell ref="BK48:BN48"/>
    <mergeCell ref="BO48:BP48"/>
    <mergeCell ref="AY47:BB47"/>
    <mergeCell ref="BC47:BF47"/>
    <mergeCell ref="BG47:BJ47"/>
    <mergeCell ref="BK47:BN47"/>
    <mergeCell ref="BO47:BP47"/>
    <mergeCell ref="A48:B48"/>
    <mergeCell ref="C48:AB48"/>
    <mergeCell ref="AC48:AD48"/>
    <mergeCell ref="AE48:AH48"/>
    <mergeCell ref="AQ48:AT48"/>
    <mergeCell ref="A47:B47"/>
    <mergeCell ref="C47:AB47"/>
    <mergeCell ref="AC47:AD47"/>
    <mergeCell ref="AE47:AH47"/>
    <mergeCell ref="AQ47:AT47"/>
    <mergeCell ref="AU47:AX47"/>
    <mergeCell ref="AI47:AL47"/>
    <mergeCell ref="AI48:AL48"/>
    <mergeCell ref="AM47:AP47"/>
    <mergeCell ref="AM48:AP48"/>
    <mergeCell ref="AU50:AX50"/>
    <mergeCell ref="AY50:BB50"/>
    <mergeCell ref="BC50:BF50"/>
    <mergeCell ref="BG50:BJ50"/>
    <mergeCell ref="BK50:BN50"/>
    <mergeCell ref="BO50:BP50"/>
    <mergeCell ref="AY49:BB49"/>
    <mergeCell ref="BC49:BF49"/>
    <mergeCell ref="BG49:BJ49"/>
    <mergeCell ref="BK49:BN49"/>
    <mergeCell ref="BO49:BP49"/>
    <mergeCell ref="A50:B50"/>
    <mergeCell ref="C50:AB50"/>
    <mergeCell ref="AC50:AD50"/>
    <mergeCell ref="AE50:AH50"/>
    <mergeCell ref="AQ50:AT50"/>
    <mergeCell ref="A49:B49"/>
    <mergeCell ref="C49:AB49"/>
    <mergeCell ref="AC49:AD49"/>
    <mergeCell ref="AE49:AH49"/>
    <mergeCell ref="AQ49:AT49"/>
    <mergeCell ref="AU49:AX49"/>
    <mergeCell ref="AI49:AL49"/>
    <mergeCell ref="AI50:AL50"/>
    <mergeCell ref="AM49:AP49"/>
    <mergeCell ref="AM50:AP50"/>
    <mergeCell ref="AU52:AX52"/>
    <mergeCell ref="AY52:BB52"/>
    <mergeCell ref="BC52:BF52"/>
    <mergeCell ref="BG52:BJ52"/>
    <mergeCell ref="BK52:BN52"/>
    <mergeCell ref="BO52:BP52"/>
    <mergeCell ref="AY51:BB51"/>
    <mergeCell ref="BC51:BF51"/>
    <mergeCell ref="BG51:BJ51"/>
    <mergeCell ref="BK51:BN51"/>
    <mergeCell ref="BO51:BP51"/>
    <mergeCell ref="A52:B52"/>
    <mergeCell ref="C52:AB52"/>
    <mergeCell ref="AC52:AD52"/>
    <mergeCell ref="AE52:AH52"/>
    <mergeCell ref="AQ52:AT52"/>
    <mergeCell ref="A51:B51"/>
    <mergeCell ref="C51:AB51"/>
    <mergeCell ref="AC51:AD51"/>
    <mergeCell ref="AE51:AH51"/>
    <mergeCell ref="AQ51:AT51"/>
    <mergeCell ref="AU51:AX51"/>
    <mergeCell ref="AI51:AL51"/>
    <mergeCell ref="AI52:AL52"/>
    <mergeCell ref="AM51:AP51"/>
    <mergeCell ref="AM52:AP52"/>
    <mergeCell ref="AU54:AX54"/>
    <mergeCell ref="AY54:BB54"/>
    <mergeCell ref="BC54:BF54"/>
    <mergeCell ref="BG54:BJ54"/>
    <mergeCell ref="BK54:BN54"/>
    <mergeCell ref="BO54:BP54"/>
    <mergeCell ref="AY53:BB53"/>
    <mergeCell ref="BC53:BF53"/>
    <mergeCell ref="BG53:BJ53"/>
    <mergeCell ref="BK53:BN53"/>
    <mergeCell ref="BO53:BP53"/>
    <mergeCell ref="A54:B54"/>
    <mergeCell ref="C54:AB54"/>
    <mergeCell ref="AC54:AD54"/>
    <mergeCell ref="AE54:AH54"/>
    <mergeCell ref="AQ54:AT54"/>
    <mergeCell ref="A53:B53"/>
    <mergeCell ref="C53:AB53"/>
    <mergeCell ref="AC53:AD53"/>
    <mergeCell ref="AE53:AH53"/>
    <mergeCell ref="AQ53:AT53"/>
    <mergeCell ref="AU53:AX53"/>
    <mergeCell ref="AI53:AL53"/>
    <mergeCell ref="AI54:AL54"/>
    <mergeCell ref="AM53:AP53"/>
    <mergeCell ref="AM54:AP54"/>
    <mergeCell ref="AU56:AX56"/>
    <mergeCell ref="AY56:BB56"/>
    <mergeCell ref="BC56:BF56"/>
    <mergeCell ref="BG56:BJ56"/>
    <mergeCell ref="BK56:BN56"/>
    <mergeCell ref="BO56:BP56"/>
    <mergeCell ref="AY55:BB55"/>
    <mergeCell ref="BC55:BF55"/>
    <mergeCell ref="BG55:BJ55"/>
    <mergeCell ref="BK55:BN55"/>
    <mergeCell ref="BO55:BP55"/>
    <mergeCell ref="A56:B56"/>
    <mergeCell ref="C56:AB56"/>
    <mergeCell ref="AC56:AD56"/>
    <mergeCell ref="AE56:AH56"/>
    <mergeCell ref="AQ56:AT56"/>
    <mergeCell ref="A55:B55"/>
    <mergeCell ref="C55:AB55"/>
    <mergeCell ref="AC55:AD55"/>
    <mergeCell ref="AE55:AH55"/>
    <mergeCell ref="AQ55:AT55"/>
    <mergeCell ref="AU55:AX55"/>
    <mergeCell ref="AI55:AL55"/>
    <mergeCell ref="AI56:AL56"/>
    <mergeCell ref="AM55:AP55"/>
    <mergeCell ref="AM56:AP56"/>
    <mergeCell ref="AU58:AX58"/>
    <mergeCell ref="AY58:BB58"/>
    <mergeCell ref="BC58:BF58"/>
    <mergeCell ref="BG58:BJ58"/>
    <mergeCell ref="BK58:BN58"/>
    <mergeCell ref="BO58:BP58"/>
    <mergeCell ref="AY57:BB57"/>
    <mergeCell ref="BC57:BF57"/>
    <mergeCell ref="BG57:BJ57"/>
    <mergeCell ref="BK57:BN57"/>
    <mergeCell ref="BO57:BP57"/>
    <mergeCell ref="A58:B58"/>
    <mergeCell ref="C58:AB58"/>
    <mergeCell ref="AC58:AD58"/>
    <mergeCell ref="AE58:AH58"/>
    <mergeCell ref="AQ58:AT58"/>
    <mergeCell ref="A57:B57"/>
    <mergeCell ref="C57:AB57"/>
    <mergeCell ref="AC57:AD57"/>
    <mergeCell ref="AE57:AH57"/>
    <mergeCell ref="AQ57:AT57"/>
    <mergeCell ref="AU57:AX57"/>
    <mergeCell ref="AI57:AL57"/>
    <mergeCell ref="AI58:AL58"/>
    <mergeCell ref="AM57:AP57"/>
    <mergeCell ref="AM58:AP58"/>
    <mergeCell ref="AU60:AX60"/>
    <mergeCell ref="AY60:BB60"/>
    <mergeCell ref="BC60:BF60"/>
    <mergeCell ref="BG60:BJ60"/>
    <mergeCell ref="BK60:BN60"/>
    <mergeCell ref="BO60:BP60"/>
    <mergeCell ref="AY59:BB59"/>
    <mergeCell ref="BC59:BF59"/>
    <mergeCell ref="BG59:BJ59"/>
    <mergeCell ref="BK59:BN59"/>
    <mergeCell ref="BO59:BP59"/>
    <mergeCell ref="A60:B60"/>
    <mergeCell ref="C60:AB60"/>
    <mergeCell ref="AC60:AD60"/>
    <mergeCell ref="AE60:AH60"/>
    <mergeCell ref="AQ60:AT60"/>
    <mergeCell ref="A59:B59"/>
    <mergeCell ref="C59:AB59"/>
    <mergeCell ref="AC59:AD59"/>
    <mergeCell ref="AE59:AH59"/>
    <mergeCell ref="AQ59:AT59"/>
    <mergeCell ref="AU59:AX59"/>
    <mergeCell ref="AI59:AL59"/>
    <mergeCell ref="AI60:AL60"/>
    <mergeCell ref="AM59:AP59"/>
    <mergeCell ref="AM60:AP60"/>
    <mergeCell ref="AU62:AX62"/>
    <mergeCell ref="AY62:BB62"/>
    <mergeCell ref="BC62:BF62"/>
    <mergeCell ref="BG62:BJ62"/>
    <mergeCell ref="BK62:BN62"/>
    <mergeCell ref="BO62:BP62"/>
    <mergeCell ref="AY61:BB61"/>
    <mergeCell ref="BC61:BF61"/>
    <mergeCell ref="BG61:BJ61"/>
    <mergeCell ref="BK61:BN61"/>
    <mergeCell ref="BO61:BP61"/>
    <mergeCell ref="A62:B62"/>
    <mergeCell ref="C62:AB62"/>
    <mergeCell ref="AC62:AD62"/>
    <mergeCell ref="AE62:AH62"/>
    <mergeCell ref="AQ62:AT62"/>
    <mergeCell ref="A61:B61"/>
    <mergeCell ref="C61:AB61"/>
    <mergeCell ref="AC61:AD61"/>
    <mergeCell ref="AE61:AH61"/>
    <mergeCell ref="AQ61:AT61"/>
    <mergeCell ref="AU61:AX61"/>
    <mergeCell ref="AI61:AL61"/>
    <mergeCell ref="AI62:AL62"/>
    <mergeCell ref="AM61:AP61"/>
    <mergeCell ref="AM62:AP62"/>
    <mergeCell ref="AU64:AX64"/>
    <mergeCell ref="AY64:BB64"/>
    <mergeCell ref="BC64:BF64"/>
    <mergeCell ref="BG64:BJ64"/>
    <mergeCell ref="BK64:BN64"/>
    <mergeCell ref="BO64:BP64"/>
    <mergeCell ref="AY63:BB63"/>
    <mergeCell ref="BC63:BF63"/>
    <mergeCell ref="BG63:BJ63"/>
    <mergeCell ref="BK63:BN63"/>
    <mergeCell ref="BO63:BP63"/>
    <mergeCell ref="A64:B64"/>
    <mergeCell ref="C64:AB64"/>
    <mergeCell ref="AC64:AD64"/>
    <mergeCell ref="AE64:AH64"/>
    <mergeCell ref="AQ64:AT64"/>
    <mergeCell ref="A63:B63"/>
    <mergeCell ref="C63:AB63"/>
    <mergeCell ref="AC63:AD63"/>
    <mergeCell ref="AE63:AH63"/>
    <mergeCell ref="AQ63:AT63"/>
    <mergeCell ref="AU63:AX63"/>
    <mergeCell ref="AI63:AL63"/>
    <mergeCell ref="AI64:AL64"/>
    <mergeCell ref="AM63:AP63"/>
    <mergeCell ref="AM64:AP64"/>
    <mergeCell ref="AU66:AX66"/>
    <mergeCell ref="AY66:BB66"/>
    <mergeCell ref="BC66:BF66"/>
    <mergeCell ref="BG66:BJ66"/>
    <mergeCell ref="BK66:BN66"/>
    <mergeCell ref="BO66:BP66"/>
    <mergeCell ref="AY65:BB65"/>
    <mergeCell ref="BC65:BF65"/>
    <mergeCell ref="BG65:BJ65"/>
    <mergeCell ref="BK65:BN65"/>
    <mergeCell ref="BO65:BP65"/>
    <mergeCell ref="A66:B66"/>
    <mergeCell ref="C66:AB66"/>
    <mergeCell ref="AC66:AD66"/>
    <mergeCell ref="AE66:AH66"/>
    <mergeCell ref="AQ66:AT66"/>
    <mergeCell ref="A65:B65"/>
    <mergeCell ref="C65:AB65"/>
    <mergeCell ref="AC65:AD65"/>
    <mergeCell ref="AE65:AH65"/>
    <mergeCell ref="AQ65:AT65"/>
    <mergeCell ref="AU65:AX65"/>
    <mergeCell ref="AI65:AL65"/>
    <mergeCell ref="AI66:AL66"/>
    <mergeCell ref="AM65:AP65"/>
    <mergeCell ref="AM66:AP66"/>
    <mergeCell ref="AU68:AX68"/>
    <mergeCell ref="AY68:BB68"/>
    <mergeCell ref="BC68:BF68"/>
    <mergeCell ref="BG68:BJ68"/>
    <mergeCell ref="BK68:BN68"/>
    <mergeCell ref="BO68:BP68"/>
    <mergeCell ref="AY67:BB67"/>
    <mergeCell ref="BC67:BF67"/>
    <mergeCell ref="BG67:BJ67"/>
    <mergeCell ref="BK67:BN67"/>
    <mergeCell ref="BO67:BP67"/>
    <mergeCell ref="A68:B68"/>
    <mergeCell ref="C68:AB68"/>
    <mergeCell ref="AC68:AD68"/>
    <mergeCell ref="AE68:AH68"/>
    <mergeCell ref="AQ68:AT68"/>
    <mergeCell ref="A67:B67"/>
    <mergeCell ref="C67:AB67"/>
    <mergeCell ref="AC67:AD67"/>
    <mergeCell ref="AE67:AH67"/>
    <mergeCell ref="AQ67:AT67"/>
    <mergeCell ref="AU67:AX67"/>
    <mergeCell ref="AI67:AL67"/>
    <mergeCell ref="AI68:AL68"/>
    <mergeCell ref="AM67:AP67"/>
    <mergeCell ref="AM68:AP68"/>
    <mergeCell ref="AY70:BB70"/>
    <mergeCell ref="BC70:BF70"/>
    <mergeCell ref="BG70:BJ70"/>
    <mergeCell ref="BK70:BN70"/>
    <mergeCell ref="BO70:BP70"/>
    <mergeCell ref="A71:B71"/>
    <mergeCell ref="C71:AB71"/>
    <mergeCell ref="AC71:AD71"/>
    <mergeCell ref="AE71:AH71"/>
    <mergeCell ref="AQ71:AT71"/>
    <mergeCell ref="A70:B70"/>
    <mergeCell ref="C70:AB70"/>
    <mergeCell ref="AC70:AD70"/>
    <mergeCell ref="AE70:AH70"/>
    <mergeCell ref="AQ70:AT70"/>
    <mergeCell ref="AU70:AX70"/>
    <mergeCell ref="AY69:BB69"/>
    <mergeCell ref="BC69:BF69"/>
    <mergeCell ref="BG69:BJ69"/>
    <mergeCell ref="BK69:BN69"/>
    <mergeCell ref="BO69:BP69"/>
    <mergeCell ref="A69:B69"/>
    <mergeCell ref="C69:AB69"/>
    <mergeCell ref="AC69:AD69"/>
    <mergeCell ref="AE69:AH69"/>
    <mergeCell ref="AQ69:AT69"/>
    <mergeCell ref="AU69:AX69"/>
    <mergeCell ref="AI69:AL69"/>
    <mergeCell ref="AI70:AL70"/>
    <mergeCell ref="AM69:AP69"/>
    <mergeCell ref="AM70:AP70"/>
    <mergeCell ref="AY72:BB72"/>
    <mergeCell ref="BC72:BF72"/>
    <mergeCell ref="BG72:BJ72"/>
    <mergeCell ref="BK72:BN72"/>
    <mergeCell ref="BO72:BP72"/>
    <mergeCell ref="A73:B73"/>
    <mergeCell ref="C73:AB73"/>
    <mergeCell ref="AC73:AD73"/>
    <mergeCell ref="AE73:AH73"/>
    <mergeCell ref="AQ73:AT73"/>
    <mergeCell ref="A72:B72"/>
    <mergeCell ref="C72:AB72"/>
    <mergeCell ref="AC72:AD72"/>
    <mergeCell ref="AE72:AH72"/>
    <mergeCell ref="AQ72:AT72"/>
    <mergeCell ref="AU72:AX72"/>
    <mergeCell ref="AU71:AX71"/>
    <mergeCell ref="AY71:BB71"/>
    <mergeCell ref="BC71:BF71"/>
    <mergeCell ref="BG71:BJ71"/>
    <mergeCell ref="BK71:BN71"/>
    <mergeCell ref="BO71:BP71"/>
    <mergeCell ref="AI71:AL71"/>
    <mergeCell ref="AI72:AL72"/>
    <mergeCell ref="AM71:AP71"/>
    <mergeCell ref="AM72:AP72"/>
    <mergeCell ref="AY74:BB74"/>
    <mergeCell ref="BC74:BF74"/>
    <mergeCell ref="BG74:BJ74"/>
    <mergeCell ref="BK74:BN74"/>
    <mergeCell ref="BO74:BP74"/>
    <mergeCell ref="A75:B75"/>
    <mergeCell ref="C75:AB75"/>
    <mergeCell ref="AC75:AD75"/>
    <mergeCell ref="AE75:AH75"/>
    <mergeCell ref="AQ75:AT75"/>
    <mergeCell ref="A74:B74"/>
    <mergeCell ref="C74:AB74"/>
    <mergeCell ref="AC74:AD74"/>
    <mergeCell ref="AE74:AH74"/>
    <mergeCell ref="AQ74:AT74"/>
    <mergeCell ref="AU74:AX74"/>
    <mergeCell ref="AU73:AX73"/>
    <mergeCell ref="AY73:BB73"/>
    <mergeCell ref="BC73:BF73"/>
    <mergeCell ref="BG73:BJ73"/>
    <mergeCell ref="BK73:BN73"/>
    <mergeCell ref="BO73:BP73"/>
    <mergeCell ref="AI73:AL73"/>
    <mergeCell ref="AI74:AL74"/>
    <mergeCell ref="AM73:AP73"/>
    <mergeCell ref="AM74:AP74"/>
    <mergeCell ref="AY76:BB76"/>
    <mergeCell ref="BC76:BF76"/>
    <mergeCell ref="BG76:BJ76"/>
    <mergeCell ref="BK76:BN76"/>
    <mergeCell ref="BO76:BP76"/>
    <mergeCell ref="A77:B77"/>
    <mergeCell ref="C77:AB77"/>
    <mergeCell ref="AC77:AD77"/>
    <mergeCell ref="AE77:AH77"/>
    <mergeCell ref="AQ77:AT77"/>
    <mergeCell ref="A76:B76"/>
    <mergeCell ref="C76:AB76"/>
    <mergeCell ref="AC76:AD76"/>
    <mergeCell ref="AE76:AH76"/>
    <mergeCell ref="AQ76:AT76"/>
    <mergeCell ref="AU76:AX76"/>
    <mergeCell ref="AU75:AX75"/>
    <mergeCell ref="AY75:BB75"/>
    <mergeCell ref="BC75:BF75"/>
    <mergeCell ref="BG75:BJ75"/>
    <mergeCell ref="BK75:BN75"/>
    <mergeCell ref="BO75:BP75"/>
    <mergeCell ref="AI75:AL75"/>
    <mergeCell ref="AI76:AL76"/>
    <mergeCell ref="AM75:AP75"/>
    <mergeCell ref="AM76:AP76"/>
    <mergeCell ref="AY78:BB78"/>
    <mergeCell ref="BC78:BF78"/>
    <mergeCell ref="BG78:BJ78"/>
    <mergeCell ref="BK78:BN78"/>
    <mergeCell ref="BO78:BP78"/>
    <mergeCell ref="A79:B79"/>
    <mergeCell ref="C79:AB79"/>
    <mergeCell ref="AC79:AD79"/>
    <mergeCell ref="AE79:AH79"/>
    <mergeCell ref="AQ79:AT79"/>
    <mergeCell ref="A78:B78"/>
    <mergeCell ref="C78:AB78"/>
    <mergeCell ref="AC78:AD78"/>
    <mergeCell ref="AE78:AH78"/>
    <mergeCell ref="AQ78:AT78"/>
    <mergeCell ref="AU78:AX78"/>
    <mergeCell ref="AU77:AX77"/>
    <mergeCell ref="AY77:BB77"/>
    <mergeCell ref="BC77:BF77"/>
    <mergeCell ref="BG77:BJ77"/>
    <mergeCell ref="BK77:BN77"/>
    <mergeCell ref="BO77:BP77"/>
    <mergeCell ref="AI77:AL77"/>
    <mergeCell ref="AI78:AL78"/>
    <mergeCell ref="AM77:AP77"/>
    <mergeCell ref="AM78:AP78"/>
    <mergeCell ref="AY80:BB80"/>
    <mergeCell ref="BC80:BF80"/>
    <mergeCell ref="BG80:BJ80"/>
    <mergeCell ref="BK80:BN80"/>
    <mergeCell ref="BO80:BP80"/>
    <mergeCell ref="A81:B81"/>
    <mergeCell ref="C81:AB81"/>
    <mergeCell ref="AC81:AD81"/>
    <mergeCell ref="AE81:AH81"/>
    <mergeCell ref="AQ81:AT81"/>
    <mergeCell ref="A80:B80"/>
    <mergeCell ref="C80:AB80"/>
    <mergeCell ref="AC80:AD80"/>
    <mergeCell ref="AE80:AH80"/>
    <mergeCell ref="AQ80:AT80"/>
    <mergeCell ref="AU80:AX80"/>
    <mergeCell ref="AU79:AX79"/>
    <mergeCell ref="AY79:BB79"/>
    <mergeCell ref="BC79:BF79"/>
    <mergeCell ref="BG79:BJ79"/>
    <mergeCell ref="BK79:BN79"/>
    <mergeCell ref="BO79:BP79"/>
    <mergeCell ref="AI79:AL79"/>
    <mergeCell ref="AI80:AL80"/>
    <mergeCell ref="AM79:AP79"/>
    <mergeCell ref="AM80:AP80"/>
    <mergeCell ref="AY82:BB82"/>
    <mergeCell ref="BC82:BF82"/>
    <mergeCell ref="BG82:BJ82"/>
    <mergeCell ref="BK82:BN82"/>
    <mergeCell ref="BO82:BP82"/>
    <mergeCell ref="A83:B83"/>
    <mergeCell ref="C83:AB83"/>
    <mergeCell ref="AC83:AD83"/>
    <mergeCell ref="AE83:AH83"/>
    <mergeCell ref="AQ83:AT83"/>
    <mergeCell ref="A82:B82"/>
    <mergeCell ref="C82:AB82"/>
    <mergeCell ref="AC82:AD82"/>
    <mergeCell ref="AE82:AH82"/>
    <mergeCell ref="AQ82:AT82"/>
    <mergeCell ref="AU82:AX82"/>
    <mergeCell ref="AU81:AX81"/>
    <mergeCell ref="AY81:BB81"/>
    <mergeCell ref="BC81:BF81"/>
    <mergeCell ref="BG81:BJ81"/>
    <mergeCell ref="BK81:BN81"/>
    <mergeCell ref="BO81:BP81"/>
    <mergeCell ref="AI81:AL81"/>
    <mergeCell ref="AI82:AL82"/>
    <mergeCell ref="AM81:AP81"/>
    <mergeCell ref="AM82:AP82"/>
    <mergeCell ref="AY84:BB84"/>
    <mergeCell ref="BC84:BF84"/>
    <mergeCell ref="BG84:BJ84"/>
    <mergeCell ref="BK84:BN84"/>
    <mergeCell ref="BO84:BP84"/>
    <mergeCell ref="A85:B85"/>
    <mergeCell ref="C85:AB85"/>
    <mergeCell ref="AC85:AD85"/>
    <mergeCell ref="AE85:AH85"/>
    <mergeCell ref="AQ85:AT85"/>
    <mergeCell ref="A84:B84"/>
    <mergeCell ref="C84:AB84"/>
    <mergeCell ref="AC84:AD84"/>
    <mergeCell ref="AE84:AH84"/>
    <mergeCell ref="AQ84:AT84"/>
    <mergeCell ref="AU84:AX84"/>
    <mergeCell ref="AU83:AX83"/>
    <mergeCell ref="AY83:BB83"/>
    <mergeCell ref="BC83:BF83"/>
    <mergeCell ref="BG83:BJ83"/>
    <mergeCell ref="BK83:BN83"/>
    <mergeCell ref="BO83:BP83"/>
    <mergeCell ref="AI83:AL83"/>
    <mergeCell ref="AI84:AL84"/>
    <mergeCell ref="AM83:AP83"/>
    <mergeCell ref="AM84:AP84"/>
    <mergeCell ref="AY86:BB86"/>
    <mergeCell ref="BC86:BF86"/>
    <mergeCell ref="BG86:BJ86"/>
    <mergeCell ref="BK86:BN86"/>
    <mergeCell ref="BO86:BP86"/>
    <mergeCell ref="A87:B87"/>
    <mergeCell ref="C87:AB87"/>
    <mergeCell ref="AC87:AD87"/>
    <mergeCell ref="AE87:AH87"/>
    <mergeCell ref="AQ87:AT87"/>
    <mergeCell ref="A86:B86"/>
    <mergeCell ref="C86:AB86"/>
    <mergeCell ref="AC86:AD86"/>
    <mergeCell ref="AE86:AH86"/>
    <mergeCell ref="AQ86:AT86"/>
    <mergeCell ref="AU86:AX86"/>
    <mergeCell ref="AU85:AX85"/>
    <mergeCell ref="AY85:BB85"/>
    <mergeCell ref="BC85:BF85"/>
    <mergeCell ref="BG85:BJ85"/>
    <mergeCell ref="BK85:BN85"/>
    <mergeCell ref="BO85:BP85"/>
    <mergeCell ref="AI85:AL85"/>
    <mergeCell ref="AI86:AL86"/>
    <mergeCell ref="AM85:AP85"/>
    <mergeCell ref="AM86:AP86"/>
    <mergeCell ref="AY88:BB88"/>
    <mergeCell ref="BC88:BF88"/>
    <mergeCell ref="BG88:BJ88"/>
    <mergeCell ref="BK88:BN88"/>
    <mergeCell ref="BO88:BP88"/>
    <mergeCell ref="A89:B89"/>
    <mergeCell ref="C89:AB89"/>
    <mergeCell ref="AC89:AD89"/>
    <mergeCell ref="AE89:AH89"/>
    <mergeCell ref="AQ89:AT89"/>
    <mergeCell ref="A88:B88"/>
    <mergeCell ref="C88:AB88"/>
    <mergeCell ref="AC88:AD88"/>
    <mergeCell ref="AE88:AH88"/>
    <mergeCell ref="AQ88:AT88"/>
    <mergeCell ref="AU88:AX88"/>
    <mergeCell ref="AU87:AX87"/>
    <mergeCell ref="AY87:BB87"/>
    <mergeCell ref="BC87:BF87"/>
    <mergeCell ref="BG87:BJ87"/>
    <mergeCell ref="BK87:BN87"/>
    <mergeCell ref="BO87:BP87"/>
    <mergeCell ref="AI87:AL87"/>
    <mergeCell ref="AI88:AL88"/>
    <mergeCell ref="AM87:AP87"/>
    <mergeCell ref="AM88:AP88"/>
    <mergeCell ref="AY90:BB90"/>
    <mergeCell ref="BC90:BF90"/>
    <mergeCell ref="BG90:BJ90"/>
    <mergeCell ref="BK90:BN90"/>
    <mergeCell ref="BO90:BP90"/>
    <mergeCell ref="A91:B91"/>
    <mergeCell ref="C91:AB91"/>
    <mergeCell ref="AC91:AD91"/>
    <mergeCell ref="AE91:AH91"/>
    <mergeCell ref="AQ91:AT91"/>
    <mergeCell ref="A90:B90"/>
    <mergeCell ref="C90:AB90"/>
    <mergeCell ref="AC90:AD90"/>
    <mergeCell ref="AE90:AH90"/>
    <mergeCell ref="AQ90:AT90"/>
    <mergeCell ref="AU90:AX90"/>
    <mergeCell ref="AU89:AX89"/>
    <mergeCell ref="AY89:BB89"/>
    <mergeCell ref="BC89:BF89"/>
    <mergeCell ref="BG89:BJ89"/>
    <mergeCell ref="BK89:BN89"/>
    <mergeCell ref="BO89:BP89"/>
    <mergeCell ref="AI89:AL89"/>
    <mergeCell ref="AI90:AL90"/>
    <mergeCell ref="AM89:AP89"/>
    <mergeCell ref="AM90:AP90"/>
    <mergeCell ref="AY92:BB92"/>
    <mergeCell ref="BC92:BF92"/>
    <mergeCell ref="BG92:BJ92"/>
    <mergeCell ref="BK92:BN92"/>
    <mergeCell ref="BO92:BP92"/>
    <mergeCell ref="A93:B93"/>
    <mergeCell ref="C93:AB93"/>
    <mergeCell ref="AC93:AD93"/>
    <mergeCell ref="AE93:AH93"/>
    <mergeCell ref="AQ93:AT93"/>
    <mergeCell ref="A92:B92"/>
    <mergeCell ref="C92:AB92"/>
    <mergeCell ref="AC92:AD92"/>
    <mergeCell ref="AE92:AH92"/>
    <mergeCell ref="AQ92:AT92"/>
    <mergeCell ref="AU92:AX92"/>
    <mergeCell ref="AU91:AX91"/>
    <mergeCell ref="AY91:BB91"/>
    <mergeCell ref="BC91:BF91"/>
    <mergeCell ref="BG91:BJ91"/>
    <mergeCell ref="BK91:BN91"/>
    <mergeCell ref="BO91:BP91"/>
    <mergeCell ref="AI91:AL91"/>
    <mergeCell ref="AI92:AL92"/>
    <mergeCell ref="AM91:AP91"/>
    <mergeCell ref="AM92:AP92"/>
    <mergeCell ref="AY94:BB94"/>
    <mergeCell ref="BC94:BF94"/>
    <mergeCell ref="BG94:BJ94"/>
    <mergeCell ref="BK94:BN94"/>
    <mergeCell ref="BO94:BP94"/>
    <mergeCell ref="A95:B95"/>
    <mergeCell ref="C95:AB95"/>
    <mergeCell ref="AC95:AD95"/>
    <mergeCell ref="AE95:AH95"/>
    <mergeCell ref="AQ95:AT95"/>
    <mergeCell ref="A94:B94"/>
    <mergeCell ref="C94:AB94"/>
    <mergeCell ref="AC94:AD94"/>
    <mergeCell ref="AE94:AH94"/>
    <mergeCell ref="AQ94:AT94"/>
    <mergeCell ref="AU94:AX94"/>
    <mergeCell ref="AU93:AX93"/>
    <mergeCell ref="AY93:BB93"/>
    <mergeCell ref="BC93:BF93"/>
    <mergeCell ref="BG93:BJ93"/>
    <mergeCell ref="BK93:BN93"/>
    <mergeCell ref="BO93:BP93"/>
    <mergeCell ref="AI93:AL93"/>
    <mergeCell ref="AI94:AL94"/>
    <mergeCell ref="AM93:AP93"/>
    <mergeCell ref="AM94:AP94"/>
    <mergeCell ref="AY96:BB96"/>
    <mergeCell ref="BC96:BF96"/>
    <mergeCell ref="BG96:BJ96"/>
    <mergeCell ref="BK96:BN96"/>
    <mergeCell ref="BO96:BP96"/>
    <mergeCell ref="A97:B97"/>
    <mergeCell ref="C97:AB97"/>
    <mergeCell ref="AC97:AD97"/>
    <mergeCell ref="AE97:AH97"/>
    <mergeCell ref="AQ97:AT97"/>
    <mergeCell ref="A96:B96"/>
    <mergeCell ref="C96:AB96"/>
    <mergeCell ref="AC96:AD96"/>
    <mergeCell ref="AE96:AH96"/>
    <mergeCell ref="AQ96:AT96"/>
    <mergeCell ref="AU96:AX96"/>
    <mergeCell ref="AU95:AX95"/>
    <mergeCell ref="AY95:BB95"/>
    <mergeCell ref="BC95:BF95"/>
    <mergeCell ref="BG95:BJ95"/>
    <mergeCell ref="BK95:BN95"/>
    <mergeCell ref="BO95:BP95"/>
    <mergeCell ref="AI95:AL95"/>
    <mergeCell ref="AI96:AL96"/>
    <mergeCell ref="AM95:AP95"/>
    <mergeCell ref="AM96:AP96"/>
    <mergeCell ref="AY98:BB98"/>
    <mergeCell ref="BC98:BF98"/>
    <mergeCell ref="BG98:BJ98"/>
    <mergeCell ref="BK98:BN98"/>
    <mergeCell ref="BO98:BP98"/>
    <mergeCell ref="A99:B99"/>
    <mergeCell ref="C99:AB99"/>
    <mergeCell ref="AC99:AD99"/>
    <mergeCell ref="AE99:AH99"/>
    <mergeCell ref="AQ99:AT99"/>
    <mergeCell ref="A98:B98"/>
    <mergeCell ref="C98:AB98"/>
    <mergeCell ref="AC98:AD98"/>
    <mergeCell ref="AE98:AH98"/>
    <mergeCell ref="AQ98:AT98"/>
    <mergeCell ref="AU98:AX98"/>
    <mergeCell ref="AU97:AX97"/>
    <mergeCell ref="AY97:BB97"/>
    <mergeCell ref="BC97:BF97"/>
    <mergeCell ref="BG97:BJ97"/>
    <mergeCell ref="BK97:BN97"/>
    <mergeCell ref="BO97:BP97"/>
    <mergeCell ref="AI97:AL97"/>
    <mergeCell ref="AI98:AL98"/>
    <mergeCell ref="AM97:AP97"/>
    <mergeCell ref="AM98:AP98"/>
    <mergeCell ref="AY100:BB100"/>
    <mergeCell ref="BC100:BF100"/>
    <mergeCell ref="BG100:BJ100"/>
    <mergeCell ref="BK100:BN100"/>
    <mergeCell ref="BO100:BP100"/>
    <mergeCell ref="A101:B101"/>
    <mergeCell ref="C101:AB101"/>
    <mergeCell ref="AC101:AD101"/>
    <mergeCell ref="AE101:AH101"/>
    <mergeCell ref="AQ101:AT101"/>
    <mergeCell ref="A100:B100"/>
    <mergeCell ref="C100:AB100"/>
    <mergeCell ref="AC100:AD100"/>
    <mergeCell ref="AE100:AH100"/>
    <mergeCell ref="AQ100:AT100"/>
    <mergeCell ref="AU100:AX100"/>
    <mergeCell ref="AU99:AX99"/>
    <mergeCell ref="AY99:BB99"/>
    <mergeCell ref="BC99:BF99"/>
    <mergeCell ref="BG99:BJ99"/>
    <mergeCell ref="BK99:BN99"/>
    <mergeCell ref="BO99:BP99"/>
    <mergeCell ref="AI99:AL99"/>
    <mergeCell ref="AI100:AL100"/>
    <mergeCell ref="AM99:AP99"/>
    <mergeCell ref="AM100:AP100"/>
    <mergeCell ref="BG102:BJ102"/>
    <mergeCell ref="BK102:BN102"/>
    <mergeCell ref="BO102:BP102"/>
    <mergeCell ref="A103:B103"/>
    <mergeCell ref="C103:AB103"/>
    <mergeCell ref="AC103:AD103"/>
    <mergeCell ref="AE103:AH103"/>
    <mergeCell ref="AQ103:AT103"/>
    <mergeCell ref="AU103:AX103"/>
    <mergeCell ref="AY103:BB103"/>
    <mergeCell ref="A102:B102"/>
    <mergeCell ref="AE102:AH102"/>
    <mergeCell ref="AQ102:AT102"/>
    <mergeCell ref="AU102:AX102"/>
    <mergeCell ref="AY102:BB102"/>
    <mergeCell ref="BC102:BF102"/>
    <mergeCell ref="AU101:AX101"/>
    <mergeCell ref="AY101:BB101"/>
    <mergeCell ref="BC101:BF101"/>
    <mergeCell ref="BG101:BJ101"/>
    <mergeCell ref="BK101:BN101"/>
    <mergeCell ref="BO101:BP101"/>
    <mergeCell ref="AI101:AL101"/>
    <mergeCell ref="AI102:AL102"/>
    <mergeCell ref="AM101:AP101"/>
    <mergeCell ref="AM102:AP102"/>
    <mergeCell ref="AY104:BB104"/>
    <mergeCell ref="BC104:BF104"/>
    <mergeCell ref="BG104:BJ104"/>
    <mergeCell ref="BK104:BN104"/>
    <mergeCell ref="BO104:BP104"/>
    <mergeCell ref="A105:B105"/>
    <mergeCell ref="C105:AB105"/>
    <mergeCell ref="AC105:AD105"/>
    <mergeCell ref="AE105:AH105"/>
    <mergeCell ref="AQ105:AT105"/>
    <mergeCell ref="BC103:BF103"/>
    <mergeCell ref="BG103:BJ103"/>
    <mergeCell ref="BK103:BN103"/>
    <mergeCell ref="BO103:BP103"/>
    <mergeCell ref="A104:B104"/>
    <mergeCell ref="C104:AB104"/>
    <mergeCell ref="AC104:AD104"/>
    <mergeCell ref="AE104:AH104"/>
    <mergeCell ref="AQ104:AT104"/>
    <mergeCell ref="AU104:AX104"/>
    <mergeCell ref="AI103:AL103"/>
    <mergeCell ref="AI104:AL104"/>
    <mergeCell ref="AM103:AP103"/>
    <mergeCell ref="AM104:AP104"/>
    <mergeCell ref="AY106:BB106"/>
    <mergeCell ref="BC106:BF106"/>
    <mergeCell ref="BG106:BJ106"/>
    <mergeCell ref="BK106:BN106"/>
    <mergeCell ref="BO106:BP106"/>
    <mergeCell ref="A107:B107"/>
    <mergeCell ref="C107:AB107"/>
    <mergeCell ref="AC107:AD107"/>
    <mergeCell ref="AE107:AH107"/>
    <mergeCell ref="AQ107:AT107"/>
    <mergeCell ref="A106:B106"/>
    <mergeCell ref="C106:AB106"/>
    <mergeCell ref="AC106:AD106"/>
    <mergeCell ref="AE106:AH106"/>
    <mergeCell ref="AQ106:AT106"/>
    <mergeCell ref="AU106:AX106"/>
    <mergeCell ref="AU105:AX105"/>
    <mergeCell ref="AY105:BB105"/>
    <mergeCell ref="BC105:BF105"/>
    <mergeCell ref="BG105:BJ105"/>
    <mergeCell ref="BK105:BN105"/>
    <mergeCell ref="BO105:BP105"/>
    <mergeCell ref="AI105:AL105"/>
    <mergeCell ref="AI106:AL106"/>
    <mergeCell ref="AM105:AP105"/>
    <mergeCell ref="AM106:AP106"/>
    <mergeCell ref="AY108:BB108"/>
    <mergeCell ref="BC108:BF108"/>
    <mergeCell ref="BG108:BJ108"/>
    <mergeCell ref="BK108:BN108"/>
    <mergeCell ref="BO108:BP108"/>
    <mergeCell ref="A109:B109"/>
    <mergeCell ref="C109:AB109"/>
    <mergeCell ref="AC109:AD109"/>
    <mergeCell ref="AE109:AH109"/>
    <mergeCell ref="AQ109:AT109"/>
    <mergeCell ref="A108:B108"/>
    <mergeCell ref="C108:AB108"/>
    <mergeCell ref="AC108:AD108"/>
    <mergeCell ref="AE108:AH108"/>
    <mergeCell ref="AQ108:AT108"/>
    <mergeCell ref="AU108:AX108"/>
    <mergeCell ref="AU107:AX107"/>
    <mergeCell ref="AY107:BB107"/>
    <mergeCell ref="BC107:BF107"/>
    <mergeCell ref="BG107:BJ107"/>
    <mergeCell ref="BK107:BN107"/>
    <mergeCell ref="BO107:BP107"/>
    <mergeCell ref="AI107:AL107"/>
    <mergeCell ref="AI108:AL108"/>
    <mergeCell ref="AM107:AP107"/>
    <mergeCell ref="AM108:AP108"/>
    <mergeCell ref="AY110:BB110"/>
    <mergeCell ref="BC110:BF110"/>
    <mergeCell ref="BG110:BJ110"/>
    <mergeCell ref="BK110:BN110"/>
    <mergeCell ref="BO110:BP110"/>
    <mergeCell ref="A111:B111"/>
    <mergeCell ref="C111:AB111"/>
    <mergeCell ref="AC111:AD111"/>
    <mergeCell ref="AE111:AH111"/>
    <mergeCell ref="AQ111:AT111"/>
    <mergeCell ref="A110:B110"/>
    <mergeCell ref="C110:AB110"/>
    <mergeCell ref="AC110:AD110"/>
    <mergeCell ref="AE110:AH110"/>
    <mergeCell ref="AQ110:AT110"/>
    <mergeCell ref="AU110:AX110"/>
    <mergeCell ref="AU109:AX109"/>
    <mergeCell ref="AY109:BB109"/>
    <mergeCell ref="BC109:BF109"/>
    <mergeCell ref="BG109:BJ109"/>
    <mergeCell ref="BK109:BN109"/>
    <mergeCell ref="BO109:BP109"/>
    <mergeCell ref="AI109:AL109"/>
    <mergeCell ref="AI110:AL110"/>
    <mergeCell ref="AM109:AP109"/>
    <mergeCell ref="AM110:AP110"/>
    <mergeCell ref="AY112:BB112"/>
    <mergeCell ref="BC112:BF112"/>
    <mergeCell ref="BG112:BJ112"/>
    <mergeCell ref="BK112:BN112"/>
    <mergeCell ref="BO112:BP112"/>
    <mergeCell ref="A113:B113"/>
    <mergeCell ref="C113:AB113"/>
    <mergeCell ref="AC113:AD113"/>
    <mergeCell ref="AE113:AH113"/>
    <mergeCell ref="AQ113:AT113"/>
    <mergeCell ref="A112:B112"/>
    <mergeCell ref="C112:AB112"/>
    <mergeCell ref="AC112:AD112"/>
    <mergeCell ref="AE112:AH112"/>
    <mergeCell ref="AQ112:AT112"/>
    <mergeCell ref="AU112:AX112"/>
    <mergeCell ref="AU111:AX111"/>
    <mergeCell ref="AY111:BB111"/>
    <mergeCell ref="BC111:BF111"/>
    <mergeCell ref="BG111:BJ111"/>
    <mergeCell ref="BK111:BN111"/>
    <mergeCell ref="BO111:BP111"/>
    <mergeCell ref="AI111:AL111"/>
    <mergeCell ref="AI112:AL112"/>
    <mergeCell ref="AM111:AP111"/>
    <mergeCell ref="AM112:AP112"/>
    <mergeCell ref="AY114:BB114"/>
    <mergeCell ref="BC114:BF114"/>
    <mergeCell ref="BG114:BJ114"/>
    <mergeCell ref="BK114:BN114"/>
    <mergeCell ref="BO114:BP114"/>
    <mergeCell ref="A115:B115"/>
    <mergeCell ref="C115:AB115"/>
    <mergeCell ref="AC115:AD115"/>
    <mergeCell ref="AE115:AH115"/>
    <mergeCell ref="AQ115:AT115"/>
    <mergeCell ref="A114:B114"/>
    <mergeCell ref="C114:AB114"/>
    <mergeCell ref="AC114:AD114"/>
    <mergeCell ref="AE114:AH114"/>
    <mergeCell ref="AQ114:AT114"/>
    <mergeCell ref="AU114:AX114"/>
    <mergeCell ref="AU113:AX113"/>
    <mergeCell ref="AY113:BB113"/>
    <mergeCell ref="BC113:BF113"/>
    <mergeCell ref="BG113:BJ113"/>
    <mergeCell ref="BK113:BN113"/>
    <mergeCell ref="BO113:BP113"/>
    <mergeCell ref="AI113:AL113"/>
    <mergeCell ref="AI114:AL114"/>
    <mergeCell ref="AM113:AP113"/>
    <mergeCell ref="AM114:AP114"/>
    <mergeCell ref="AY116:BB116"/>
    <mergeCell ref="BC116:BF116"/>
    <mergeCell ref="BG116:BJ116"/>
    <mergeCell ref="BK116:BN116"/>
    <mergeCell ref="BO116:BP116"/>
    <mergeCell ref="A117:B117"/>
    <mergeCell ref="C117:AB117"/>
    <mergeCell ref="AC117:AD117"/>
    <mergeCell ref="AE117:AH117"/>
    <mergeCell ref="AQ117:AT117"/>
    <mergeCell ref="A116:B116"/>
    <mergeCell ref="C116:AB116"/>
    <mergeCell ref="AC116:AD116"/>
    <mergeCell ref="AE116:AH116"/>
    <mergeCell ref="AQ116:AT116"/>
    <mergeCell ref="AU116:AX116"/>
    <mergeCell ref="AU115:AX115"/>
    <mergeCell ref="AY115:BB115"/>
    <mergeCell ref="BC115:BF115"/>
    <mergeCell ref="BG115:BJ115"/>
    <mergeCell ref="BK115:BN115"/>
    <mergeCell ref="BO115:BP115"/>
    <mergeCell ref="AI115:AL115"/>
    <mergeCell ref="AI116:AL116"/>
    <mergeCell ref="AM115:AP115"/>
    <mergeCell ref="AM116:AP116"/>
    <mergeCell ref="AY118:BB118"/>
    <mergeCell ref="BC118:BF118"/>
    <mergeCell ref="BG118:BJ118"/>
    <mergeCell ref="BK118:BN118"/>
    <mergeCell ref="BO118:BP118"/>
    <mergeCell ref="A119:B119"/>
    <mergeCell ref="C119:AB119"/>
    <mergeCell ref="AC119:AD119"/>
    <mergeCell ref="AE119:AH119"/>
    <mergeCell ref="AQ119:AT119"/>
    <mergeCell ref="A118:B118"/>
    <mergeCell ref="C118:AB118"/>
    <mergeCell ref="AC118:AD118"/>
    <mergeCell ref="AE118:AH118"/>
    <mergeCell ref="AQ118:AT118"/>
    <mergeCell ref="AU118:AX118"/>
    <mergeCell ref="AU117:AX117"/>
    <mergeCell ref="AY117:BB117"/>
    <mergeCell ref="BC117:BF117"/>
    <mergeCell ref="BG117:BJ117"/>
    <mergeCell ref="BK117:BN117"/>
    <mergeCell ref="BO117:BP117"/>
    <mergeCell ref="AI117:AL117"/>
    <mergeCell ref="AI118:AL118"/>
    <mergeCell ref="AM117:AP117"/>
    <mergeCell ref="AM118:AP118"/>
    <mergeCell ref="AY120:BB120"/>
    <mergeCell ref="BC120:BF120"/>
    <mergeCell ref="BG120:BJ120"/>
    <mergeCell ref="BK120:BN120"/>
    <mergeCell ref="BO120:BP120"/>
    <mergeCell ref="A121:B121"/>
    <mergeCell ref="C121:AB121"/>
    <mergeCell ref="AC121:AD121"/>
    <mergeCell ref="AE121:AH121"/>
    <mergeCell ref="AQ121:AT121"/>
    <mergeCell ref="A120:B120"/>
    <mergeCell ref="C120:AB120"/>
    <mergeCell ref="AC120:AD120"/>
    <mergeCell ref="AE120:AH120"/>
    <mergeCell ref="AQ120:AT120"/>
    <mergeCell ref="AU120:AX120"/>
    <mergeCell ref="AU119:AX119"/>
    <mergeCell ref="AY119:BB119"/>
    <mergeCell ref="BC119:BF119"/>
    <mergeCell ref="BG119:BJ119"/>
    <mergeCell ref="BK119:BN119"/>
    <mergeCell ref="BO119:BP119"/>
    <mergeCell ref="AI119:AL119"/>
    <mergeCell ref="AI120:AL120"/>
    <mergeCell ref="AM119:AP119"/>
    <mergeCell ref="AM120:AP120"/>
    <mergeCell ref="AY122:BB122"/>
    <mergeCell ref="BC122:BF122"/>
    <mergeCell ref="BG122:BJ122"/>
    <mergeCell ref="BK122:BN122"/>
    <mergeCell ref="BO122:BP122"/>
    <mergeCell ref="A123:B123"/>
    <mergeCell ref="C123:AB123"/>
    <mergeCell ref="AC123:AD123"/>
    <mergeCell ref="AE123:AH123"/>
    <mergeCell ref="AQ123:AT123"/>
    <mergeCell ref="A122:B122"/>
    <mergeCell ref="C122:AB122"/>
    <mergeCell ref="AC122:AD122"/>
    <mergeCell ref="AE122:AH122"/>
    <mergeCell ref="AQ122:AT122"/>
    <mergeCell ref="AU122:AX122"/>
    <mergeCell ref="AU121:AX121"/>
    <mergeCell ref="AY121:BB121"/>
    <mergeCell ref="BC121:BF121"/>
    <mergeCell ref="BG121:BJ121"/>
    <mergeCell ref="BK121:BN121"/>
    <mergeCell ref="BO121:BP121"/>
    <mergeCell ref="AI121:AL121"/>
    <mergeCell ref="AI122:AL122"/>
    <mergeCell ref="AM121:AP121"/>
    <mergeCell ref="AM122:AP122"/>
    <mergeCell ref="AY124:BB124"/>
    <mergeCell ref="BC124:BF124"/>
    <mergeCell ref="BG124:BJ124"/>
    <mergeCell ref="BK124:BN124"/>
    <mergeCell ref="BO124:BP124"/>
    <mergeCell ref="A124:B124"/>
    <mergeCell ref="C124:AB124"/>
    <mergeCell ref="AC124:AD124"/>
    <mergeCell ref="AE124:AH124"/>
    <mergeCell ref="AQ124:AT124"/>
    <mergeCell ref="AU124:AX124"/>
    <mergeCell ref="AU123:AX123"/>
    <mergeCell ref="AY123:BB123"/>
    <mergeCell ref="BC123:BF123"/>
    <mergeCell ref="BG123:BJ123"/>
    <mergeCell ref="BK123:BN123"/>
    <mergeCell ref="BO123:BP123"/>
    <mergeCell ref="AI123:AL123"/>
    <mergeCell ref="AI124:AL124"/>
    <mergeCell ref="AM123:AP123"/>
    <mergeCell ref="AM124:AP124"/>
    <mergeCell ref="AU126:AX126"/>
    <mergeCell ref="AY126:BB126"/>
    <mergeCell ref="BC126:BF126"/>
    <mergeCell ref="BG126:BJ126"/>
    <mergeCell ref="BK126:BN126"/>
    <mergeCell ref="BO126:BP126"/>
    <mergeCell ref="AY125:BB125"/>
    <mergeCell ref="BC125:BF125"/>
    <mergeCell ref="BG125:BJ125"/>
    <mergeCell ref="BK125:BN125"/>
    <mergeCell ref="BO125:BP125"/>
    <mergeCell ref="A126:B126"/>
    <mergeCell ref="C126:AB126"/>
    <mergeCell ref="AC126:AD126"/>
    <mergeCell ref="AE126:AH126"/>
    <mergeCell ref="AQ126:AT126"/>
    <mergeCell ref="A125:B125"/>
    <mergeCell ref="C125:AB125"/>
    <mergeCell ref="AC125:AD125"/>
    <mergeCell ref="AE125:AH125"/>
    <mergeCell ref="AQ125:AT125"/>
    <mergeCell ref="AU125:AX125"/>
    <mergeCell ref="AI125:AL125"/>
    <mergeCell ref="AI126:AL126"/>
    <mergeCell ref="AM125:AP125"/>
    <mergeCell ref="AM126:AP126"/>
    <mergeCell ref="AU128:AX128"/>
    <mergeCell ref="AY128:BB128"/>
    <mergeCell ref="BC128:BF128"/>
    <mergeCell ref="BG128:BJ128"/>
    <mergeCell ref="BK128:BN128"/>
    <mergeCell ref="BO128:BP128"/>
    <mergeCell ref="AY127:BB127"/>
    <mergeCell ref="BC127:BF127"/>
    <mergeCell ref="BG127:BJ127"/>
    <mergeCell ref="BK127:BN127"/>
    <mergeCell ref="BO127:BP127"/>
    <mergeCell ref="A128:B128"/>
    <mergeCell ref="C128:AB128"/>
    <mergeCell ref="AC128:AD128"/>
    <mergeCell ref="AE128:AH128"/>
    <mergeCell ref="AQ128:AT128"/>
    <mergeCell ref="A127:B127"/>
    <mergeCell ref="C127:AB127"/>
    <mergeCell ref="AC127:AD127"/>
    <mergeCell ref="AE127:AH127"/>
    <mergeCell ref="AQ127:AT127"/>
    <mergeCell ref="AU127:AX127"/>
    <mergeCell ref="AI127:AL127"/>
    <mergeCell ref="AI128:AL128"/>
    <mergeCell ref="AM127:AP127"/>
    <mergeCell ref="AM128:AP128"/>
    <mergeCell ref="AU130:AX130"/>
    <mergeCell ref="AY130:BB130"/>
    <mergeCell ref="BC130:BF130"/>
    <mergeCell ref="BG130:BJ130"/>
    <mergeCell ref="BK130:BN130"/>
    <mergeCell ref="BO130:BP130"/>
    <mergeCell ref="AY129:BB129"/>
    <mergeCell ref="BC129:BF129"/>
    <mergeCell ref="BG129:BJ129"/>
    <mergeCell ref="BK129:BN129"/>
    <mergeCell ref="BO129:BP129"/>
    <mergeCell ref="A130:B130"/>
    <mergeCell ref="C130:AB130"/>
    <mergeCell ref="AC130:AD130"/>
    <mergeCell ref="AE130:AH130"/>
    <mergeCell ref="AQ130:AT130"/>
    <mergeCell ref="A129:B129"/>
    <mergeCell ref="C129:AB129"/>
    <mergeCell ref="AC129:AD129"/>
    <mergeCell ref="AE129:AH129"/>
    <mergeCell ref="AQ129:AT129"/>
    <mergeCell ref="AU129:AX129"/>
    <mergeCell ref="AI129:AL129"/>
    <mergeCell ref="AI130:AL130"/>
    <mergeCell ref="AM129:AP129"/>
    <mergeCell ref="AM130:AP130"/>
    <mergeCell ref="AE132:AH132"/>
    <mergeCell ref="AE131:AH131"/>
    <mergeCell ref="AI131:AL131"/>
    <mergeCell ref="AI132:AL132"/>
    <mergeCell ref="AM131:AP131"/>
    <mergeCell ref="AM132:AP132"/>
    <mergeCell ref="AU131:AX131"/>
    <mergeCell ref="AY131:BB131"/>
    <mergeCell ref="BC131:BF131"/>
    <mergeCell ref="BG131:BJ131"/>
    <mergeCell ref="BK131:BN131"/>
    <mergeCell ref="BO131:BP131"/>
    <mergeCell ref="A131:B131"/>
    <mergeCell ref="C131:AB131"/>
    <mergeCell ref="AC131:AD131"/>
    <mergeCell ref="AQ131:AT131"/>
    <mergeCell ref="AU133:AX133"/>
    <mergeCell ref="AY133:BB133"/>
    <mergeCell ref="BC133:BF133"/>
    <mergeCell ref="BG133:BJ133"/>
    <mergeCell ref="BK133:BN133"/>
    <mergeCell ref="BO133:BP133"/>
    <mergeCell ref="AY132:BB132"/>
    <mergeCell ref="BC132:BF132"/>
    <mergeCell ref="BG132:BJ132"/>
    <mergeCell ref="BK132:BN132"/>
    <mergeCell ref="BO132:BP132"/>
    <mergeCell ref="A133:B133"/>
    <mergeCell ref="C133:AB133"/>
    <mergeCell ref="AC133:AD133"/>
    <mergeCell ref="AE133:AH133"/>
    <mergeCell ref="AQ133:AT133"/>
    <mergeCell ref="A132:B132"/>
    <mergeCell ref="C132:AB132"/>
    <mergeCell ref="AC132:AD132"/>
    <mergeCell ref="AQ132:AT132"/>
    <mergeCell ref="AU132:AX132"/>
    <mergeCell ref="AI133:AL133"/>
    <mergeCell ref="AM133:AP133"/>
    <mergeCell ref="AU135:AX135"/>
    <mergeCell ref="AY135:BB135"/>
    <mergeCell ref="BC135:BF135"/>
    <mergeCell ref="BG135:BJ135"/>
    <mergeCell ref="BK135:BN135"/>
    <mergeCell ref="BO135:BP135"/>
    <mergeCell ref="AY134:BB134"/>
    <mergeCell ref="BC134:BF134"/>
    <mergeCell ref="BG134:BJ134"/>
    <mergeCell ref="BK134:BN134"/>
    <mergeCell ref="BO134:BP134"/>
    <mergeCell ref="A135:B135"/>
    <mergeCell ref="C135:AB135"/>
    <mergeCell ref="AC135:AD135"/>
    <mergeCell ref="AE135:AH135"/>
    <mergeCell ref="AQ135:AT135"/>
    <mergeCell ref="A134:B134"/>
    <mergeCell ref="C134:AB134"/>
    <mergeCell ref="AC134:AD134"/>
    <mergeCell ref="AE134:AH134"/>
    <mergeCell ref="AQ134:AT134"/>
    <mergeCell ref="AU134:AX134"/>
    <mergeCell ref="AI134:AL134"/>
    <mergeCell ref="AI135:AL135"/>
    <mergeCell ref="AM134:AP134"/>
    <mergeCell ref="AM135:AP135"/>
    <mergeCell ref="AU137:AX137"/>
    <mergeCell ref="AY137:BB137"/>
    <mergeCell ref="BC137:BF137"/>
    <mergeCell ref="BG137:BJ137"/>
    <mergeCell ref="BK137:BN137"/>
    <mergeCell ref="BO137:BP137"/>
    <mergeCell ref="AY136:BB136"/>
    <mergeCell ref="BC136:BF136"/>
    <mergeCell ref="BG136:BJ136"/>
    <mergeCell ref="BK136:BN136"/>
    <mergeCell ref="BO136:BP136"/>
    <mergeCell ref="A137:B137"/>
    <mergeCell ref="C137:AB137"/>
    <mergeCell ref="AC137:AD137"/>
    <mergeCell ref="AE137:AH137"/>
    <mergeCell ref="AQ137:AT137"/>
    <mergeCell ref="A136:B136"/>
    <mergeCell ref="C136:AB136"/>
    <mergeCell ref="AC136:AD136"/>
    <mergeCell ref="AE136:AH136"/>
    <mergeCell ref="AQ136:AT136"/>
    <mergeCell ref="AU136:AX136"/>
    <mergeCell ref="AI136:AL136"/>
    <mergeCell ref="AI137:AL137"/>
    <mergeCell ref="AM136:AP136"/>
    <mergeCell ref="AM137:AP137"/>
    <mergeCell ref="AU139:AX139"/>
    <mergeCell ref="AY139:BB139"/>
    <mergeCell ref="BC139:BF139"/>
    <mergeCell ref="BG139:BJ139"/>
    <mergeCell ref="BK139:BN139"/>
    <mergeCell ref="BO139:BP139"/>
    <mergeCell ref="AY138:BB138"/>
    <mergeCell ref="BC138:BF138"/>
    <mergeCell ref="BG138:BJ138"/>
    <mergeCell ref="BK138:BN138"/>
    <mergeCell ref="BO138:BP138"/>
    <mergeCell ref="A139:B139"/>
    <mergeCell ref="C139:AB139"/>
    <mergeCell ref="AC139:AD139"/>
    <mergeCell ref="AE139:AH139"/>
    <mergeCell ref="AQ139:AT139"/>
    <mergeCell ref="A138:B138"/>
    <mergeCell ref="C138:AB138"/>
    <mergeCell ref="AC138:AD138"/>
    <mergeCell ref="AE138:AH138"/>
    <mergeCell ref="AQ138:AT138"/>
    <mergeCell ref="AU138:AX138"/>
    <mergeCell ref="AI138:AL138"/>
    <mergeCell ref="AI139:AL139"/>
    <mergeCell ref="AM138:AP138"/>
    <mergeCell ref="AM139:AP139"/>
    <mergeCell ref="AU141:AX141"/>
    <mergeCell ref="AY141:BB141"/>
    <mergeCell ref="BC141:BF141"/>
    <mergeCell ref="BG141:BJ141"/>
    <mergeCell ref="BK141:BN141"/>
    <mergeCell ref="BO141:BP141"/>
    <mergeCell ref="AY140:BB140"/>
    <mergeCell ref="BC140:BF140"/>
    <mergeCell ref="BG140:BJ140"/>
    <mergeCell ref="BK140:BN140"/>
    <mergeCell ref="BO140:BP140"/>
    <mergeCell ref="A141:B141"/>
    <mergeCell ref="C141:AB141"/>
    <mergeCell ref="AC141:AD141"/>
    <mergeCell ref="AE141:AH141"/>
    <mergeCell ref="AQ141:AT141"/>
    <mergeCell ref="A140:B140"/>
    <mergeCell ref="C140:AB140"/>
    <mergeCell ref="AC140:AD140"/>
    <mergeCell ref="AE140:AH140"/>
    <mergeCell ref="AQ140:AT140"/>
    <mergeCell ref="AU140:AX140"/>
    <mergeCell ref="AI140:AL140"/>
    <mergeCell ref="AI141:AL141"/>
    <mergeCell ref="AM140:AP140"/>
    <mergeCell ref="AM141:AP141"/>
    <mergeCell ref="AU143:AX143"/>
    <mergeCell ref="AY143:BB143"/>
    <mergeCell ref="BC143:BF143"/>
    <mergeCell ref="BG143:BJ143"/>
    <mergeCell ref="BK143:BN143"/>
    <mergeCell ref="BO143:BP143"/>
    <mergeCell ref="AY142:BB142"/>
    <mergeCell ref="BC142:BF142"/>
    <mergeCell ref="BG142:BJ142"/>
    <mergeCell ref="BK142:BN142"/>
    <mergeCell ref="BO142:BP142"/>
    <mergeCell ref="A143:B143"/>
    <mergeCell ref="C143:AB143"/>
    <mergeCell ref="AC143:AD143"/>
    <mergeCell ref="AE143:AH143"/>
    <mergeCell ref="AQ143:AT143"/>
    <mergeCell ref="A142:B142"/>
    <mergeCell ref="C142:AB142"/>
    <mergeCell ref="AC142:AD142"/>
    <mergeCell ref="AE142:AH142"/>
    <mergeCell ref="AQ142:AT142"/>
    <mergeCell ref="AU142:AX142"/>
    <mergeCell ref="AI142:AL142"/>
    <mergeCell ref="AI143:AL143"/>
    <mergeCell ref="AM142:AP142"/>
    <mergeCell ref="AM143:AP143"/>
    <mergeCell ref="AU145:AX145"/>
    <mergeCell ref="AY145:BB145"/>
    <mergeCell ref="BC145:BF145"/>
    <mergeCell ref="BG145:BJ145"/>
    <mergeCell ref="BK145:BN145"/>
    <mergeCell ref="BO145:BP145"/>
    <mergeCell ref="AY144:BB144"/>
    <mergeCell ref="BC144:BF144"/>
    <mergeCell ref="BG144:BJ144"/>
    <mergeCell ref="BK144:BN144"/>
    <mergeCell ref="BO144:BP144"/>
    <mergeCell ref="A145:B145"/>
    <mergeCell ref="C145:AB145"/>
    <mergeCell ref="AC145:AD145"/>
    <mergeCell ref="AE145:AH145"/>
    <mergeCell ref="AQ145:AT145"/>
    <mergeCell ref="A144:B144"/>
    <mergeCell ref="C144:AB144"/>
    <mergeCell ref="AC144:AD144"/>
    <mergeCell ref="AE144:AH144"/>
    <mergeCell ref="AQ144:AT144"/>
    <mergeCell ref="AU144:AX144"/>
    <mergeCell ref="AI144:AL144"/>
    <mergeCell ref="AI145:AL145"/>
    <mergeCell ref="AM144:AP144"/>
    <mergeCell ref="AM145:AP145"/>
    <mergeCell ref="AU147:AX147"/>
    <mergeCell ref="AY147:BB147"/>
    <mergeCell ref="BC147:BF147"/>
    <mergeCell ref="BG147:BJ147"/>
    <mergeCell ref="BK147:BN147"/>
    <mergeCell ref="BO147:BP147"/>
    <mergeCell ref="AY146:BB146"/>
    <mergeCell ref="BC146:BF146"/>
    <mergeCell ref="BG146:BJ146"/>
    <mergeCell ref="BK146:BN146"/>
    <mergeCell ref="BO146:BP146"/>
    <mergeCell ref="A147:B147"/>
    <mergeCell ref="C147:AB147"/>
    <mergeCell ref="AC147:AD147"/>
    <mergeCell ref="AE147:AH147"/>
    <mergeCell ref="AQ147:AT147"/>
    <mergeCell ref="A146:B146"/>
    <mergeCell ref="C146:AB146"/>
    <mergeCell ref="AC146:AD146"/>
    <mergeCell ref="AE146:AH146"/>
    <mergeCell ref="AQ146:AT146"/>
    <mergeCell ref="AU146:AX146"/>
    <mergeCell ref="AI146:AL146"/>
    <mergeCell ref="AI147:AL147"/>
    <mergeCell ref="AM146:AP146"/>
    <mergeCell ref="AM147:AP147"/>
    <mergeCell ref="AU149:AX149"/>
    <mergeCell ref="AY149:BB149"/>
    <mergeCell ref="BC149:BF149"/>
    <mergeCell ref="BG149:BJ149"/>
    <mergeCell ref="BK149:BN149"/>
    <mergeCell ref="BO149:BP149"/>
    <mergeCell ref="AY148:BB148"/>
    <mergeCell ref="BC148:BF148"/>
    <mergeCell ref="BG148:BJ148"/>
    <mergeCell ref="BK148:BN148"/>
    <mergeCell ref="BO148:BP148"/>
    <mergeCell ref="A149:B149"/>
    <mergeCell ref="C149:AB149"/>
    <mergeCell ref="AC149:AD149"/>
    <mergeCell ref="AE149:AH149"/>
    <mergeCell ref="AQ149:AT149"/>
    <mergeCell ref="A148:B148"/>
    <mergeCell ref="C148:AB148"/>
    <mergeCell ref="AC148:AD148"/>
    <mergeCell ref="AE148:AH148"/>
    <mergeCell ref="AQ148:AT148"/>
    <mergeCell ref="AU148:AX148"/>
    <mergeCell ref="AI148:AL148"/>
    <mergeCell ref="AI149:AL149"/>
    <mergeCell ref="AM148:AP148"/>
    <mergeCell ref="AM149:AP149"/>
    <mergeCell ref="AU151:AX151"/>
    <mergeCell ref="AY151:BB151"/>
    <mergeCell ref="BC151:BF151"/>
    <mergeCell ref="BG151:BJ151"/>
    <mergeCell ref="BK151:BN151"/>
    <mergeCell ref="BO151:BP151"/>
    <mergeCell ref="AY150:BB150"/>
    <mergeCell ref="BC150:BF150"/>
    <mergeCell ref="BG150:BJ150"/>
    <mergeCell ref="BK150:BN150"/>
    <mergeCell ref="BO150:BP150"/>
    <mergeCell ref="A151:B151"/>
    <mergeCell ref="C151:AB151"/>
    <mergeCell ref="AC151:AD151"/>
    <mergeCell ref="AE151:AH151"/>
    <mergeCell ref="AQ151:AT151"/>
    <mergeCell ref="A150:B150"/>
    <mergeCell ref="C150:AB150"/>
    <mergeCell ref="AC150:AD150"/>
    <mergeCell ref="AE150:AH150"/>
    <mergeCell ref="AQ150:AT150"/>
    <mergeCell ref="AU150:AX150"/>
    <mergeCell ref="AI150:AL150"/>
    <mergeCell ref="AI151:AL151"/>
    <mergeCell ref="AM150:AP150"/>
    <mergeCell ref="AM151:AP151"/>
    <mergeCell ref="AY153:BB153"/>
    <mergeCell ref="BC153:BF153"/>
    <mergeCell ref="BG153:BJ153"/>
    <mergeCell ref="BK153:BN153"/>
    <mergeCell ref="BO153:BP153"/>
    <mergeCell ref="A153:B153"/>
    <mergeCell ref="C153:AB153"/>
    <mergeCell ref="AC153:AD153"/>
    <mergeCell ref="AE153:AH153"/>
    <mergeCell ref="AQ153:AT153"/>
    <mergeCell ref="AU153:AX153"/>
    <mergeCell ref="AY152:BB152"/>
    <mergeCell ref="BC152:BF152"/>
    <mergeCell ref="BG152:BJ152"/>
    <mergeCell ref="BK152:BN152"/>
    <mergeCell ref="BO152:BP152"/>
    <mergeCell ref="A152:B152"/>
    <mergeCell ref="C152:AB152"/>
    <mergeCell ref="AC152:AD152"/>
    <mergeCell ref="AE152:AH152"/>
    <mergeCell ref="AQ152:AT152"/>
    <mergeCell ref="AU152:AX152"/>
    <mergeCell ref="AI152:AL152"/>
    <mergeCell ref="AI153:AL153"/>
    <mergeCell ref="AM152:AP152"/>
    <mergeCell ref="AM153:AP153"/>
    <mergeCell ref="AU155:AX155"/>
    <mergeCell ref="AY155:BB155"/>
    <mergeCell ref="BC155:BF155"/>
    <mergeCell ref="BG155:BJ155"/>
    <mergeCell ref="BK155:BN155"/>
    <mergeCell ref="BO155:BP155"/>
    <mergeCell ref="AY154:BB154"/>
    <mergeCell ref="BC154:BF154"/>
    <mergeCell ref="BG154:BJ154"/>
    <mergeCell ref="BK154:BN154"/>
    <mergeCell ref="BO154:BP154"/>
    <mergeCell ref="A155:B155"/>
    <mergeCell ref="C155:AB155"/>
    <mergeCell ref="AC155:AD155"/>
    <mergeCell ref="AE155:AH155"/>
    <mergeCell ref="AQ155:AT155"/>
    <mergeCell ref="A154:B154"/>
    <mergeCell ref="C154:AB154"/>
    <mergeCell ref="AC154:AD154"/>
    <mergeCell ref="AE154:AH154"/>
    <mergeCell ref="AQ154:AT154"/>
    <mergeCell ref="AU154:AX154"/>
    <mergeCell ref="AI154:AL154"/>
    <mergeCell ref="AI155:AL155"/>
    <mergeCell ref="AM154:AP154"/>
    <mergeCell ref="AM155:AP155"/>
    <mergeCell ref="AY157:BB157"/>
    <mergeCell ref="BC157:BF157"/>
    <mergeCell ref="BG157:BJ157"/>
    <mergeCell ref="BK157:BN157"/>
    <mergeCell ref="BO157:BP157"/>
    <mergeCell ref="A158:B158"/>
    <mergeCell ref="C158:AB158"/>
    <mergeCell ref="AC158:AD158"/>
    <mergeCell ref="AE158:AH158"/>
    <mergeCell ref="AQ158:AT158"/>
    <mergeCell ref="A157:B157"/>
    <mergeCell ref="C157:AB157"/>
    <mergeCell ref="AC157:AD157"/>
    <mergeCell ref="AE157:AH157"/>
    <mergeCell ref="AQ157:AT157"/>
    <mergeCell ref="AU157:AX157"/>
    <mergeCell ref="AU156:AX156"/>
    <mergeCell ref="AY156:BB156"/>
    <mergeCell ref="BC156:BF156"/>
    <mergeCell ref="BG156:BJ156"/>
    <mergeCell ref="BK156:BN156"/>
    <mergeCell ref="BO156:BP156"/>
    <mergeCell ref="A156:B156"/>
    <mergeCell ref="C156:AB156"/>
    <mergeCell ref="AC156:AD156"/>
    <mergeCell ref="AE156:AH156"/>
    <mergeCell ref="AQ156:AT156"/>
    <mergeCell ref="AI156:AL156"/>
    <mergeCell ref="AI157:AL157"/>
    <mergeCell ref="AM156:AP156"/>
    <mergeCell ref="AM157:AP157"/>
    <mergeCell ref="AY159:BB159"/>
    <mergeCell ref="BC159:BF159"/>
    <mergeCell ref="BG159:BJ159"/>
    <mergeCell ref="BK159:BN159"/>
    <mergeCell ref="BO159:BP159"/>
    <mergeCell ref="A160:B160"/>
    <mergeCell ref="C160:AB160"/>
    <mergeCell ref="AC160:AD160"/>
    <mergeCell ref="AE160:AH160"/>
    <mergeCell ref="AQ160:AT160"/>
    <mergeCell ref="A159:B159"/>
    <mergeCell ref="C159:AB159"/>
    <mergeCell ref="AC159:AD159"/>
    <mergeCell ref="AE159:AH159"/>
    <mergeCell ref="AQ159:AT159"/>
    <mergeCell ref="AU159:AX159"/>
    <mergeCell ref="AU158:AX158"/>
    <mergeCell ref="AY158:BB158"/>
    <mergeCell ref="BC158:BF158"/>
    <mergeCell ref="BG158:BJ158"/>
    <mergeCell ref="BK158:BN158"/>
    <mergeCell ref="BO158:BP158"/>
    <mergeCell ref="AI158:AL158"/>
    <mergeCell ref="AI159:AL159"/>
    <mergeCell ref="AM158:AP158"/>
    <mergeCell ref="AM159:AP159"/>
    <mergeCell ref="AY161:BB161"/>
    <mergeCell ref="BC161:BF161"/>
    <mergeCell ref="BG161:BJ161"/>
    <mergeCell ref="BK161:BN161"/>
    <mergeCell ref="BO161:BP161"/>
    <mergeCell ref="A162:B162"/>
    <mergeCell ref="C162:AB162"/>
    <mergeCell ref="AC162:AD162"/>
    <mergeCell ref="AE162:AH162"/>
    <mergeCell ref="AQ162:AT162"/>
    <mergeCell ref="A161:B161"/>
    <mergeCell ref="C161:AB161"/>
    <mergeCell ref="AC161:AD161"/>
    <mergeCell ref="AE161:AH161"/>
    <mergeCell ref="AQ161:AT161"/>
    <mergeCell ref="AU161:AX161"/>
    <mergeCell ref="AU160:AX160"/>
    <mergeCell ref="AY160:BB160"/>
    <mergeCell ref="BC160:BF160"/>
    <mergeCell ref="BG160:BJ160"/>
    <mergeCell ref="BK160:BN160"/>
    <mergeCell ref="BO160:BP160"/>
    <mergeCell ref="AI160:AL160"/>
    <mergeCell ref="AI161:AL161"/>
    <mergeCell ref="AM160:AP160"/>
    <mergeCell ref="AM161:AP161"/>
    <mergeCell ref="AY163:BB163"/>
    <mergeCell ref="BC163:BF163"/>
    <mergeCell ref="BG163:BJ163"/>
    <mergeCell ref="BK163:BN163"/>
    <mergeCell ref="BO163:BP163"/>
    <mergeCell ref="A164:B164"/>
    <mergeCell ref="C164:AB164"/>
    <mergeCell ref="AC164:AD164"/>
    <mergeCell ref="AE164:AH164"/>
    <mergeCell ref="AQ164:AT164"/>
    <mergeCell ref="A163:B163"/>
    <mergeCell ref="C163:AB163"/>
    <mergeCell ref="AC163:AD163"/>
    <mergeCell ref="AE163:AH163"/>
    <mergeCell ref="AQ163:AT163"/>
    <mergeCell ref="AU163:AX163"/>
    <mergeCell ref="AU162:AX162"/>
    <mergeCell ref="AY162:BB162"/>
    <mergeCell ref="BC162:BF162"/>
    <mergeCell ref="BG162:BJ162"/>
    <mergeCell ref="BK162:BN162"/>
    <mergeCell ref="BO162:BP162"/>
    <mergeCell ref="AI162:AL162"/>
    <mergeCell ref="AI163:AL163"/>
    <mergeCell ref="AM162:AP162"/>
    <mergeCell ref="AM163:AP163"/>
    <mergeCell ref="AY165:BB165"/>
    <mergeCell ref="BC165:BF165"/>
    <mergeCell ref="BG165:BJ165"/>
    <mergeCell ref="BK165:BN165"/>
    <mergeCell ref="BO165:BP165"/>
    <mergeCell ref="A166:B166"/>
    <mergeCell ref="C166:AB166"/>
    <mergeCell ref="AC166:AD166"/>
    <mergeCell ref="AE166:AH166"/>
    <mergeCell ref="AQ166:AT166"/>
    <mergeCell ref="A165:B165"/>
    <mergeCell ref="C165:AB165"/>
    <mergeCell ref="AC165:AD165"/>
    <mergeCell ref="AE165:AH165"/>
    <mergeCell ref="AQ165:AT165"/>
    <mergeCell ref="AU165:AX165"/>
    <mergeCell ref="AU164:AX164"/>
    <mergeCell ref="AY164:BB164"/>
    <mergeCell ref="BC164:BF164"/>
    <mergeCell ref="BG164:BJ164"/>
    <mergeCell ref="BK164:BN164"/>
    <mergeCell ref="BO164:BP164"/>
    <mergeCell ref="AI164:AL164"/>
    <mergeCell ref="AI165:AL165"/>
    <mergeCell ref="AM164:AP164"/>
    <mergeCell ref="AM165:AP165"/>
    <mergeCell ref="AY167:BB167"/>
    <mergeCell ref="BC167:BF167"/>
    <mergeCell ref="BG167:BJ167"/>
    <mergeCell ref="BK167:BN167"/>
    <mergeCell ref="BO167:BP167"/>
    <mergeCell ref="A168:B168"/>
    <mergeCell ref="C168:AB168"/>
    <mergeCell ref="AC168:AD168"/>
    <mergeCell ref="AE168:AH168"/>
    <mergeCell ref="AQ168:AT168"/>
    <mergeCell ref="A167:B167"/>
    <mergeCell ref="C167:AB167"/>
    <mergeCell ref="AC167:AD167"/>
    <mergeCell ref="AE167:AH167"/>
    <mergeCell ref="AQ167:AT167"/>
    <mergeCell ref="AU167:AX167"/>
    <mergeCell ref="AU166:AX166"/>
    <mergeCell ref="AY166:BB166"/>
    <mergeCell ref="BC166:BF166"/>
    <mergeCell ref="BG166:BJ166"/>
    <mergeCell ref="BK166:BN166"/>
    <mergeCell ref="BO166:BP166"/>
    <mergeCell ref="AI166:AL166"/>
    <mergeCell ref="AI167:AL167"/>
    <mergeCell ref="AM166:AP166"/>
    <mergeCell ref="AM167:AP167"/>
    <mergeCell ref="AY169:BB169"/>
    <mergeCell ref="BC169:BF169"/>
    <mergeCell ref="BG169:BJ169"/>
    <mergeCell ref="BK169:BN169"/>
    <mergeCell ref="BO169:BP169"/>
    <mergeCell ref="A170:B170"/>
    <mergeCell ref="C170:AB170"/>
    <mergeCell ref="AC170:AD170"/>
    <mergeCell ref="AE170:AH170"/>
    <mergeCell ref="AQ170:AT170"/>
    <mergeCell ref="A169:B169"/>
    <mergeCell ref="C169:AB169"/>
    <mergeCell ref="AC169:AD169"/>
    <mergeCell ref="AE169:AH169"/>
    <mergeCell ref="AQ169:AT169"/>
    <mergeCell ref="AU169:AX169"/>
    <mergeCell ref="AU168:AX168"/>
    <mergeCell ref="AY168:BB168"/>
    <mergeCell ref="BC168:BF168"/>
    <mergeCell ref="BG168:BJ168"/>
    <mergeCell ref="BK168:BN168"/>
    <mergeCell ref="BO168:BP168"/>
    <mergeCell ref="AI168:AL168"/>
    <mergeCell ref="AI169:AL169"/>
    <mergeCell ref="AM168:AP168"/>
    <mergeCell ref="AM169:AP169"/>
    <mergeCell ref="AY171:BB171"/>
    <mergeCell ref="BC171:BF171"/>
    <mergeCell ref="BG171:BJ171"/>
    <mergeCell ref="BK171:BN171"/>
    <mergeCell ref="BO171:BP171"/>
    <mergeCell ref="A172:B172"/>
    <mergeCell ref="C172:AB172"/>
    <mergeCell ref="AC172:AD172"/>
    <mergeCell ref="AE172:AH172"/>
    <mergeCell ref="AQ172:AT172"/>
    <mergeCell ref="A171:B171"/>
    <mergeCell ref="C171:AB171"/>
    <mergeCell ref="AC171:AD171"/>
    <mergeCell ref="AE171:AH171"/>
    <mergeCell ref="AQ171:AT171"/>
    <mergeCell ref="AU171:AX171"/>
    <mergeCell ref="AU170:AX170"/>
    <mergeCell ref="AY170:BB170"/>
    <mergeCell ref="BC170:BF170"/>
    <mergeCell ref="BG170:BJ170"/>
    <mergeCell ref="BK170:BN170"/>
    <mergeCell ref="BO170:BP170"/>
    <mergeCell ref="AI170:AL170"/>
    <mergeCell ref="AI171:AL171"/>
    <mergeCell ref="AM170:AP170"/>
    <mergeCell ref="AM171:AP171"/>
    <mergeCell ref="AY173:BB173"/>
    <mergeCell ref="BC173:BF173"/>
    <mergeCell ref="BG173:BJ173"/>
    <mergeCell ref="BK173:BN173"/>
    <mergeCell ref="BO173:BP173"/>
    <mergeCell ref="A174:B174"/>
    <mergeCell ref="C174:AB174"/>
    <mergeCell ref="AC174:AD174"/>
    <mergeCell ref="AE174:AH174"/>
    <mergeCell ref="AQ174:AT174"/>
    <mergeCell ref="A173:B173"/>
    <mergeCell ref="C173:AB173"/>
    <mergeCell ref="AC173:AD173"/>
    <mergeCell ref="AE173:AH173"/>
    <mergeCell ref="AQ173:AT173"/>
    <mergeCell ref="AU173:AX173"/>
    <mergeCell ref="AU172:AX172"/>
    <mergeCell ref="AY172:BB172"/>
    <mergeCell ref="BC172:BF172"/>
    <mergeCell ref="BG172:BJ172"/>
    <mergeCell ref="BK172:BN172"/>
    <mergeCell ref="BO172:BP172"/>
    <mergeCell ref="AI172:AL172"/>
    <mergeCell ref="AI173:AL173"/>
    <mergeCell ref="AM172:AP172"/>
    <mergeCell ref="AM173:AP173"/>
    <mergeCell ref="AY175:BB175"/>
    <mergeCell ref="BC175:BF175"/>
    <mergeCell ref="BG175:BJ175"/>
    <mergeCell ref="BK175:BN175"/>
    <mergeCell ref="BO175:BP175"/>
    <mergeCell ref="A176:B176"/>
    <mergeCell ref="C176:AB176"/>
    <mergeCell ref="AC176:AD176"/>
    <mergeCell ref="AE176:AH176"/>
    <mergeCell ref="AQ176:AT176"/>
    <mergeCell ref="A175:B175"/>
    <mergeCell ref="C175:AB175"/>
    <mergeCell ref="AC175:AD175"/>
    <mergeCell ref="AE175:AH175"/>
    <mergeCell ref="AQ175:AT175"/>
    <mergeCell ref="AU175:AX175"/>
    <mergeCell ref="AU174:AX174"/>
    <mergeCell ref="AY174:BB174"/>
    <mergeCell ref="BC174:BF174"/>
    <mergeCell ref="BG174:BJ174"/>
    <mergeCell ref="BK174:BN174"/>
    <mergeCell ref="BO174:BP174"/>
    <mergeCell ref="AI174:AL174"/>
    <mergeCell ref="AI175:AL175"/>
    <mergeCell ref="AM174:AP174"/>
    <mergeCell ref="AM175:AP175"/>
    <mergeCell ref="AY177:BB177"/>
    <mergeCell ref="BC177:BF177"/>
    <mergeCell ref="BG177:BJ177"/>
    <mergeCell ref="BK177:BN177"/>
    <mergeCell ref="BO177:BP177"/>
    <mergeCell ref="A178:B178"/>
    <mergeCell ref="C178:AB178"/>
    <mergeCell ref="AC178:AD178"/>
    <mergeCell ref="AE178:AH178"/>
    <mergeCell ref="AQ178:AT178"/>
    <mergeCell ref="A177:B177"/>
    <mergeCell ref="C177:AB177"/>
    <mergeCell ref="AC177:AD177"/>
    <mergeCell ref="AE177:AH177"/>
    <mergeCell ref="AQ177:AT177"/>
    <mergeCell ref="AU177:AX177"/>
    <mergeCell ref="AU176:AX176"/>
    <mergeCell ref="AY176:BB176"/>
    <mergeCell ref="BC176:BF176"/>
    <mergeCell ref="BG176:BJ176"/>
    <mergeCell ref="BK176:BN176"/>
    <mergeCell ref="BO176:BP176"/>
    <mergeCell ref="AI176:AL176"/>
    <mergeCell ref="AI177:AL177"/>
    <mergeCell ref="AM176:AP176"/>
    <mergeCell ref="AM177:AP177"/>
    <mergeCell ref="AY179:BB179"/>
    <mergeCell ref="BC179:BF179"/>
    <mergeCell ref="BG179:BJ179"/>
    <mergeCell ref="BK179:BN179"/>
    <mergeCell ref="BO179:BP179"/>
    <mergeCell ref="A180:B180"/>
    <mergeCell ref="C180:AB180"/>
    <mergeCell ref="AC180:AD180"/>
    <mergeCell ref="AE180:AH180"/>
    <mergeCell ref="AQ180:AT180"/>
    <mergeCell ref="A179:B179"/>
    <mergeCell ref="C179:AB179"/>
    <mergeCell ref="AC179:AD179"/>
    <mergeCell ref="AE179:AH179"/>
    <mergeCell ref="AQ179:AT179"/>
    <mergeCell ref="AU179:AX179"/>
    <mergeCell ref="AU178:AX178"/>
    <mergeCell ref="AY178:BB178"/>
    <mergeCell ref="BC178:BF178"/>
    <mergeCell ref="BG178:BJ178"/>
    <mergeCell ref="BK178:BN178"/>
    <mergeCell ref="BO178:BP178"/>
    <mergeCell ref="AI178:AL178"/>
    <mergeCell ref="AI179:AL179"/>
    <mergeCell ref="AM178:AP178"/>
    <mergeCell ref="AM179:AP179"/>
    <mergeCell ref="AY181:BB181"/>
    <mergeCell ref="BC181:BF181"/>
    <mergeCell ref="BG181:BJ181"/>
    <mergeCell ref="BK181:BN181"/>
    <mergeCell ref="BO181:BP181"/>
    <mergeCell ref="A182:B182"/>
    <mergeCell ref="C182:AB182"/>
    <mergeCell ref="AC182:AD182"/>
    <mergeCell ref="AE182:AH182"/>
    <mergeCell ref="AQ182:AT182"/>
    <mergeCell ref="A181:B181"/>
    <mergeCell ref="C181:AB181"/>
    <mergeCell ref="AC181:AD181"/>
    <mergeCell ref="AE181:AH181"/>
    <mergeCell ref="AQ181:AT181"/>
    <mergeCell ref="AU181:AX181"/>
    <mergeCell ref="AU180:AX180"/>
    <mergeCell ref="AY180:BB180"/>
    <mergeCell ref="BC180:BF180"/>
    <mergeCell ref="BG180:BJ180"/>
    <mergeCell ref="BK180:BN180"/>
    <mergeCell ref="BO180:BP180"/>
    <mergeCell ref="AI180:AL180"/>
    <mergeCell ref="AI181:AL181"/>
    <mergeCell ref="AM180:AP180"/>
    <mergeCell ref="AM181:AP181"/>
    <mergeCell ref="AY183:BB183"/>
    <mergeCell ref="BC183:BF183"/>
    <mergeCell ref="BG183:BJ183"/>
    <mergeCell ref="BK183:BN183"/>
    <mergeCell ref="BO183:BP183"/>
    <mergeCell ref="A184:B184"/>
    <mergeCell ref="C184:AB184"/>
    <mergeCell ref="AC184:AD184"/>
    <mergeCell ref="AE184:AH184"/>
    <mergeCell ref="AQ184:AT184"/>
    <mergeCell ref="A183:B183"/>
    <mergeCell ref="C183:AB183"/>
    <mergeCell ref="AC183:AD183"/>
    <mergeCell ref="AE183:AH183"/>
    <mergeCell ref="AQ183:AT183"/>
    <mergeCell ref="AU183:AX183"/>
    <mergeCell ref="AU182:AX182"/>
    <mergeCell ref="AY182:BB182"/>
    <mergeCell ref="BC182:BF182"/>
    <mergeCell ref="BG182:BJ182"/>
    <mergeCell ref="BK182:BN182"/>
    <mergeCell ref="BO182:BP182"/>
    <mergeCell ref="AI182:AL182"/>
    <mergeCell ref="AI183:AL183"/>
    <mergeCell ref="AM182:AP182"/>
    <mergeCell ref="AM183:AP183"/>
    <mergeCell ref="AY185:BB185"/>
    <mergeCell ref="BC185:BF185"/>
    <mergeCell ref="BG185:BJ185"/>
    <mergeCell ref="BK185:BN185"/>
    <mergeCell ref="BO185:BP185"/>
    <mergeCell ref="A186:B186"/>
    <mergeCell ref="C186:AB186"/>
    <mergeCell ref="AC186:AD186"/>
    <mergeCell ref="AE186:AH186"/>
    <mergeCell ref="AQ186:AT186"/>
    <mergeCell ref="A185:B185"/>
    <mergeCell ref="C185:AB185"/>
    <mergeCell ref="AC185:AD185"/>
    <mergeCell ref="AE185:AH185"/>
    <mergeCell ref="AQ185:AT185"/>
    <mergeCell ref="AU185:AX185"/>
    <mergeCell ref="AU184:AX184"/>
    <mergeCell ref="AY184:BB184"/>
    <mergeCell ref="BC184:BF184"/>
    <mergeCell ref="BG184:BJ184"/>
    <mergeCell ref="BK184:BN184"/>
    <mergeCell ref="BO184:BP184"/>
    <mergeCell ref="AI184:AL184"/>
    <mergeCell ref="AI185:AL185"/>
    <mergeCell ref="AM184:AP184"/>
    <mergeCell ref="AM185:AP185"/>
    <mergeCell ref="AY187:BB187"/>
    <mergeCell ref="BC187:BF187"/>
    <mergeCell ref="BG187:BJ187"/>
    <mergeCell ref="BK187:BN187"/>
    <mergeCell ref="BO187:BP187"/>
    <mergeCell ref="A188:B188"/>
    <mergeCell ref="C188:AB188"/>
    <mergeCell ref="AC188:AD188"/>
    <mergeCell ref="AE188:AH188"/>
    <mergeCell ref="AQ188:AT188"/>
    <mergeCell ref="A187:B187"/>
    <mergeCell ref="C187:AB187"/>
    <mergeCell ref="AC187:AD187"/>
    <mergeCell ref="AE187:AH187"/>
    <mergeCell ref="AQ187:AT187"/>
    <mergeCell ref="AU187:AX187"/>
    <mergeCell ref="AU186:AX186"/>
    <mergeCell ref="AY186:BB186"/>
    <mergeCell ref="BC186:BF186"/>
    <mergeCell ref="BG186:BJ186"/>
    <mergeCell ref="BK186:BN186"/>
    <mergeCell ref="BO186:BP186"/>
    <mergeCell ref="AI186:AL186"/>
    <mergeCell ref="AI187:AL187"/>
    <mergeCell ref="AM186:AP186"/>
    <mergeCell ref="AM187:AP187"/>
    <mergeCell ref="AY189:BB189"/>
    <mergeCell ref="BC189:BF189"/>
    <mergeCell ref="BG189:BJ189"/>
    <mergeCell ref="BK189:BN189"/>
    <mergeCell ref="BO189:BP189"/>
    <mergeCell ref="A190:B190"/>
    <mergeCell ref="C190:AB190"/>
    <mergeCell ref="AC190:AD190"/>
    <mergeCell ref="AE190:AH190"/>
    <mergeCell ref="AQ190:AT190"/>
    <mergeCell ref="A189:B189"/>
    <mergeCell ref="C189:AB189"/>
    <mergeCell ref="AC189:AD189"/>
    <mergeCell ref="AE189:AH189"/>
    <mergeCell ref="AQ189:AT189"/>
    <mergeCell ref="AU189:AX189"/>
    <mergeCell ref="AU188:AX188"/>
    <mergeCell ref="AY188:BB188"/>
    <mergeCell ref="BC188:BF188"/>
    <mergeCell ref="BG188:BJ188"/>
    <mergeCell ref="BK188:BN188"/>
    <mergeCell ref="BO188:BP188"/>
    <mergeCell ref="AI188:AL188"/>
    <mergeCell ref="AI189:AL189"/>
    <mergeCell ref="AM188:AP188"/>
    <mergeCell ref="AM189:AP189"/>
    <mergeCell ref="AY191:BB191"/>
    <mergeCell ref="BC191:BF191"/>
    <mergeCell ref="BG191:BJ191"/>
    <mergeCell ref="BK191:BN191"/>
    <mergeCell ref="BO191:BP191"/>
    <mergeCell ref="A192:B192"/>
    <mergeCell ref="C192:AB192"/>
    <mergeCell ref="AC192:AD192"/>
    <mergeCell ref="AE192:AH192"/>
    <mergeCell ref="AQ192:AT192"/>
    <mergeCell ref="A191:B191"/>
    <mergeCell ref="C191:AB191"/>
    <mergeCell ref="AC191:AD191"/>
    <mergeCell ref="AE191:AH191"/>
    <mergeCell ref="AQ191:AT191"/>
    <mergeCell ref="AU191:AX191"/>
    <mergeCell ref="AU190:AX190"/>
    <mergeCell ref="AY190:BB190"/>
    <mergeCell ref="BC190:BF190"/>
    <mergeCell ref="BG190:BJ190"/>
    <mergeCell ref="BK190:BN190"/>
    <mergeCell ref="BO190:BP190"/>
    <mergeCell ref="AI190:AL190"/>
    <mergeCell ref="AI191:AL191"/>
    <mergeCell ref="AM190:AP190"/>
    <mergeCell ref="AM191:AP191"/>
    <mergeCell ref="AY193:BB193"/>
    <mergeCell ref="BC193:BF193"/>
    <mergeCell ref="BG193:BJ193"/>
    <mergeCell ref="BK193:BN193"/>
    <mergeCell ref="BO193:BP193"/>
    <mergeCell ref="A194:B194"/>
    <mergeCell ref="C194:AB194"/>
    <mergeCell ref="AC194:AD194"/>
    <mergeCell ref="AE194:AH194"/>
    <mergeCell ref="AQ194:AT194"/>
    <mergeCell ref="A193:B193"/>
    <mergeCell ref="C193:AB193"/>
    <mergeCell ref="AC193:AD193"/>
    <mergeCell ref="AE193:AH193"/>
    <mergeCell ref="AQ193:AT193"/>
    <mergeCell ref="AU193:AX193"/>
    <mergeCell ref="AU192:AX192"/>
    <mergeCell ref="AY192:BB192"/>
    <mergeCell ref="BC192:BF192"/>
    <mergeCell ref="BG192:BJ192"/>
    <mergeCell ref="BK192:BN192"/>
    <mergeCell ref="BO192:BP192"/>
    <mergeCell ref="AI192:AL192"/>
    <mergeCell ref="AI193:AL193"/>
    <mergeCell ref="AM192:AP192"/>
    <mergeCell ref="AM193:AP193"/>
    <mergeCell ref="AY195:BB195"/>
    <mergeCell ref="BC195:BF195"/>
    <mergeCell ref="BG195:BJ195"/>
    <mergeCell ref="BK195:BN195"/>
    <mergeCell ref="BO195:BP195"/>
    <mergeCell ref="A196:B196"/>
    <mergeCell ref="C196:AB196"/>
    <mergeCell ref="AC196:AD196"/>
    <mergeCell ref="AE196:AH196"/>
    <mergeCell ref="AQ196:AT196"/>
    <mergeCell ref="A195:B195"/>
    <mergeCell ref="C195:AB195"/>
    <mergeCell ref="AC195:AD195"/>
    <mergeCell ref="AE195:AH195"/>
    <mergeCell ref="AQ195:AT195"/>
    <mergeCell ref="AU195:AX195"/>
    <mergeCell ref="AU194:AX194"/>
    <mergeCell ref="AY194:BB194"/>
    <mergeCell ref="BC194:BF194"/>
    <mergeCell ref="BG194:BJ194"/>
    <mergeCell ref="BK194:BN194"/>
    <mergeCell ref="BO194:BP194"/>
    <mergeCell ref="AI194:AL194"/>
    <mergeCell ref="AI195:AL195"/>
    <mergeCell ref="AM194:AP194"/>
    <mergeCell ref="AM195:AP195"/>
    <mergeCell ref="AY197:BB197"/>
    <mergeCell ref="BC197:BF197"/>
    <mergeCell ref="BG197:BJ197"/>
    <mergeCell ref="BK197:BN197"/>
    <mergeCell ref="BO197:BP197"/>
    <mergeCell ref="A198:B198"/>
    <mergeCell ref="C198:AB198"/>
    <mergeCell ref="AC198:AD198"/>
    <mergeCell ref="AE198:AH198"/>
    <mergeCell ref="AQ198:AT198"/>
    <mergeCell ref="A197:B197"/>
    <mergeCell ref="C197:AB197"/>
    <mergeCell ref="AC197:AD197"/>
    <mergeCell ref="AE197:AH197"/>
    <mergeCell ref="AQ197:AT197"/>
    <mergeCell ref="AU197:AX197"/>
    <mergeCell ref="AU196:AX196"/>
    <mergeCell ref="AY196:BB196"/>
    <mergeCell ref="BC196:BF196"/>
    <mergeCell ref="BG196:BJ196"/>
    <mergeCell ref="BK196:BN196"/>
    <mergeCell ref="BO196:BP196"/>
    <mergeCell ref="AI196:AL196"/>
    <mergeCell ref="AI197:AL197"/>
    <mergeCell ref="AM196:AP196"/>
    <mergeCell ref="AM197:AP197"/>
    <mergeCell ref="AY199:BB199"/>
    <mergeCell ref="BC199:BF199"/>
    <mergeCell ref="BG199:BJ199"/>
    <mergeCell ref="BK199:BN199"/>
    <mergeCell ref="BO199:BP199"/>
    <mergeCell ref="A200:B200"/>
    <mergeCell ref="C200:AB200"/>
    <mergeCell ref="AC200:AD200"/>
    <mergeCell ref="AE200:AH200"/>
    <mergeCell ref="AQ200:AT200"/>
    <mergeCell ref="A199:B199"/>
    <mergeCell ref="C199:AB199"/>
    <mergeCell ref="AC199:AD199"/>
    <mergeCell ref="AE199:AH199"/>
    <mergeCell ref="AQ199:AT199"/>
    <mergeCell ref="AU199:AX199"/>
    <mergeCell ref="AU198:AX198"/>
    <mergeCell ref="AY198:BB198"/>
    <mergeCell ref="BC198:BF198"/>
    <mergeCell ref="BG198:BJ198"/>
    <mergeCell ref="BK198:BN198"/>
    <mergeCell ref="BO198:BP198"/>
    <mergeCell ref="AI198:AL198"/>
    <mergeCell ref="AI199:AL199"/>
    <mergeCell ref="AM198:AP198"/>
    <mergeCell ref="AM199:AP199"/>
    <mergeCell ref="AY201:BB201"/>
    <mergeCell ref="BC201:BF201"/>
    <mergeCell ref="BG201:BJ201"/>
    <mergeCell ref="BK201:BN201"/>
    <mergeCell ref="BO201:BP201"/>
    <mergeCell ref="A202:B202"/>
    <mergeCell ref="C202:AB202"/>
    <mergeCell ref="AC202:AD202"/>
    <mergeCell ref="AE202:AH202"/>
    <mergeCell ref="AQ202:AT202"/>
    <mergeCell ref="A201:B201"/>
    <mergeCell ref="C201:AB201"/>
    <mergeCell ref="AC201:AD201"/>
    <mergeCell ref="AE201:AH201"/>
    <mergeCell ref="AQ201:AT201"/>
    <mergeCell ref="AU201:AX201"/>
    <mergeCell ref="AU200:AX200"/>
    <mergeCell ref="AY200:BB200"/>
    <mergeCell ref="BC200:BF200"/>
    <mergeCell ref="BG200:BJ200"/>
    <mergeCell ref="BK200:BN200"/>
    <mergeCell ref="BO200:BP200"/>
    <mergeCell ref="AI200:AL200"/>
    <mergeCell ref="AI201:AL201"/>
    <mergeCell ref="AM200:AP200"/>
    <mergeCell ref="AM201:AP201"/>
    <mergeCell ref="AY203:BB203"/>
    <mergeCell ref="BC203:BF203"/>
    <mergeCell ref="BG203:BJ203"/>
    <mergeCell ref="BK203:BN203"/>
    <mergeCell ref="BO203:BP203"/>
    <mergeCell ref="A204:B204"/>
    <mergeCell ref="C204:AB204"/>
    <mergeCell ref="AC204:AD204"/>
    <mergeCell ref="AE204:AH204"/>
    <mergeCell ref="AQ204:AT204"/>
    <mergeCell ref="A203:B203"/>
    <mergeCell ref="C203:AB203"/>
    <mergeCell ref="AC203:AD203"/>
    <mergeCell ref="AE203:AH203"/>
    <mergeCell ref="AQ203:AT203"/>
    <mergeCell ref="AU203:AX203"/>
    <mergeCell ref="AU202:AX202"/>
    <mergeCell ref="AY202:BB202"/>
    <mergeCell ref="BC202:BF202"/>
    <mergeCell ref="BG202:BJ202"/>
    <mergeCell ref="BK202:BN202"/>
    <mergeCell ref="BO202:BP202"/>
    <mergeCell ref="AI202:AL202"/>
    <mergeCell ref="AI203:AL203"/>
    <mergeCell ref="AM202:AP202"/>
    <mergeCell ref="AM203:AP203"/>
    <mergeCell ref="AY205:BB205"/>
    <mergeCell ref="BC205:BF205"/>
    <mergeCell ref="BG205:BJ205"/>
    <mergeCell ref="BK205:BN205"/>
    <mergeCell ref="BO205:BP205"/>
    <mergeCell ref="A206:B206"/>
    <mergeCell ref="C206:AB206"/>
    <mergeCell ref="AC206:AD206"/>
    <mergeCell ref="AE206:AH206"/>
    <mergeCell ref="AQ206:AT206"/>
    <mergeCell ref="A205:B205"/>
    <mergeCell ref="C205:AB205"/>
    <mergeCell ref="AC205:AD205"/>
    <mergeCell ref="AE205:AH205"/>
    <mergeCell ref="AQ205:AT205"/>
    <mergeCell ref="AU205:AX205"/>
    <mergeCell ref="AU204:AX204"/>
    <mergeCell ref="AY204:BB204"/>
    <mergeCell ref="BC204:BF204"/>
    <mergeCell ref="BG204:BJ204"/>
    <mergeCell ref="BK204:BN204"/>
    <mergeCell ref="BO204:BP204"/>
    <mergeCell ref="AI204:AL204"/>
    <mergeCell ref="AI205:AL205"/>
    <mergeCell ref="AM204:AP204"/>
    <mergeCell ref="AM205:AP205"/>
    <mergeCell ref="AY207:BB207"/>
    <mergeCell ref="BC207:BF207"/>
    <mergeCell ref="BG207:BJ207"/>
    <mergeCell ref="BK207:BN207"/>
    <mergeCell ref="BO207:BP207"/>
    <mergeCell ref="A208:B208"/>
    <mergeCell ref="C208:AB208"/>
    <mergeCell ref="AC208:AD208"/>
    <mergeCell ref="AE208:AH208"/>
    <mergeCell ref="AQ208:AT208"/>
    <mergeCell ref="A207:B207"/>
    <mergeCell ref="C207:AB207"/>
    <mergeCell ref="AC207:AD207"/>
    <mergeCell ref="AE207:AH207"/>
    <mergeCell ref="AQ207:AT207"/>
    <mergeCell ref="AU207:AX207"/>
    <mergeCell ref="AU206:AX206"/>
    <mergeCell ref="AY206:BB206"/>
    <mergeCell ref="BC206:BF206"/>
    <mergeCell ref="BG206:BJ206"/>
    <mergeCell ref="BK206:BN206"/>
    <mergeCell ref="BO206:BP206"/>
    <mergeCell ref="AI206:AL206"/>
    <mergeCell ref="AI207:AL207"/>
    <mergeCell ref="AM206:AP206"/>
    <mergeCell ref="AM207:AP207"/>
    <mergeCell ref="AY209:BB209"/>
    <mergeCell ref="BC209:BF209"/>
    <mergeCell ref="BG209:BJ209"/>
    <mergeCell ref="BK209:BN209"/>
    <mergeCell ref="BO209:BP209"/>
    <mergeCell ref="A209:B209"/>
    <mergeCell ref="C209:AB209"/>
    <mergeCell ref="AC209:AD209"/>
    <mergeCell ref="AE209:AH209"/>
    <mergeCell ref="AQ209:AT209"/>
    <mergeCell ref="AU209:AX209"/>
    <mergeCell ref="AU208:AX208"/>
    <mergeCell ref="AY208:BB208"/>
    <mergeCell ref="BC208:BF208"/>
    <mergeCell ref="BG208:BJ208"/>
    <mergeCell ref="BK208:BN208"/>
    <mergeCell ref="BO208:BP208"/>
    <mergeCell ref="AI208:AL208"/>
    <mergeCell ref="AI209:AL209"/>
    <mergeCell ref="AM208:AP208"/>
    <mergeCell ref="AM209:AP209"/>
    <mergeCell ref="AY211:BB211"/>
    <mergeCell ref="BC211:BF211"/>
    <mergeCell ref="BG211:BJ211"/>
    <mergeCell ref="BK211:BN211"/>
    <mergeCell ref="BO211:BP211"/>
    <mergeCell ref="A212:B212"/>
    <mergeCell ref="C212:AB212"/>
    <mergeCell ref="AC212:AD212"/>
    <mergeCell ref="AE212:AH212"/>
    <mergeCell ref="AQ212:AT212"/>
    <mergeCell ref="A211:B211"/>
    <mergeCell ref="C211:AB211"/>
    <mergeCell ref="AC211:AD211"/>
    <mergeCell ref="AE211:AH211"/>
    <mergeCell ref="AQ211:AT211"/>
    <mergeCell ref="AU211:AX211"/>
    <mergeCell ref="AU210:AX210"/>
    <mergeCell ref="AY210:BB210"/>
    <mergeCell ref="BC210:BF210"/>
    <mergeCell ref="BG210:BJ210"/>
    <mergeCell ref="BK210:BN210"/>
    <mergeCell ref="BO210:BP210"/>
    <mergeCell ref="A210:B210"/>
    <mergeCell ref="C210:AB210"/>
    <mergeCell ref="AC210:AD210"/>
    <mergeCell ref="AE210:AH210"/>
    <mergeCell ref="AQ210:AT210"/>
    <mergeCell ref="AI210:AL210"/>
    <mergeCell ref="AI211:AL211"/>
    <mergeCell ref="AM210:AP210"/>
    <mergeCell ref="AM211:AP211"/>
    <mergeCell ref="AY213:BB213"/>
    <mergeCell ref="BC213:BF213"/>
    <mergeCell ref="BG213:BJ213"/>
    <mergeCell ref="BK213:BN213"/>
    <mergeCell ref="BO213:BP213"/>
    <mergeCell ref="A214:B214"/>
    <mergeCell ref="C214:AB214"/>
    <mergeCell ref="AC214:AD214"/>
    <mergeCell ref="AE214:AH214"/>
    <mergeCell ref="AQ214:AT214"/>
    <mergeCell ref="A213:B213"/>
    <mergeCell ref="C213:AB213"/>
    <mergeCell ref="AC213:AD213"/>
    <mergeCell ref="AE213:AH213"/>
    <mergeCell ref="AQ213:AT213"/>
    <mergeCell ref="AU213:AX213"/>
    <mergeCell ref="AU212:AX212"/>
    <mergeCell ref="AY212:BB212"/>
    <mergeCell ref="BC212:BF212"/>
    <mergeCell ref="BG212:BJ212"/>
    <mergeCell ref="BK212:BN212"/>
    <mergeCell ref="BO212:BP212"/>
    <mergeCell ref="AI212:AL212"/>
    <mergeCell ref="AI213:AL213"/>
    <mergeCell ref="AM212:AP212"/>
    <mergeCell ref="AM213:AP213"/>
    <mergeCell ref="AY215:BB215"/>
    <mergeCell ref="BC215:BF215"/>
    <mergeCell ref="BG215:BJ215"/>
    <mergeCell ref="BK215:BN215"/>
    <mergeCell ref="BO215:BP215"/>
    <mergeCell ref="A216:B216"/>
    <mergeCell ref="C216:AB216"/>
    <mergeCell ref="AC216:AD216"/>
    <mergeCell ref="AE216:AH216"/>
    <mergeCell ref="AQ216:AT216"/>
    <mergeCell ref="A215:B215"/>
    <mergeCell ref="C215:AB215"/>
    <mergeCell ref="AC215:AD215"/>
    <mergeCell ref="AE215:AH215"/>
    <mergeCell ref="AQ215:AT215"/>
    <mergeCell ref="AU215:AX215"/>
    <mergeCell ref="AU214:AX214"/>
    <mergeCell ref="AY214:BB214"/>
    <mergeCell ref="BC214:BF214"/>
    <mergeCell ref="BG214:BJ214"/>
    <mergeCell ref="BK214:BN214"/>
    <mergeCell ref="BO214:BP214"/>
    <mergeCell ref="AI214:AL214"/>
    <mergeCell ref="AI215:AL215"/>
    <mergeCell ref="AM214:AP214"/>
    <mergeCell ref="AM215:AP215"/>
    <mergeCell ref="AY217:BB217"/>
    <mergeCell ref="BC217:BF217"/>
    <mergeCell ref="BG217:BJ217"/>
    <mergeCell ref="BK217:BN217"/>
    <mergeCell ref="BO217:BP217"/>
    <mergeCell ref="A218:B218"/>
    <mergeCell ref="C218:AB218"/>
    <mergeCell ref="AC218:AD218"/>
    <mergeCell ref="AE218:AH218"/>
    <mergeCell ref="AQ218:AT218"/>
    <mergeCell ref="A217:B217"/>
    <mergeCell ref="C217:AB217"/>
    <mergeCell ref="AC217:AD217"/>
    <mergeCell ref="AE217:AH217"/>
    <mergeCell ref="AQ217:AT217"/>
    <mergeCell ref="AU217:AX217"/>
    <mergeCell ref="AU216:AX216"/>
    <mergeCell ref="AY216:BB216"/>
    <mergeCell ref="BC216:BF216"/>
    <mergeCell ref="BG216:BJ216"/>
    <mergeCell ref="BK216:BN216"/>
    <mergeCell ref="BO216:BP216"/>
    <mergeCell ref="AI216:AL216"/>
    <mergeCell ref="AI217:AL217"/>
    <mergeCell ref="AM216:AP216"/>
    <mergeCell ref="AM217:AP217"/>
    <mergeCell ref="AY219:BB219"/>
    <mergeCell ref="BC219:BF219"/>
    <mergeCell ref="BG219:BJ219"/>
    <mergeCell ref="BK219:BN219"/>
    <mergeCell ref="BO219:BP219"/>
    <mergeCell ref="A220:B220"/>
    <mergeCell ref="C220:AB220"/>
    <mergeCell ref="AC220:AD220"/>
    <mergeCell ref="AE220:AH220"/>
    <mergeCell ref="AQ220:AT220"/>
    <mergeCell ref="A219:B219"/>
    <mergeCell ref="C219:AB219"/>
    <mergeCell ref="AC219:AD219"/>
    <mergeCell ref="AE219:AH219"/>
    <mergeCell ref="AQ219:AT219"/>
    <mergeCell ref="AU219:AX219"/>
    <mergeCell ref="AU218:AX218"/>
    <mergeCell ref="AY218:BB218"/>
    <mergeCell ref="BC218:BF218"/>
    <mergeCell ref="BG218:BJ218"/>
    <mergeCell ref="BK218:BN218"/>
    <mergeCell ref="BO218:BP218"/>
    <mergeCell ref="AI218:AL218"/>
    <mergeCell ref="AI219:AL219"/>
    <mergeCell ref="AM218:AP218"/>
    <mergeCell ref="AM219:AP219"/>
    <mergeCell ref="AY221:BB221"/>
    <mergeCell ref="BC221:BF221"/>
    <mergeCell ref="BG221:BJ221"/>
    <mergeCell ref="BK221:BN221"/>
    <mergeCell ref="BO221:BP221"/>
    <mergeCell ref="A222:B222"/>
    <mergeCell ref="C222:AB222"/>
    <mergeCell ref="AC222:AD222"/>
    <mergeCell ref="AE222:AH222"/>
    <mergeCell ref="AQ222:AT222"/>
    <mergeCell ref="A221:B221"/>
    <mergeCell ref="C221:AB221"/>
    <mergeCell ref="AC221:AD221"/>
    <mergeCell ref="AE221:AH221"/>
    <mergeCell ref="AQ221:AT221"/>
    <mergeCell ref="AU221:AX221"/>
    <mergeCell ref="AU220:AX220"/>
    <mergeCell ref="AY220:BB220"/>
    <mergeCell ref="BC220:BF220"/>
    <mergeCell ref="BG220:BJ220"/>
    <mergeCell ref="BK220:BN220"/>
    <mergeCell ref="BO220:BP220"/>
    <mergeCell ref="AI220:AL220"/>
    <mergeCell ref="AI221:AL221"/>
    <mergeCell ref="AM220:AP220"/>
    <mergeCell ref="AM221:AP221"/>
    <mergeCell ref="AY223:BB223"/>
    <mergeCell ref="BC223:BF223"/>
    <mergeCell ref="BG223:BJ223"/>
    <mergeCell ref="BK223:BN223"/>
    <mergeCell ref="BO223:BP223"/>
    <mergeCell ref="A224:B224"/>
    <mergeCell ref="C224:AB224"/>
    <mergeCell ref="AC224:AD224"/>
    <mergeCell ref="AE224:AH224"/>
    <mergeCell ref="AQ224:AT224"/>
    <mergeCell ref="A223:B223"/>
    <mergeCell ref="C223:AB223"/>
    <mergeCell ref="AC223:AD223"/>
    <mergeCell ref="AE223:AH223"/>
    <mergeCell ref="AQ223:AT223"/>
    <mergeCell ref="AU223:AX223"/>
    <mergeCell ref="AU222:AX222"/>
    <mergeCell ref="AY222:BB222"/>
    <mergeCell ref="BC222:BF222"/>
    <mergeCell ref="BG222:BJ222"/>
    <mergeCell ref="BK222:BN222"/>
    <mergeCell ref="BO222:BP222"/>
    <mergeCell ref="AI222:AL222"/>
    <mergeCell ref="AI223:AL223"/>
    <mergeCell ref="AM222:AP222"/>
    <mergeCell ref="AM223:AP223"/>
    <mergeCell ref="A226:B226"/>
    <mergeCell ref="C226:AB226"/>
    <mergeCell ref="AC226:AD226"/>
    <mergeCell ref="AE226:AH226"/>
    <mergeCell ref="AQ226:AT226"/>
    <mergeCell ref="A225:B225"/>
    <mergeCell ref="C225:AB225"/>
    <mergeCell ref="AC225:AD225"/>
    <mergeCell ref="AE225:AH225"/>
    <mergeCell ref="AQ225:AT225"/>
    <mergeCell ref="AU225:AX225"/>
    <mergeCell ref="AU224:AX224"/>
    <mergeCell ref="AY224:BB224"/>
    <mergeCell ref="BC224:BF224"/>
    <mergeCell ref="BG224:BJ224"/>
    <mergeCell ref="BK224:BN224"/>
    <mergeCell ref="BO224:BP224"/>
    <mergeCell ref="AI224:AL224"/>
    <mergeCell ref="AM224:AP224"/>
    <mergeCell ref="BG228:BJ228"/>
    <mergeCell ref="BK228:BN228"/>
    <mergeCell ref="BO228:BP228"/>
    <mergeCell ref="AC228:AD228"/>
    <mergeCell ref="AE228:AH228"/>
    <mergeCell ref="AQ228:AT228"/>
    <mergeCell ref="AU228:AX228"/>
    <mergeCell ref="AY228:BB228"/>
    <mergeCell ref="BC228:BF228"/>
    <mergeCell ref="AU226:AX226"/>
    <mergeCell ref="AY226:BB226"/>
    <mergeCell ref="BC226:BF226"/>
    <mergeCell ref="BG226:BJ226"/>
    <mergeCell ref="BK226:BN226"/>
    <mergeCell ref="BO226:BP226"/>
    <mergeCell ref="AY225:BB225"/>
    <mergeCell ref="BC225:BF225"/>
    <mergeCell ref="BG225:BJ225"/>
    <mergeCell ref="BK225:BN225"/>
    <mergeCell ref="BO225:BP225"/>
    <mergeCell ref="AI225:AL225"/>
    <mergeCell ref="AI226:AL226"/>
    <mergeCell ref="AM225:AP225"/>
    <mergeCell ref="AM226:AP226"/>
    <mergeCell ref="AI228:AL228"/>
    <mergeCell ref="AM228:AP228"/>
    <mergeCell ref="AI6:AL6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M6:AP6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9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H37"/>
  <sheetViews>
    <sheetView showGridLines="0" view="pageBreakPreview" zoomScale="90" zoomScaleSheetLayoutView="90" workbookViewId="0">
      <selection sqref="A1:BC1"/>
    </sheetView>
  </sheetViews>
  <sheetFormatPr defaultRowHeight="12.75" x14ac:dyDescent="0.2"/>
  <cols>
    <col min="1" max="1" width="2.42578125" style="4" customWidth="1"/>
    <col min="2" max="2" width="2.140625" style="4" customWidth="1"/>
    <col min="3" max="63" width="2.7109375" style="1" customWidth="1"/>
    <col min="64" max="16384" width="9.140625" style="1"/>
  </cols>
  <sheetData>
    <row r="1" spans="1:55" ht="28.5" customHeight="1" x14ac:dyDescent="0.2">
      <c r="A1" s="148" t="s">
        <v>1080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</row>
    <row r="2" spans="1:55" ht="28.5" customHeight="1" x14ac:dyDescent="0.2">
      <c r="A2" s="381" t="s">
        <v>443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3"/>
    </row>
    <row r="3" spans="1:55" ht="15" customHeight="1" x14ac:dyDescent="0.2">
      <c r="A3" s="384" t="s">
        <v>556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6"/>
    </row>
    <row r="4" spans="1:55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</row>
    <row r="5" spans="1:55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815</v>
      </c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</row>
    <row r="6" spans="1:55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553</v>
      </c>
      <c r="AF6" s="380"/>
      <c r="AG6" s="380"/>
      <c r="AH6" s="380"/>
      <c r="AI6" s="380"/>
      <c r="AJ6" s="379" t="s">
        <v>552</v>
      </c>
      <c r="AK6" s="380"/>
      <c r="AL6" s="380"/>
      <c r="AM6" s="380"/>
      <c r="AN6" s="380"/>
      <c r="AO6" s="379" t="s">
        <v>557</v>
      </c>
      <c r="AP6" s="380"/>
      <c r="AQ6" s="380"/>
      <c r="AR6" s="380"/>
      <c r="AS6" s="380"/>
      <c r="AT6" s="379" t="s">
        <v>558</v>
      </c>
      <c r="AU6" s="380"/>
      <c r="AV6" s="380"/>
      <c r="AW6" s="380"/>
      <c r="AX6" s="380"/>
      <c r="AY6" s="379" t="s">
        <v>588</v>
      </c>
      <c r="AZ6" s="380"/>
      <c r="BA6" s="380"/>
      <c r="BB6" s="380"/>
      <c r="BC6" s="380"/>
    </row>
    <row r="7" spans="1:55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6"/>
      <c r="AI7" s="407"/>
      <c r="AJ7" s="405" t="s">
        <v>440</v>
      </c>
      <c r="AK7" s="406"/>
      <c r="AL7" s="406"/>
      <c r="AM7" s="406"/>
      <c r="AN7" s="407"/>
      <c r="AO7" s="405" t="s">
        <v>554</v>
      </c>
      <c r="AP7" s="406"/>
      <c r="AQ7" s="406"/>
      <c r="AR7" s="406"/>
      <c r="AS7" s="407"/>
      <c r="AT7" s="405" t="s">
        <v>555</v>
      </c>
      <c r="AU7" s="406"/>
      <c r="AV7" s="406"/>
      <c r="AW7" s="406"/>
      <c r="AX7" s="407"/>
      <c r="AY7" s="405" t="s">
        <v>555</v>
      </c>
      <c r="AZ7" s="406"/>
      <c r="BA7" s="406"/>
      <c r="BB7" s="406"/>
      <c r="BC7" s="407"/>
    </row>
    <row r="8" spans="1:55" ht="20.100000000000001" customHeight="1" x14ac:dyDescent="0.2">
      <c r="A8" s="393" t="s">
        <v>0</v>
      </c>
      <c r="B8" s="394"/>
      <c r="C8" s="395" t="s">
        <v>559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7"/>
      <c r="AC8" s="398" t="s">
        <v>262</v>
      </c>
      <c r="AD8" s="399"/>
      <c r="AE8" s="400">
        <f>SUM(AJ8:BC8)</f>
        <v>187751525</v>
      </c>
      <c r="AF8" s="401"/>
      <c r="AG8" s="401"/>
      <c r="AH8" s="401"/>
      <c r="AI8" s="402"/>
      <c r="AJ8" s="400">
        <f>VLOOKUP(AC8,'04'!$AC$8:$BH$256,3,FALSE)</f>
        <v>187697525</v>
      </c>
      <c r="AK8" s="401"/>
      <c r="AL8" s="401"/>
      <c r="AM8" s="401"/>
      <c r="AN8" s="402"/>
      <c r="AO8" s="400">
        <f>VLOOKUP(AC8,'05'!$AC$8:$BH$226,3,FALSE)</f>
        <v>54000</v>
      </c>
      <c r="AP8" s="401"/>
      <c r="AQ8" s="401"/>
      <c r="AR8" s="401"/>
      <c r="AS8" s="402"/>
      <c r="AT8" s="400">
        <f>VLOOKUP(AC8,'06'!$AC$8:$BH$229,3,FALSE)</f>
        <v>0</v>
      </c>
      <c r="AU8" s="401"/>
      <c r="AV8" s="401"/>
      <c r="AW8" s="401"/>
      <c r="AX8" s="402"/>
      <c r="AY8" s="400">
        <f>VLOOKUP(AC8,'07'!$AC$8:$BH$206,3,FALSE)</f>
        <v>0</v>
      </c>
      <c r="AZ8" s="401"/>
      <c r="BA8" s="401"/>
      <c r="BB8" s="401"/>
      <c r="BC8" s="402"/>
    </row>
    <row r="9" spans="1:55" ht="20.100000000000001" customHeight="1" x14ac:dyDescent="0.2">
      <c r="A9" s="393" t="s">
        <v>1</v>
      </c>
      <c r="B9" s="394"/>
      <c r="C9" s="395" t="s">
        <v>560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7"/>
      <c r="AC9" s="398" t="s">
        <v>271</v>
      </c>
      <c r="AD9" s="399"/>
      <c r="AE9" s="400">
        <f t="shared" ref="AE9:AE29" si="0">SUM(AJ9:BC9)</f>
        <v>22758400</v>
      </c>
      <c r="AF9" s="401"/>
      <c r="AG9" s="401"/>
      <c r="AH9" s="401"/>
      <c r="AI9" s="402"/>
      <c r="AJ9" s="400">
        <f>VLOOKUP(AC9,'04'!$AC$8:$BH$256,3,FALSE)</f>
        <v>22758400</v>
      </c>
      <c r="AK9" s="401"/>
      <c r="AL9" s="401"/>
      <c r="AM9" s="401"/>
      <c r="AN9" s="402"/>
      <c r="AO9" s="400">
        <f>VLOOKUP(AC9,'05'!$AC$8:$BH$226,3,FALSE)</f>
        <v>0</v>
      </c>
      <c r="AP9" s="401"/>
      <c r="AQ9" s="401"/>
      <c r="AR9" s="401"/>
      <c r="AS9" s="402"/>
      <c r="AT9" s="400">
        <f>VLOOKUP(AC9,'06'!$AC$8:$BH$229,3,FALSE)</f>
        <v>0</v>
      </c>
      <c r="AU9" s="401"/>
      <c r="AV9" s="401"/>
      <c r="AW9" s="401"/>
      <c r="AX9" s="402"/>
      <c r="AY9" s="400">
        <f>VLOOKUP(AC9,'07'!$AC$8:$BH$206,3,FALSE)</f>
        <v>0</v>
      </c>
      <c r="AZ9" s="401"/>
      <c r="BA9" s="401"/>
      <c r="BB9" s="401"/>
      <c r="BC9" s="402"/>
    </row>
    <row r="10" spans="1:55" ht="20.100000000000001" customHeight="1" x14ac:dyDescent="0.2">
      <c r="A10" s="393" t="s">
        <v>2</v>
      </c>
      <c r="B10" s="394"/>
      <c r="C10" s="395" t="s">
        <v>447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7"/>
      <c r="AC10" s="398" t="s">
        <v>299</v>
      </c>
      <c r="AD10" s="399"/>
      <c r="AE10" s="400">
        <f t="shared" si="0"/>
        <v>91300000</v>
      </c>
      <c r="AF10" s="401"/>
      <c r="AG10" s="401"/>
      <c r="AH10" s="401"/>
      <c r="AI10" s="402"/>
      <c r="AJ10" s="400">
        <f>VLOOKUP(AC10,'04'!$AC$8:$BH$256,3,FALSE)</f>
        <v>91300000</v>
      </c>
      <c r="AK10" s="401"/>
      <c r="AL10" s="401"/>
      <c r="AM10" s="401"/>
      <c r="AN10" s="402"/>
      <c r="AO10" s="400">
        <f>VLOOKUP(AC10,'05'!$AC$8:$BH$226,3,FALSE)</f>
        <v>0</v>
      </c>
      <c r="AP10" s="401"/>
      <c r="AQ10" s="401"/>
      <c r="AR10" s="401"/>
      <c r="AS10" s="402"/>
      <c r="AT10" s="400">
        <f>VLOOKUP(AC10,'06'!$AC$8:$BH$229,3,FALSE)</f>
        <v>0</v>
      </c>
      <c r="AU10" s="401"/>
      <c r="AV10" s="401"/>
      <c r="AW10" s="401"/>
      <c r="AX10" s="402"/>
      <c r="AY10" s="400">
        <f>VLOOKUP(AC10,'07'!$AC$8:$BH$206,3,FALSE)</f>
        <v>0</v>
      </c>
      <c r="AZ10" s="401"/>
      <c r="BA10" s="401"/>
      <c r="BB10" s="401"/>
      <c r="BC10" s="402"/>
    </row>
    <row r="11" spans="1:55" ht="20.100000000000001" customHeight="1" x14ac:dyDescent="0.2">
      <c r="A11" s="393" t="s">
        <v>3</v>
      </c>
      <c r="B11" s="394"/>
      <c r="C11" s="411" t="s">
        <v>448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3"/>
      <c r="AC11" s="398" t="s">
        <v>320</v>
      </c>
      <c r="AD11" s="399"/>
      <c r="AE11" s="400">
        <f t="shared" si="0"/>
        <v>23748618</v>
      </c>
      <c r="AF11" s="401"/>
      <c r="AG11" s="401"/>
      <c r="AH11" s="401"/>
      <c r="AI11" s="402"/>
      <c r="AJ11" s="400">
        <f>VLOOKUP(AC11,'04'!$AC$8:$BH$256,3,FALSE)</f>
        <v>4083778</v>
      </c>
      <c r="AK11" s="401"/>
      <c r="AL11" s="401"/>
      <c r="AM11" s="401"/>
      <c r="AN11" s="402"/>
      <c r="AO11" s="400">
        <f>VLOOKUP(AC11,'05'!$AC$8:$BH$226,3,FALSE)</f>
        <v>360000</v>
      </c>
      <c r="AP11" s="401"/>
      <c r="AQ11" s="401"/>
      <c r="AR11" s="401"/>
      <c r="AS11" s="402"/>
      <c r="AT11" s="400">
        <f>VLOOKUP(AC11,'06'!$AC$8:$BH$229,3,FALSE)</f>
        <v>700000</v>
      </c>
      <c r="AU11" s="401"/>
      <c r="AV11" s="401"/>
      <c r="AW11" s="401"/>
      <c r="AX11" s="402"/>
      <c r="AY11" s="400">
        <f>VLOOKUP(AC11,'07'!$AC$8:$BH$206,3,FALSE)</f>
        <v>18604840</v>
      </c>
      <c r="AZ11" s="401"/>
      <c r="BA11" s="401"/>
      <c r="BB11" s="401"/>
      <c r="BC11" s="402"/>
    </row>
    <row r="12" spans="1:55" ht="20.100000000000001" customHeight="1" x14ac:dyDescent="0.2">
      <c r="A12" s="393" t="s">
        <v>4</v>
      </c>
      <c r="B12" s="394"/>
      <c r="C12" s="395" t="s">
        <v>462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7"/>
      <c r="AC12" s="398" t="s">
        <v>331</v>
      </c>
      <c r="AD12" s="399"/>
      <c r="AE12" s="400">
        <f t="shared" si="0"/>
        <v>0</v>
      </c>
      <c r="AF12" s="401"/>
      <c r="AG12" s="401"/>
      <c r="AH12" s="401"/>
      <c r="AI12" s="402"/>
      <c r="AJ12" s="400">
        <f>VLOOKUP(AC12,'04'!$AC$8:$BH$256,3,FALSE)</f>
        <v>0</v>
      </c>
      <c r="AK12" s="401"/>
      <c r="AL12" s="401"/>
      <c r="AM12" s="401"/>
      <c r="AN12" s="402"/>
      <c r="AO12" s="400">
        <f>VLOOKUP(AC12,'05'!$AC$8:$BH$226,3,FALSE)</f>
        <v>0</v>
      </c>
      <c r="AP12" s="401"/>
      <c r="AQ12" s="401"/>
      <c r="AR12" s="401"/>
      <c r="AS12" s="402"/>
      <c r="AT12" s="400">
        <f>VLOOKUP(AC12,'06'!$AC$8:$BH$229,3,FALSE)</f>
        <v>0</v>
      </c>
      <c r="AU12" s="401"/>
      <c r="AV12" s="401"/>
      <c r="AW12" s="401"/>
      <c r="AX12" s="402"/>
      <c r="AY12" s="400">
        <f>VLOOKUP(AC12,'07'!$AC$8:$BH$206,3,FALSE)</f>
        <v>0</v>
      </c>
      <c r="AZ12" s="401"/>
      <c r="BA12" s="401"/>
      <c r="BB12" s="401"/>
      <c r="BC12" s="402"/>
    </row>
    <row r="13" spans="1:55" ht="20.100000000000001" customHeight="1" x14ac:dyDescent="0.2">
      <c r="A13" s="393" t="s">
        <v>5</v>
      </c>
      <c r="B13" s="394"/>
      <c r="C13" s="395" t="s">
        <v>449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7"/>
      <c r="AC13" s="398" t="s">
        <v>336</v>
      </c>
      <c r="AD13" s="399"/>
      <c r="AE13" s="400">
        <f t="shared" si="0"/>
        <v>4234845</v>
      </c>
      <c r="AF13" s="401"/>
      <c r="AG13" s="401"/>
      <c r="AH13" s="401"/>
      <c r="AI13" s="402"/>
      <c r="AJ13" s="400">
        <f>VLOOKUP(AC13,'04'!$AC$8:$BH$256,3,FALSE)</f>
        <v>4234845</v>
      </c>
      <c r="AK13" s="401"/>
      <c r="AL13" s="401"/>
      <c r="AM13" s="401"/>
      <c r="AN13" s="402"/>
      <c r="AO13" s="400">
        <f>VLOOKUP(AC13,'05'!$AC$8:$BH$226,3,FALSE)</f>
        <v>0</v>
      </c>
      <c r="AP13" s="401"/>
      <c r="AQ13" s="401"/>
      <c r="AR13" s="401"/>
      <c r="AS13" s="402"/>
      <c r="AT13" s="400">
        <f>VLOOKUP(AC13,'06'!$AC$8:$BH$229,3,FALSE)</f>
        <v>0</v>
      </c>
      <c r="AU13" s="401"/>
      <c r="AV13" s="401"/>
      <c r="AW13" s="401"/>
      <c r="AX13" s="402"/>
      <c r="AY13" s="400">
        <f>VLOOKUP(AC13,'07'!$AC$8:$BH$206,3,FALSE)</f>
        <v>0</v>
      </c>
      <c r="AZ13" s="401"/>
      <c r="BA13" s="401"/>
      <c r="BB13" s="401"/>
      <c r="BC13" s="402"/>
    </row>
    <row r="14" spans="1:55" ht="20.100000000000001" customHeight="1" x14ac:dyDescent="0.2">
      <c r="A14" s="393" t="s">
        <v>6</v>
      </c>
      <c r="B14" s="394"/>
      <c r="C14" s="395" t="s">
        <v>463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7"/>
      <c r="AC14" s="398" t="s">
        <v>341</v>
      </c>
      <c r="AD14" s="399"/>
      <c r="AE14" s="400">
        <f t="shared" si="0"/>
        <v>0</v>
      </c>
      <c r="AF14" s="401"/>
      <c r="AG14" s="401"/>
      <c r="AH14" s="401"/>
      <c r="AI14" s="402"/>
      <c r="AJ14" s="400">
        <f>VLOOKUP(AC14,'04'!$AC$8:$BH$256,3,FALSE)</f>
        <v>0</v>
      </c>
      <c r="AK14" s="401"/>
      <c r="AL14" s="401"/>
      <c r="AM14" s="401"/>
      <c r="AN14" s="402"/>
      <c r="AO14" s="400">
        <f>VLOOKUP(AC14,'05'!$AC$8:$BH$226,3,FALSE)</f>
        <v>0</v>
      </c>
      <c r="AP14" s="401"/>
      <c r="AQ14" s="401"/>
      <c r="AR14" s="401"/>
      <c r="AS14" s="402"/>
      <c r="AT14" s="400">
        <f>VLOOKUP(AC14,'06'!$AC$8:$BH$229,3,FALSE)</f>
        <v>0</v>
      </c>
      <c r="AU14" s="401"/>
      <c r="AV14" s="401"/>
      <c r="AW14" s="401"/>
      <c r="AX14" s="402"/>
      <c r="AY14" s="400">
        <f>VLOOKUP(AC14,'07'!$AC$8:$BH$206,3,FALSE)</f>
        <v>0</v>
      </c>
      <c r="AZ14" s="401"/>
      <c r="BA14" s="401"/>
      <c r="BB14" s="401"/>
      <c r="BC14" s="402"/>
    </row>
    <row r="15" spans="1:55" s="10" customFormat="1" ht="20.100000000000001" customHeight="1" x14ac:dyDescent="0.2">
      <c r="A15" s="420" t="s">
        <v>7</v>
      </c>
      <c r="B15" s="421"/>
      <c r="C15" s="422" t="s">
        <v>561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4"/>
      <c r="AC15" s="425" t="s">
        <v>342</v>
      </c>
      <c r="AD15" s="426"/>
      <c r="AE15" s="414">
        <f>SUM(AE8:AI14)</f>
        <v>329793388</v>
      </c>
      <c r="AF15" s="415"/>
      <c r="AG15" s="415"/>
      <c r="AH15" s="415"/>
      <c r="AI15" s="416"/>
      <c r="AJ15" s="414">
        <f>SUM(AJ8:AN14)</f>
        <v>310074548</v>
      </c>
      <c r="AK15" s="415"/>
      <c r="AL15" s="415"/>
      <c r="AM15" s="415"/>
      <c r="AN15" s="416"/>
      <c r="AO15" s="414">
        <f t="shared" ref="AO15" si="1">SUM(AO8:AS14)</f>
        <v>414000</v>
      </c>
      <c r="AP15" s="415"/>
      <c r="AQ15" s="415"/>
      <c r="AR15" s="415"/>
      <c r="AS15" s="416"/>
      <c r="AT15" s="414">
        <f t="shared" ref="AT15" si="2">SUM(AT8:AX14)</f>
        <v>700000</v>
      </c>
      <c r="AU15" s="415"/>
      <c r="AV15" s="415"/>
      <c r="AW15" s="415"/>
      <c r="AX15" s="416"/>
      <c r="AY15" s="414">
        <f t="shared" ref="AY15" si="3">SUM(AY8:BC14)</f>
        <v>18604840</v>
      </c>
      <c r="AZ15" s="415"/>
      <c r="BA15" s="415"/>
      <c r="BB15" s="415"/>
      <c r="BC15" s="416"/>
    </row>
    <row r="16" spans="1:55" ht="20.100000000000001" customHeight="1" x14ac:dyDescent="0.2">
      <c r="A16" s="393" t="s">
        <v>8</v>
      </c>
      <c r="B16" s="394"/>
      <c r="C16" s="432" t="s">
        <v>451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4"/>
      <c r="AC16" s="435" t="s">
        <v>380</v>
      </c>
      <c r="AD16" s="436"/>
      <c r="AE16" s="400">
        <f t="shared" si="0"/>
        <v>14578194</v>
      </c>
      <c r="AF16" s="401"/>
      <c r="AG16" s="401"/>
      <c r="AH16" s="401"/>
      <c r="AI16" s="402"/>
      <c r="AJ16" s="400">
        <f>VLOOKUP(AC16,'04'!$AC$8:$BH$256,3,FALSE)</f>
        <v>11595304</v>
      </c>
      <c r="AK16" s="401"/>
      <c r="AL16" s="401"/>
      <c r="AM16" s="401"/>
      <c r="AN16" s="402"/>
      <c r="AO16" s="400">
        <f>VLOOKUP(AC16,'05'!$AC$8:$BH$226,3,FALSE)-AO18</f>
        <v>2817878</v>
      </c>
      <c r="AP16" s="401"/>
      <c r="AQ16" s="401"/>
      <c r="AR16" s="401"/>
      <c r="AS16" s="402"/>
      <c r="AT16" s="400">
        <f>VLOOKUP(AC16,'06'!$AC$8:$BH$229,3,FALSE)-AT18</f>
        <v>165012</v>
      </c>
      <c r="AU16" s="401"/>
      <c r="AV16" s="401"/>
      <c r="AW16" s="401"/>
      <c r="AX16" s="402"/>
      <c r="AY16" s="400">
        <f>VLOOKUP(AC16,'07'!$AC$8:$BH$206,3,FALSE)-AY18</f>
        <v>0</v>
      </c>
      <c r="AZ16" s="401"/>
      <c r="BA16" s="401"/>
      <c r="BB16" s="401"/>
      <c r="BC16" s="402"/>
    </row>
    <row r="17" spans="1:60" s="11" customFormat="1" ht="20.100000000000001" customHeight="1" x14ac:dyDescent="0.2">
      <c r="A17" s="427" t="s">
        <v>9</v>
      </c>
      <c r="B17" s="428"/>
      <c r="C17" s="66" t="s">
        <v>562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5"/>
      <c r="AD17" s="6"/>
      <c r="AE17" s="429">
        <f t="shared" si="0"/>
        <v>344371582</v>
      </c>
      <c r="AF17" s="430"/>
      <c r="AG17" s="430"/>
      <c r="AH17" s="430"/>
      <c r="AI17" s="431"/>
      <c r="AJ17" s="417">
        <f>SUM(AJ15:AN16)</f>
        <v>321669852</v>
      </c>
      <c r="AK17" s="418"/>
      <c r="AL17" s="418"/>
      <c r="AM17" s="418"/>
      <c r="AN17" s="419"/>
      <c r="AO17" s="417">
        <f t="shared" ref="AO17" si="4">SUM(AO15:AS16)</f>
        <v>3231878</v>
      </c>
      <c r="AP17" s="418"/>
      <c r="AQ17" s="418"/>
      <c r="AR17" s="418"/>
      <c r="AS17" s="419"/>
      <c r="AT17" s="417">
        <f t="shared" ref="AT17" si="5">SUM(AT15:AX16)</f>
        <v>865012</v>
      </c>
      <c r="AU17" s="418"/>
      <c r="AV17" s="418"/>
      <c r="AW17" s="418"/>
      <c r="AX17" s="419"/>
      <c r="AY17" s="417">
        <f t="shared" ref="AY17" si="6">SUM(AY15:BC16)</f>
        <v>18604840</v>
      </c>
      <c r="AZ17" s="418"/>
      <c r="BA17" s="418"/>
      <c r="BB17" s="418"/>
      <c r="BC17" s="419"/>
    </row>
    <row r="18" spans="1:60" ht="20.100000000000001" customHeight="1" x14ac:dyDescent="0.2">
      <c r="A18" s="393" t="s">
        <v>10</v>
      </c>
      <c r="B18" s="394"/>
      <c r="C18" s="432" t="s">
        <v>564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4"/>
      <c r="AC18" s="435" t="s">
        <v>365</v>
      </c>
      <c r="AD18" s="436"/>
      <c r="AE18" s="400"/>
      <c r="AF18" s="401"/>
      <c r="AG18" s="401"/>
      <c r="AH18" s="401"/>
      <c r="AI18" s="402"/>
      <c r="AJ18" s="400">
        <f>VLOOKUP(AC18,'04'!$AC$8:$BH$256,3,FALSE)</f>
        <v>0</v>
      </c>
      <c r="AK18" s="401"/>
      <c r="AL18" s="401"/>
      <c r="AM18" s="401"/>
      <c r="AN18" s="402"/>
      <c r="AO18" s="400">
        <f>VLOOKUP(AC18,'05'!$AC$8:$BH$226,3,FALSE)</f>
        <v>64446400</v>
      </c>
      <c r="AP18" s="401"/>
      <c r="AQ18" s="401"/>
      <c r="AR18" s="401"/>
      <c r="AS18" s="402"/>
      <c r="AT18" s="400">
        <f>VLOOKUP(AC18,'06'!$AC$8:$BH$229,3,FALSE)</f>
        <v>45370428</v>
      </c>
      <c r="AU18" s="401"/>
      <c r="AV18" s="401"/>
      <c r="AW18" s="401"/>
      <c r="AX18" s="402"/>
      <c r="AY18" s="400">
        <f>VLOOKUP(AC18,'07'!$AC$8:$BH$206,3,FALSE)</f>
        <v>36964782</v>
      </c>
      <c r="AZ18" s="401"/>
      <c r="BA18" s="401"/>
      <c r="BB18" s="401"/>
      <c r="BC18" s="402"/>
      <c r="BD18" s="408">
        <f>SUM(AJ18:BC18)</f>
        <v>146781610</v>
      </c>
      <c r="BE18" s="409"/>
      <c r="BF18" s="409"/>
      <c r="BG18" s="409"/>
      <c r="BH18" s="410"/>
    </row>
    <row r="19" spans="1:60" s="11" customFormat="1" ht="20.100000000000001" customHeight="1" x14ac:dyDescent="0.2">
      <c r="A19" s="427" t="s">
        <v>11</v>
      </c>
      <c r="B19" s="428"/>
      <c r="C19" s="66" t="s">
        <v>567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5"/>
      <c r="AD19" s="6"/>
      <c r="AE19" s="429"/>
      <c r="AF19" s="430"/>
      <c r="AG19" s="430"/>
      <c r="AH19" s="430"/>
      <c r="AI19" s="431"/>
      <c r="AJ19" s="417">
        <f>AJ17+AJ18</f>
        <v>321669852</v>
      </c>
      <c r="AK19" s="418"/>
      <c r="AL19" s="418"/>
      <c r="AM19" s="418"/>
      <c r="AN19" s="419"/>
      <c r="AO19" s="417">
        <f t="shared" ref="AO19" si="7">AO17+AO18</f>
        <v>67678278</v>
      </c>
      <c r="AP19" s="418"/>
      <c r="AQ19" s="418"/>
      <c r="AR19" s="418"/>
      <c r="AS19" s="419"/>
      <c r="AT19" s="417">
        <f t="shared" ref="AT19" si="8">AT17+AT18</f>
        <v>46235440</v>
      </c>
      <c r="AU19" s="418"/>
      <c r="AV19" s="418"/>
      <c r="AW19" s="418"/>
      <c r="AX19" s="419"/>
      <c r="AY19" s="417">
        <f t="shared" ref="AY19" si="9">AY17+AY18</f>
        <v>55569622</v>
      </c>
      <c r="AZ19" s="418"/>
      <c r="BA19" s="418"/>
      <c r="BB19" s="418"/>
      <c r="BC19" s="419"/>
    </row>
    <row r="20" spans="1:60" ht="20.100000000000001" customHeight="1" x14ac:dyDescent="0.2">
      <c r="A20" s="393" t="s">
        <v>12</v>
      </c>
      <c r="B20" s="394"/>
      <c r="C20" s="437" t="s">
        <v>452</v>
      </c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9"/>
      <c r="AC20" s="440" t="s">
        <v>32</v>
      </c>
      <c r="AD20" s="441"/>
      <c r="AE20" s="400">
        <f t="shared" si="0"/>
        <v>137840039</v>
      </c>
      <c r="AF20" s="401"/>
      <c r="AG20" s="401"/>
      <c r="AH20" s="401"/>
      <c r="AI20" s="402"/>
      <c r="AJ20" s="400">
        <f>VLOOKUP(AC20,'04'!$AC$8:$BH$256,3,FALSE)</f>
        <v>43342220</v>
      </c>
      <c r="AK20" s="401"/>
      <c r="AL20" s="401"/>
      <c r="AM20" s="401"/>
      <c r="AN20" s="402"/>
      <c r="AO20" s="400">
        <f>VLOOKUP(AC20,'05'!$AC$8:$BH$226,3,FALSE)</f>
        <v>44300366</v>
      </c>
      <c r="AP20" s="401"/>
      <c r="AQ20" s="401"/>
      <c r="AR20" s="401"/>
      <c r="AS20" s="402"/>
      <c r="AT20" s="400">
        <f>VLOOKUP(AC20,'06'!$AC$8:$BH$229,3,FALSE)</f>
        <v>34804582</v>
      </c>
      <c r="AU20" s="401"/>
      <c r="AV20" s="401"/>
      <c r="AW20" s="401"/>
      <c r="AX20" s="402"/>
      <c r="AY20" s="400">
        <f>VLOOKUP(AC20,'07'!$AC$8:$BH$206,3,FALSE)</f>
        <v>15392871</v>
      </c>
      <c r="AZ20" s="401"/>
      <c r="BA20" s="401"/>
      <c r="BB20" s="401"/>
      <c r="BC20" s="402"/>
    </row>
    <row r="21" spans="1:60" ht="20.100000000000001" customHeight="1" x14ac:dyDescent="0.2">
      <c r="A21" s="393" t="s">
        <v>13</v>
      </c>
      <c r="B21" s="394"/>
      <c r="C21" s="395" t="s">
        <v>24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7"/>
      <c r="AC21" s="440" t="s">
        <v>52</v>
      </c>
      <c r="AD21" s="441"/>
      <c r="AE21" s="400">
        <f t="shared" si="0"/>
        <v>28968262</v>
      </c>
      <c r="AF21" s="401"/>
      <c r="AG21" s="401"/>
      <c r="AH21" s="401"/>
      <c r="AI21" s="402"/>
      <c r="AJ21" s="400">
        <f>VLOOKUP(AC21,'04'!$AC$8:$BH$256,3,FALSE)</f>
        <v>8649566</v>
      </c>
      <c r="AK21" s="401"/>
      <c r="AL21" s="401"/>
      <c r="AM21" s="401"/>
      <c r="AN21" s="402"/>
      <c r="AO21" s="400">
        <f>VLOOKUP(AC21,'05'!$AC$8:$BH$226,3,FALSE)</f>
        <v>10016829</v>
      </c>
      <c r="AP21" s="401"/>
      <c r="AQ21" s="401"/>
      <c r="AR21" s="401"/>
      <c r="AS21" s="402"/>
      <c r="AT21" s="400">
        <f>VLOOKUP(AC21,'06'!$AC$8:$BH$229,3,FALSE)</f>
        <v>7976479</v>
      </c>
      <c r="AU21" s="401"/>
      <c r="AV21" s="401"/>
      <c r="AW21" s="401"/>
      <c r="AX21" s="402"/>
      <c r="AY21" s="400">
        <f>VLOOKUP(AC21,'07'!$AC$8:$BH$206,3,FALSE)</f>
        <v>2325388</v>
      </c>
      <c r="AZ21" s="401"/>
      <c r="BA21" s="401"/>
      <c r="BB21" s="401"/>
      <c r="BC21" s="402"/>
    </row>
    <row r="22" spans="1:60" ht="20.100000000000001" customHeight="1" x14ac:dyDescent="0.2">
      <c r="A22" s="393" t="s">
        <v>14</v>
      </c>
      <c r="B22" s="394"/>
      <c r="C22" s="395" t="s">
        <v>453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7"/>
      <c r="AC22" s="440" t="s">
        <v>57</v>
      </c>
      <c r="AD22" s="441"/>
      <c r="AE22" s="400">
        <f t="shared" si="0"/>
        <v>106579495.7</v>
      </c>
      <c r="AF22" s="401"/>
      <c r="AG22" s="401"/>
      <c r="AH22" s="401"/>
      <c r="AI22" s="402"/>
      <c r="AJ22" s="400">
        <f>VLOOKUP(AC22,'04'!$AC$8:$BH$256,3,FALSE)</f>
        <v>53073000</v>
      </c>
      <c r="AK22" s="401"/>
      <c r="AL22" s="401"/>
      <c r="AM22" s="401"/>
      <c r="AN22" s="402"/>
      <c r="AO22" s="400">
        <f>VLOOKUP(AC22,'05'!$AC$8:$BH$226,3,FALSE)</f>
        <v>13281082.699999999</v>
      </c>
      <c r="AP22" s="401"/>
      <c r="AQ22" s="401"/>
      <c r="AR22" s="401"/>
      <c r="AS22" s="402"/>
      <c r="AT22" s="400">
        <f>VLOOKUP(AC22,'06'!$AC$8:$BH$229,3,FALSE)</f>
        <v>2374050</v>
      </c>
      <c r="AU22" s="401"/>
      <c r="AV22" s="401"/>
      <c r="AW22" s="401"/>
      <c r="AX22" s="402"/>
      <c r="AY22" s="400">
        <f>VLOOKUP(AC22,'07'!$AC$8:$BH$206,3,FALSE)</f>
        <v>37851363</v>
      </c>
      <c r="AZ22" s="401"/>
      <c r="BA22" s="401"/>
      <c r="BB22" s="401"/>
      <c r="BC22" s="402"/>
    </row>
    <row r="23" spans="1:60" ht="20.100000000000001" customHeight="1" x14ac:dyDescent="0.2">
      <c r="A23" s="393" t="s">
        <v>15</v>
      </c>
      <c r="B23" s="394"/>
      <c r="C23" s="411" t="s">
        <v>454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440" t="s">
        <v>58</v>
      </c>
      <c r="AD23" s="441"/>
      <c r="AE23" s="400">
        <f t="shared" si="0"/>
        <v>8580000</v>
      </c>
      <c r="AF23" s="401"/>
      <c r="AG23" s="401"/>
      <c r="AH23" s="401"/>
      <c r="AI23" s="402"/>
      <c r="AJ23" s="400">
        <f>VLOOKUP(AC23,'04'!$AC$8:$BH$256,3,FALSE)</f>
        <v>8500000</v>
      </c>
      <c r="AK23" s="401"/>
      <c r="AL23" s="401"/>
      <c r="AM23" s="401"/>
      <c r="AN23" s="402"/>
      <c r="AO23" s="400">
        <f>VLOOKUP(AC23,'05'!$AC$8:$BH$226,3,FALSE)</f>
        <v>80000</v>
      </c>
      <c r="AP23" s="401"/>
      <c r="AQ23" s="401"/>
      <c r="AR23" s="401"/>
      <c r="AS23" s="402"/>
      <c r="AT23" s="400">
        <f>VLOOKUP(AC23,'06'!$AC$8:$BH$229,3,FALSE)</f>
        <v>0</v>
      </c>
      <c r="AU23" s="401"/>
      <c r="AV23" s="401"/>
      <c r="AW23" s="401"/>
      <c r="AX23" s="402"/>
      <c r="AY23" s="400">
        <f>VLOOKUP(AC23,'07'!$AC$8:$BH$206,3,FALSE)</f>
        <v>0</v>
      </c>
      <c r="AZ23" s="401"/>
      <c r="BA23" s="401"/>
      <c r="BB23" s="401"/>
      <c r="BC23" s="402"/>
    </row>
    <row r="24" spans="1:60" ht="20.100000000000001" customHeight="1" x14ac:dyDescent="0.2">
      <c r="A24" s="393" t="s">
        <v>53</v>
      </c>
      <c r="B24" s="394"/>
      <c r="C24" s="411" t="s">
        <v>455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3"/>
      <c r="AC24" s="440" t="s">
        <v>59</v>
      </c>
      <c r="AD24" s="441"/>
      <c r="AE24" s="400">
        <f t="shared" si="0"/>
        <v>23418236</v>
      </c>
      <c r="AF24" s="401"/>
      <c r="AG24" s="401"/>
      <c r="AH24" s="401"/>
      <c r="AI24" s="402"/>
      <c r="AJ24" s="400">
        <f>VLOOKUP(AC24,'04'!$AC$8:$BH$256,3,FALSE)</f>
        <v>23418236</v>
      </c>
      <c r="AK24" s="401"/>
      <c r="AL24" s="401"/>
      <c r="AM24" s="401"/>
      <c r="AN24" s="402"/>
      <c r="AO24" s="400">
        <f>VLOOKUP(AC24,'05'!$AC$8:$BH$226,3,FALSE)</f>
        <v>0</v>
      </c>
      <c r="AP24" s="401"/>
      <c r="AQ24" s="401"/>
      <c r="AR24" s="401"/>
      <c r="AS24" s="402"/>
      <c r="AT24" s="400">
        <f>VLOOKUP(AC24,'06'!$AC$8:$BH$229,3,FALSE)</f>
        <v>0</v>
      </c>
      <c r="AU24" s="401"/>
      <c r="AV24" s="401"/>
      <c r="AW24" s="401"/>
      <c r="AX24" s="402"/>
      <c r="AY24" s="400">
        <f>VLOOKUP(AC24,'07'!$AC$8:$BH$206,3,FALSE)</f>
        <v>0</v>
      </c>
      <c r="AZ24" s="401"/>
      <c r="BA24" s="401"/>
      <c r="BB24" s="401"/>
      <c r="BC24" s="402"/>
    </row>
    <row r="25" spans="1:60" ht="20.100000000000001" customHeight="1" x14ac:dyDescent="0.2">
      <c r="A25" s="393" t="s">
        <v>54</v>
      </c>
      <c r="B25" s="394"/>
      <c r="C25" s="442" t="s">
        <v>464</v>
      </c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4"/>
      <c r="AC25" s="440" t="s">
        <v>60</v>
      </c>
      <c r="AD25" s="441"/>
      <c r="AE25" s="400">
        <f t="shared" si="0"/>
        <v>33592329</v>
      </c>
      <c r="AF25" s="401"/>
      <c r="AG25" s="401"/>
      <c r="AH25" s="401"/>
      <c r="AI25" s="402"/>
      <c r="AJ25" s="400">
        <f>VLOOKUP(AC25,'04'!$AC$8:$BH$256,3,FALSE)</f>
        <v>32512000</v>
      </c>
      <c r="AK25" s="401"/>
      <c r="AL25" s="401"/>
      <c r="AM25" s="401"/>
      <c r="AN25" s="402"/>
      <c r="AO25" s="400">
        <f>VLOOKUP(AC25,'05'!$AC$8:$BH$226,3,FALSE)</f>
        <v>0</v>
      </c>
      <c r="AP25" s="401"/>
      <c r="AQ25" s="401"/>
      <c r="AR25" s="401"/>
      <c r="AS25" s="402"/>
      <c r="AT25" s="400">
        <f>VLOOKUP(AC25,'06'!$AC$8:$BH$229,3,FALSE)</f>
        <v>1080329</v>
      </c>
      <c r="AU25" s="401"/>
      <c r="AV25" s="401"/>
      <c r="AW25" s="401"/>
      <c r="AX25" s="402"/>
      <c r="AY25" s="400">
        <f>VLOOKUP(AC25,'07'!$AC$8:$BH$206,3,FALSE)</f>
        <v>0</v>
      </c>
      <c r="AZ25" s="401"/>
      <c r="BA25" s="401"/>
      <c r="BB25" s="401"/>
      <c r="BC25" s="402"/>
    </row>
    <row r="26" spans="1:60" ht="20.100000000000001" customHeight="1" x14ac:dyDescent="0.2">
      <c r="A26" s="393" t="s">
        <v>55</v>
      </c>
      <c r="B26" s="394"/>
      <c r="C26" s="411" t="s">
        <v>465</v>
      </c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3"/>
      <c r="AC26" s="440" t="s">
        <v>61</v>
      </c>
      <c r="AD26" s="441"/>
      <c r="AE26" s="400">
        <f t="shared" si="0"/>
        <v>0</v>
      </c>
      <c r="AF26" s="401"/>
      <c r="AG26" s="401"/>
      <c r="AH26" s="401"/>
      <c r="AI26" s="402"/>
      <c r="AJ26" s="400">
        <f>VLOOKUP(AC26,'04'!$AC$8:$BH$256,3,FALSE)</f>
        <v>0</v>
      </c>
      <c r="AK26" s="401"/>
      <c r="AL26" s="401"/>
      <c r="AM26" s="401"/>
      <c r="AN26" s="402"/>
      <c r="AO26" s="400">
        <f>VLOOKUP(AC26,'05'!$AC$8:$BH$226,3,FALSE)</f>
        <v>0</v>
      </c>
      <c r="AP26" s="401"/>
      <c r="AQ26" s="401"/>
      <c r="AR26" s="401"/>
      <c r="AS26" s="402"/>
      <c r="AT26" s="400">
        <f>VLOOKUP(AC26,'06'!$AC$8:$BH$229,3,FALSE)</f>
        <v>0</v>
      </c>
      <c r="AU26" s="401"/>
      <c r="AV26" s="401"/>
      <c r="AW26" s="401"/>
      <c r="AX26" s="402"/>
      <c r="AY26" s="400">
        <f>VLOOKUP(AC26,'07'!$AC$8:$BH$206,3,FALSE)</f>
        <v>0</v>
      </c>
      <c r="AZ26" s="401"/>
      <c r="BA26" s="401"/>
      <c r="BB26" s="401"/>
      <c r="BC26" s="402"/>
    </row>
    <row r="27" spans="1:60" ht="20.100000000000001" customHeight="1" x14ac:dyDescent="0.2">
      <c r="A27" s="393" t="s">
        <v>56</v>
      </c>
      <c r="B27" s="394"/>
      <c r="C27" s="411" t="s">
        <v>466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440" t="s">
        <v>62</v>
      </c>
      <c r="AD27" s="441"/>
      <c r="AE27" s="400">
        <f t="shared" si="0"/>
        <v>0</v>
      </c>
      <c r="AF27" s="401"/>
      <c r="AG27" s="401"/>
      <c r="AH27" s="401"/>
      <c r="AI27" s="402"/>
      <c r="AJ27" s="400">
        <f>VLOOKUP(AC27,'04'!$AC$8:$BH$256,3,FALSE)</f>
        <v>0</v>
      </c>
      <c r="AK27" s="401"/>
      <c r="AL27" s="401"/>
      <c r="AM27" s="401"/>
      <c r="AN27" s="402"/>
      <c r="AO27" s="400">
        <f>VLOOKUP(AC27,'05'!$AC$8:$BH$226,3,FALSE)</f>
        <v>0</v>
      </c>
      <c r="AP27" s="401"/>
      <c r="AQ27" s="401"/>
      <c r="AR27" s="401"/>
      <c r="AS27" s="402"/>
      <c r="AT27" s="400">
        <f>VLOOKUP(AC27,'06'!$AC$8:$BH$229,3,FALSE)</f>
        <v>0</v>
      </c>
      <c r="AU27" s="401"/>
      <c r="AV27" s="401"/>
      <c r="AW27" s="401"/>
      <c r="AX27" s="402"/>
      <c r="AY27" s="400">
        <f>VLOOKUP(AC27,'07'!$AC$8:$BH$275,3,FALSE)</f>
        <v>0</v>
      </c>
      <c r="AZ27" s="401"/>
      <c r="BA27" s="401"/>
      <c r="BB27" s="401"/>
      <c r="BC27" s="402"/>
    </row>
    <row r="28" spans="1:60" s="10" customFormat="1" ht="20.100000000000001" customHeight="1" x14ac:dyDescent="0.2">
      <c r="A28" s="420" t="s">
        <v>106</v>
      </c>
      <c r="B28" s="421"/>
      <c r="C28" s="445" t="s">
        <v>565</v>
      </c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7"/>
      <c r="AC28" s="448" t="s">
        <v>174</v>
      </c>
      <c r="AD28" s="449"/>
      <c r="AE28" s="414">
        <f t="shared" si="0"/>
        <v>338978361.69999999</v>
      </c>
      <c r="AF28" s="415"/>
      <c r="AG28" s="415"/>
      <c r="AH28" s="415"/>
      <c r="AI28" s="416"/>
      <c r="AJ28" s="414">
        <f>SUM(AJ20:AN27)</f>
        <v>169495022</v>
      </c>
      <c r="AK28" s="415"/>
      <c r="AL28" s="415"/>
      <c r="AM28" s="415"/>
      <c r="AN28" s="416"/>
      <c r="AO28" s="414">
        <f t="shared" ref="AO28" si="10">SUM(AO20:AS27)</f>
        <v>67678277.700000003</v>
      </c>
      <c r="AP28" s="415"/>
      <c r="AQ28" s="415"/>
      <c r="AR28" s="415"/>
      <c r="AS28" s="416"/>
      <c r="AT28" s="414">
        <f t="shared" ref="AT28" si="11">SUM(AT20:AX27)</f>
        <v>46235440</v>
      </c>
      <c r="AU28" s="415"/>
      <c r="AV28" s="415"/>
      <c r="AW28" s="415"/>
      <c r="AX28" s="416"/>
      <c r="AY28" s="414">
        <f t="shared" ref="AY28" si="12">SUM(AY20:BC27)</f>
        <v>55569622</v>
      </c>
      <c r="AZ28" s="415"/>
      <c r="BA28" s="415"/>
      <c r="BB28" s="415"/>
      <c r="BC28" s="416"/>
    </row>
    <row r="29" spans="1:60" ht="20.100000000000001" customHeight="1" x14ac:dyDescent="0.2">
      <c r="A29" s="393" t="s">
        <v>107</v>
      </c>
      <c r="B29" s="394"/>
      <c r="C29" s="432" t="s">
        <v>456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4"/>
      <c r="AC29" s="435" t="s">
        <v>415</v>
      </c>
      <c r="AD29" s="436"/>
      <c r="AE29" s="400">
        <f t="shared" si="0"/>
        <v>5393220</v>
      </c>
      <c r="AF29" s="401"/>
      <c r="AG29" s="401"/>
      <c r="AH29" s="401"/>
      <c r="AI29" s="402"/>
      <c r="AJ29" s="400">
        <f>VLOOKUP(AC29,'04'!$AC$8:$BH$256,3,FALSE)-AJ31</f>
        <v>5393220</v>
      </c>
      <c r="AK29" s="401"/>
      <c r="AL29" s="401"/>
      <c r="AM29" s="401"/>
      <c r="AN29" s="402"/>
      <c r="AO29" s="400">
        <f>VLOOKUP(AC29,'05'!$AC$8:$BH$226,3,FALSE)</f>
        <v>0</v>
      </c>
      <c r="AP29" s="401"/>
      <c r="AQ29" s="401"/>
      <c r="AR29" s="401"/>
      <c r="AS29" s="402"/>
      <c r="AT29" s="400">
        <f>VLOOKUP(AC29,'06'!$AC$8:$BH$229,3,FALSE)</f>
        <v>0</v>
      </c>
      <c r="AU29" s="401"/>
      <c r="AV29" s="401"/>
      <c r="AW29" s="401"/>
      <c r="AX29" s="402"/>
      <c r="AY29" s="400">
        <f>VLOOKUP(AC29,'07'!$AC$8:$BH$275,3,FALSE)</f>
        <v>0</v>
      </c>
      <c r="AZ29" s="401"/>
      <c r="BA29" s="401"/>
      <c r="BB29" s="401"/>
      <c r="BC29" s="402"/>
    </row>
    <row r="30" spans="1:60" s="25" customFormat="1" ht="20.100000000000001" customHeight="1" x14ac:dyDescent="0.2">
      <c r="A30" s="427" t="s">
        <v>179</v>
      </c>
      <c r="B30" s="428"/>
      <c r="C30" s="451" t="s">
        <v>566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3"/>
      <c r="AC30" s="454"/>
      <c r="AD30" s="455"/>
      <c r="AE30" s="429">
        <f>SUM(AJ30:BC30)</f>
        <v>344371581.69999999</v>
      </c>
      <c r="AF30" s="430"/>
      <c r="AG30" s="430"/>
      <c r="AH30" s="430"/>
      <c r="AI30" s="431"/>
      <c r="AJ30" s="429">
        <f>SUM(AJ28:AN29)</f>
        <v>174888242</v>
      </c>
      <c r="AK30" s="430"/>
      <c r="AL30" s="430"/>
      <c r="AM30" s="430"/>
      <c r="AN30" s="431"/>
      <c r="AO30" s="429">
        <f t="shared" ref="AO30" si="13">SUM(AO28:AS29)</f>
        <v>67678277.700000003</v>
      </c>
      <c r="AP30" s="430"/>
      <c r="AQ30" s="430"/>
      <c r="AR30" s="430"/>
      <c r="AS30" s="431"/>
      <c r="AT30" s="429">
        <f t="shared" ref="AT30" si="14">SUM(AT28:AX29)</f>
        <v>46235440</v>
      </c>
      <c r="AU30" s="430"/>
      <c r="AV30" s="430"/>
      <c r="AW30" s="430"/>
      <c r="AX30" s="431"/>
      <c r="AY30" s="429">
        <f t="shared" ref="AY30" si="15">SUM(AY28:BC29)</f>
        <v>55569622</v>
      </c>
      <c r="AZ30" s="430"/>
      <c r="BA30" s="430"/>
      <c r="BB30" s="430"/>
      <c r="BC30" s="431"/>
    </row>
    <row r="31" spans="1:60" ht="20.100000000000001" customHeight="1" x14ac:dyDescent="0.2">
      <c r="A31" s="393" t="s">
        <v>180</v>
      </c>
      <c r="B31" s="394"/>
      <c r="C31" s="432" t="s">
        <v>563</v>
      </c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4"/>
      <c r="AC31" s="435" t="s">
        <v>398</v>
      </c>
      <c r="AD31" s="436"/>
      <c r="AE31" s="400"/>
      <c r="AF31" s="401"/>
      <c r="AG31" s="401"/>
      <c r="AH31" s="401"/>
      <c r="AI31" s="402"/>
      <c r="AJ31" s="400">
        <f>VLOOKUP(AC31,'04'!$AC$8:$BH$256,3,FALSE)</f>
        <v>146781610</v>
      </c>
      <c r="AK31" s="401"/>
      <c r="AL31" s="401"/>
      <c r="AM31" s="401"/>
      <c r="AN31" s="402"/>
      <c r="AO31" s="400">
        <f>VLOOKUP(AC31,'05'!$AC$8:$BH$226,3,FALSE)</f>
        <v>0</v>
      </c>
      <c r="AP31" s="401"/>
      <c r="AQ31" s="401"/>
      <c r="AR31" s="401"/>
      <c r="AS31" s="402"/>
      <c r="AT31" s="400">
        <f>VLOOKUP(AC31,'06'!$AC$8:$BH$229,3,FALSE)</f>
        <v>0</v>
      </c>
      <c r="AU31" s="401"/>
      <c r="AV31" s="401"/>
      <c r="AW31" s="401"/>
      <c r="AX31" s="402"/>
      <c r="AY31" s="400">
        <f>VLOOKUP(AC31,'07'!$AC$8:$BH$275,3,FALSE)</f>
        <v>0</v>
      </c>
      <c r="AZ31" s="401"/>
      <c r="BA31" s="401"/>
      <c r="BB31" s="401"/>
      <c r="BC31" s="402"/>
      <c r="BD31" s="408">
        <f>SUM(AJ31:BC31)</f>
        <v>146781610</v>
      </c>
      <c r="BE31" s="409"/>
      <c r="BF31" s="409"/>
      <c r="BG31" s="409"/>
      <c r="BH31" s="410"/>
    </row>
    <row r="32" spans="1:60" s="25" customFormat="1" ht="20.100000000000001" customHeight="1" x14ac:dyDescent="0.2">
      <c r="A32" s="427" t="s">
        <v>181</v>
      </c>
      <c r="B32" s="428"/>
      <c r="C32" s="451" t="s">
        <v>568</v>
      </c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3"/>
      <c r="AC32" s="454"/>
      <c r="AD32" s="455"/>
      <c r="AE32" s="429"/>
      <c r="AF32" s="430"/>
      <c r="AG32" s="430"/>
      <c r="AH32" s="430"/>
      <c r="AI32" s="431"/>
      <c r="AJ32" s="429">
        <f>SUM(AJ30:AN31)</f>
        <v>321669852</v>
      </c>
      <c r="AK32" s="430"/>
      <c r="AL32" s="430"/>
      <c r="AM32" s="430"/>
      <c r="AN32" s="431"/>
      <c r="AO32" s="429">
        <f t="shared" ref="AO32" si="16">SUM(AO30:AS31)</f>
        <v>67678277.700000003</v>
      </c>
      <c r="AP32" s="430"/>
      <c r="AQ32" s="430"/>
      <c r="AR32" s="430"/>
      <c r="AS32" s="431"/>
      <c r="AT32" s="429">
        <f t="shared" ref="AT32" si="17">SUM(AT30:AX31)</f>
        <v>46235440</v>
      </c>
      <c r="AU32" s="430"/>
      <c r="AV32" s="430"/>
      <c r="AW32" s="430"/>
      <c r="AX32" s="431"/>
      <c r="AY32" s="429">
        <f t="shared" ref="AY32" si="18">SUM(AY30:BC31)</f>
        <v>55569622</v>
      </c>
      <c r="AZ32" s="430"/>
      <c r="BA32" s="430"/>
      <c r="BB32" s="430"/>
      <c r="BC32" s="431"/>
    </row>
    <row r="37" spans="29:55" x14ac:dyDescent="0.2">
      <c r="AC37" s="304"/>
      <c r="AD37" s="304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83"/>
      <c r="AU37" s="83"/>
      <c r="AV37" s="83"/>
      <c r="AW37" s="83"/>
      <c r="AX37" s="83"/>
      <c r="AY37" s="450"/>
      <c r="AZ37" s="450"/>
      <c r="BA37" s="450"/>
      <c r="BB37" s="450"/>
      <c r="BC37" s="450"/>
    </row>
  </sheetData>
  <mergeCells count="224"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C37:AD37"/>
    <mergeCell ref="AE37:AI37"/>
    <mergeCell ref="AJ37:AN37"/>
    <mergeCell ref="AO37:AS37"/>
    <mergeCell ref="AY37:BC37"/>
    <mergeCell ref="A30:B30"/>
    <mergeCell ref="C30:AB30"/>
    <mergeCell ref="AC30:AD30"/>
    <mergeCell ref="AE30:AI30"/>
    <mergeCell ref="AY30:BC30"/>
    <mergeCell ref="A32:B32"/>
    <mergeCell ref="C32:AB32"/>
    <mergeCell ref="AC32:AD32"/>
    <mergeCell ref="AJ32:AN32"/>
    <mergeCell ref="AO32:AS32"/>
    <mergeCell ref="AY32:BC32"/>
    <mergeCell ref="AE32:AI32"/>
    <mergeCell ref="AT30:AX30"/>
    <mergeCell ref="AT31:AX31"/>
    <mergeCell ref="AT32:AX32"/>
    <mergeCell ref="A29:B29"/>
    <mergeCell ref="C29:AB29"/>
    <mergeCell ref="AC29:AD29"/>
    <mergeCell ref="AE29:AI29"/>
    <mergeCell ref="AY29:BC29"/>
    <mergeCell ref="AJ29:AN29"/>
    <mergeCell ref="AO29:AS29"/>
    <mergeCell ref="AJ30:AN30"/>
    <mergeCell ref="AO30:AS30"/>
    <mergeCell ref="AT29:AX29"/>
    <mergeCell ref="BD31:BH31"/>
    <mergeCell ref="A31:B31"/>
    <mergeCell ref="C31:AB31"/>
    <mergeCell ref="AC31:AD31"/>
    <mergeCell ref="AE31:AI31"/>
    <mergeCell ref="AJ31:AN31"/>
    <mergeCell ref="AO31:AS31"/>
    <mergeCell ref="AY31:BC31"/>
    <mergeCell ref="AC25:AD25"/>
    <mergeCell ref="AE25:AI25"/>
    <mergeCell ref="AY25:BC25"/>
    <mergeCell ref="AJ25:AN25"/>
    <mergeCell ref="AO25:AS25"/>
    <mergeCell ref="A28:B28"/>
    <mergeCell ref="C28:AB28"/>
    <mergeCell ref="AC28:AD28"/>
    <mergeCell ref="AE28:AI28"/>
    <mergeCell ref="AY28:BC28"/>
    <mergeCell ref="A27:B27"/>
    <mergeCell ref="C27:AB27"/>
    <mergeCell ref="AC27:AD27"/>
    <mergeCell ref="AE27:AI27"/>
    <mergeCell ref="AY27:BC27"/>
    <mergeCell ref="AJ27:AN27"/>
    <mergeCell ref="AO27:AS27"/>
    <mergeCell ref="AJ28:AN28"/>
    <mergeCell ref="AO28:AS28"/>
    <mergeCell ref="A24:B24"/>
    <mergeCell ref="C24:AB24"/>
    <mergeCell ref="AC24:AD24"/>
    <mergeCell ref="AE24:AI24"/>
    <mergeCell ref="AY24:BC24"/>
    <mergeCell ref="AJ24:AN24"/>
    <mergeCell ref="AO24:AS24"/>
    <mergeCell ref="AT27:AX27"/>
    <mergeCell ref="AT28:AX28"/>
    <mergeCell ref="A23:B23"/>
    <mergeCell ref="C23:AB23"/>
    <mergeCell ref="AC23:AD23"/>
    <mergeCell ref="AE23:AI23"/>
    <mergeCell ref="AY23:BC23"/>
    <mergeCell ref="AJ23:AN23"/>
    <mergeCell ref="AO23:AS23"/>
    <mergeCell ref="A26:B26"/>
    <mergeCell ref="C26:AB26"/>
    <mergeCell ref="AC26:AD26"/>
    <mergeCell ref="AE26:AI26"/>
    <mergeCell ref="AY26:BC26"/>
    <mergeCell ref="AJ26:AN26"/>
    <mergeCell ref="AO26:AS26"/>
    <mergeCell ref="A25:B25"/>
    <mergeCell ref="C25:AB25"/>
    <mergeCell ref="AY20:BC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Y22:BC22"/>
    <mergeCell ref="AJ22:AN22"/>
    <mergeCell ref="AO22:AS22"/>
    <mergeCell ref="A21:B21"/>
    <mergeCell ref="C21:AB21"/>
    <mergeCell ref="AC21:AD21"/>
    <mergeCell ref="AE21:AI21"/>
    <mergeCell ref="AY21:BC21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C12:AD12"/>
    <mergeCell ref="AE12:AI12"/>
    <mergeCell ref="AY12:BC12"/>
    <mergeCell ref="AJ12:AN12"/>
    <mergeCell ref="AO12:AS12"/>
    <mergeCell ref="A14:B14"/>
    <mergeCell ref="C14:AB14"/>
    <mergeCell ref="AC14:AD14"/>
    <mergeCell ref="AE14:AI14"/>
    <mergeCell ref="AY14:BC14"/>
    <mergeCell ref="AJ14:AN14"/>
    <mergeCell ref="AO14:AS14"/>
    <mergeCell ref="A13:B13"/>
    <mergeCell ref="C13:AB13"/>
    <mergeCell ref="AC13:AD13"/>
    <mergeCell ref="AE13:AI13"/>
    <mergeCell ref="AY13:BC13"/>
    <mergeCell ref="AJ13:AN13"/>
    <mergeCell ref="AO13:AS13"/>
    <mergeCell ref="AJ15:AN15"/>
    <mergeCell ref="AO15:AS15"/>
    <mergeCell ref="AY19:BC19"/>
    <mergeCell ref="AO17:AS17"/>
    <mergeCell ref="AY17:BC17"/>
    <mergeCell ref="A15:B15"/>
    <mergeCell ref="C15:AB15"/>
    <mergeCell ref="AC15:AD15"/>
    <mergeCell ref="AE15:AI15"/>
    <mergeCell ref="AY15:BC15"/>
    <mergeCell ref="A17:B17"/>
    <mergeCell ref="AE17:AI17"/>
    <mergeCell ref="AJ16:AN16"/>
    <mergeCell ref="AO16:AS16"/>
    <mergeCell ref="AY18:BC18"/>
    <mergeCell ref="AY16:BC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BD18:BH18"/>
    <mergeCell ref="A10:B10"/>
    <mergeCell ref="C10:AB10"/>
    <mergeCell ref="AC10:AD10"/>
    <mergeCell ref="AE10:AI10"/>
    <mergeCell ref="AY10:BC10"/>
    <mergeCell ref="AJ10:AN10"/>
    <mergeCell ref="AO10:AS10"/>
    <mergeCell ref="A9:B9"/>
    <mergeCell ref="C9:AB9"/>
    <mergeCell ref="AC9:AD9"/>
    <mergeCell ref="AE9:AI9"/>
    <mergeCell ref="AY9:BC9"/>
    <mergeCell ref="AJ9:AN9"/>
    <mergeCell ref="AO9:AS9"/>
    <mergeCell ref="A11:B11"/>
    <mergeCell ref="C11:AB11"/>
    <mergeCell ref="AC11:AD11"/>
    <mergeCell ref="AE11:AI11"/>
    <mergeCell ref="AY11:BC11"/>
    <mergeCell ref="AJ11:AN11"/>
    <mergeCell ref="AO11:AS11"/>
    <mergeCell ref="A12:B12"/>
    <mergeCell ref="C12:AB12"/>
    <mergeCell ref="A8:B8"/>
    <mergeCell ref="C8:AB8"/>
    <mergeCell ref="AC8:AD8"/>
    <mergeCell ref="AE8:AI8"/>
    <mergeCell ref="AY8:BC8"/>
    <mergeCell ref="AJ8:AN8"/>
    <mergeCell ref="AO8:AS8"/>
    <mergeCell ref="A7:B7"/>
    <mergeCell ref="C7:AB7"/>
    <mergeCell ref="AC7:AD7"/>
    <mergeCell ref="AE7:AI7"/>
    <mergeCell ref="AY7:BC7"/>
    <mergeCell ref="AJ7:AN7"/>
    <mergeCell ref="AO7:AS7"/>
    <mergeCell ref="AT7:AX7"/>
    <mergeCell ref="AT8:AX8"/>
    <mergeCell ref="AE6:AI6"/>
    <mergeCell ref="AY6:BC6"/>
    <mergeCell ref="AJ6:AN6"/>
    <mergeCell ref="AO6:AS6"/>
    <mergeCell ref="A1:BC1"/>
    <mergeCell ref="A2:BC2"/>
    <mergeCell ref="A3:BC3"/>
    <mergeCell ref="A4:BC4"/>
    <mergeCell ref="A5:B6"/>
    <mergeCell ref="C5:AB6"/>
    <mergeCell ref="AC5:AD6"/>
    <mergeCell ref="AE5:BC5"/>
    <mergeCell ref="AT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00B050"/>
  </sheetPr>
  <dimension ref="A1:BI258"/>
  <sheetViews>
    <sheetView showGridLines="0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41" width="2.7109375" style="1" customWidth="1"/>
    <col min="42" max="42" width="5" style="1" customWidth="1"/>
    <col min="4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91" t="s">
        <v>1095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</row>
    <row r="2" spans="1:61" ht="28.5" customHeight="1" x14ac:dyDescent="0.2">
      <c r="A2" s="381" t="s">
        <v>475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3"/>
    </row>
    <row r="3" spans="1:61" ht="15" customHeight="1" x14ac:dyDescent="0.2">
      <c r="A3" s="384" t="s">
        <v>474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6"/>
    </row>
    <row r="4" spans="1:61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2"/>
    </row>
    <row r="5" spans="1:61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469</v>
      </c>
      <c r="AF5" s="392"/>
      <c r="AG5" s="392"/>
      <c r="AH5" s="392"/>
      <c r="AI5" s="392"/>
      <c r="AJ5" s="392"/>
      <c r="AK5" s="392"/>
      <c r="AL5" s="392"/>
      <c r="AM5" s="492" t="s">
        <v>617</v>
      </c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4"/>
      <c r="BC5" s="487" t="s">
        <v>438</v>
      </c>
      <c r="BD5" s="487"/>
      <c r="BE5" s="487"/>
      <c r="BF5" s="487"/>
      <c r="BG5" s="487" t="s">
        <v>439</v>
      </c>
      <c r="BH5" s="487"/>
      <c r="BI5" s="2"/>
    </row>
    <row r="6" spans="1:61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467</v>
      </c>
      <c r="AF6" s="380"/>
      <c r="AG6" s="380"/>
      <c r="AH6" s="380"/>
      <c r="AI6" s="379" t="s">
        <v>468</v>
      </c>
      <c r="AJ6" s="380"/>
      <c r="AK6" s="380"/>
      <c r="AL6" s="380"/>
      <c r="AM6" s="488" t="s">
        <v>470</v>
      </c>
      <c r="AN6" s="489"/>
      <c r="AO6" s="489"/>
      <c r="AP6" s="490"/>
      <c r="AQ6" s="488" t="s">
        <v>473</v>
      </c>
      <c r="AR6" s="489"/>
      <c r="AS6" s="489"/>
      <c r="AT6" s="490"/>
      <c r="AU6" s="488" t="s">
        <v>471</v>
      </c>
      <c r="AV6" s="489"/>
      <c r="AW6" s="489"/>
      <c r="AX6" s="490"/>
      <c r="AY6" s="488" t="s">
        <v>472</v>
      </c>
      <c r="AZ6" s="489"/>
      <c r="BA6" s="489"/>
      <c r="BB6" s="490"/>
      <c r="BC6" s="487"/>
      <c r="BD6" s="487"/>
      <c r="BE6" s="487"/>
      <c r="BF6" s="487"/>
      <c r="BG6" s="487"/>
      <c r="BH6" s="487"/>
    </row>
    <row r="7" spans="1:61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7"/>
      <c r="AI7" s="405" t="s">
        <v>440</v>
      </c>
      <c r="AJ7" s="406"/>
      <c r="AK7" s="406"/>
      <c r="AL7" s="407"/>
      <c r="AM7" s="405" t="s">
        <v>554</v>
      </c>
      <c r="AN7" s="406"/>
      <c r="AO7" s="406"/>
      <c r="AP7" s="407"/>
      <c r="AQ7" s="405" t="s">
        <v>555</v>
      </c>
      <c r="AR7" s="406"/>
      <c r="AS7" s="406"/>
      <c r="AT7" s="407"/>
      <c r="AU7" s="405" t="s">
        <v>569</v>
      </c>
      <c r="AV7" s="406"/>
      <c r="AW7" s="406"/>
      <c r="AX7" s="407"/>
      <c r="AY7" s="405" t="s">
        <v>570</v>
      </c>
      <c r="AZ7" s="406"/>
      <c r="BA7" s="406"/>
      <c r="BB7" s="407"/>
      <c r="BC7" s="405" t="s">
        <v>571</v>
      </c>
      <c r="BD7" s="406"/>
      <c r="BE7" s="406"/>
      <c r="BF7" s="407"/>
      <c r="BG7" s="405" t="s">
        <v>572</v>
      </c>
      <c r="BH7" s="407"/>
    </row>
    <row r="8" spans="1:61" ht="20.100000000000001" customHeight="1" x14ac:dyDescent="0.2">
      <c r="A8" s="393" t="s">
        <v>0</v>
      </c>
      <c r="B8" s="394"/>
      <c r="C8" s="495" t="s">
        <v>242</v>
      </c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7"/>
      <c r="AC8" s="398" t="s">
        <v>243</v>
      </c>
      <c r="AD8" s="399"/>
      <c r="AE8" s="461">
        <f>SUM(AE9:AH13)</f>
        <v>66202310</v>
      </c>
      <c r="AF8" s="462"/>
      <c r="AG8" s="462"/>
      <c r="AH8" s="463"/>
      <c r="AI8" s="461">
        <v>67202310</v>
      </c>
      <c r="AJ8" s="462"/>
      <c r="AK8" s="462"/>
      <c r="AL8" s="463"/>
      <c r="AM8" s="479">
        <v>67202310</v>
      </c>
      <c r="AN8" s="480"/>
      <c r="AO8" s="480"/>
      <c r="AP8" s="481"/>
      <c r="AQ8" s="474" t="s">
        <v>616</v>
      </c>
      <c r="AR8" s="475"/>
      <c r="AS8" s="475"/>
      <c r="AT8" s="476"/>
      <c r="AU8" s="461">
        <v>0</v>
      </c>
      <c r="AV8" s="462"/>
      <c r="AW8" s="462"/>
      <c r="AX8" s="463"/>
      <c r="AY8" s="474" t="s">
        <v>616</v>
      </c>
      <c r="AZ8" s="475"/>
      <c r="BA8" s="475"/>
      <c r="BB8" s="476"/>
      <c r="BC8" s="479">
        <v>67202310</v>
      </c>
      <c r="BD8" s="480"/>
      <c r="BE8" s="480"/>
      <c r="BF8" s="481"/>
      <c r="BG8" s="319">
        <f>IF(AI8&gt;0,BC8/AI8,"n.é.")</f>
        <v>1</v>
      </c>
      <c r="BH8" s="320"/>
    </row>
    <row r="9" spans="1:61" s="7" customFormat="1" ht="20.100000000000001" customHeight="1" x14ac:dyDescent="0.2">
      <c r="A9" s="464" t="s">
        <v>476</v>
      </c>
      <c r="B9" s="465"/>
      <c r="C9" s="466" t="s">
        <v>477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8"/>
      <c r="AC9" s="456" t="s">
        <v>476</v>
      </c>
      <c r="AD9" s="457"/>
      <c r="AE9" s="458">
        <v>62196400</v>
      </c>
      <c r="AF9" s="459"/>
      <c r="AG9" s="459"/>
      <c r="AH9" s="460"/>
      <c r="AI9" s="458">
        <v>62196400</v>
      </c>
      <c r="AJ9" s="459"/>
      <c r="AK9" s="459"/>
      <c r="AL9" s="460"/>
      <c r="AM9" s="474" t="s">
        <v>616</v>
      </c>
      <c r="AN9" s="475"/>
      <c r="AO9" s="475"/>
      <c r="AP9" s="476"/>
      <c r="AQ9" s="474" t="s">
        <v>616</v>
      </c>
      <c r="AR9" s="475"/>
      <c r="AS9" s="475"/>
      <c r="AT9" s="476"/>
      <c r="AU9" s="474" t="s">
        <v>616</v>
      </c>
      <c r="AV9" s="475"/>
      <c r="AW9" s="475"/>
      <c r="AX9" s="476"/>
      <c r="AY9" s="474" t="s">
        <v>616</v>
      </c>
      <c r="AZ9" s="475"/>
      <c r="BA9" s="475"/>
      <c r="BB9" s="476"/>
      <c r="BC9" s="474" t="s">
        <v>616</v>
      </c>
      <c r="BD9" s="475"/>
      <c r="BE9" s="475"/>
      <c r="BF9" s="476"/>
      <c r="BG9" s="477" t="s">
        <v>618</v>
      </c>
      <c r="BH9" s="478"/>
    </row>
    <row r="10" spans="1:61" s="7" customFormat="1" ht="20.100000000000001" customHeight="1" x14ac:dyDescent="0.2">
      <c r="A10" s="464" t="s">
        <v>476</v>
      </c>
      <c r="B10" s="465"/>
      <c r="C10" s="466" t="s">
        <v>478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8"/>
      <c r="AC10" s="456" t="s">
        <v>476</v>
      </c>
      <c r="AD10" s="457"/>
      <c r="AE10" s="458">
        <v>3829126</v>
      </c>
      <c r="AF10" s="459"/>
      <c r="AG10" s="459"/>
      <c r="AH10" s="460"/>
      <c r="AI10" s="458">
        <v>3829126</v>
      </c>
      <c r="AJ10" s="459"/>
      <c r="AK10" s="459"/>
      <c r="AL10" s="460"/>
      <c r="AM10" s="474" t="s">
        <v>616</v>
      </c>
      <c r="AN10" s="475"/>
      <c r="AO10" s="475"/>
      <c r="AP10" s="476"/>
      <c r="AQ10" s="474" t="s">
        <v>616</v>
      </c>
      <c r="AR10" s="475"/>
      <c r="AS10" s="475"/>
      <c r="AT10" s="476"/>
      <c r="AU10" s="474" t="s">
        <v>616</v>
      </c>
      <c r="AV10" s="475"/>
      <c r="AW10" s="475"/>
      <c r="AX10" s="476"/>
      <c r="AY10" s="474" t="s">
        <v>616</v>
      </c>
      <c r="AZ10" s="475"/>
      <c r="BA10" s="475"/>
      <c r="BB10" s="476"/>
      <c r="BC10" s="474" t="s">
        <v>616</v>
      </c>
      <c r="BD10" s="475"/>
      <c r="BE10" s="475"/>
      <c r="BF10" s="476"/>
      <c r="BG10" s="477" t="s">
        <v>618</v>
      </c>
      <c r="BH10" s="478"/>
    </row>
    <row r="11" spans="1:61" s="7" customFormat="1" ht="20.100000000000001" hidden="1" customHeight="1" x14ac:dyDescent="0.2">
      <c r="A11" s="464" t="s">
        <v>476</v>
      </c>
      <c r="B11" s="465"/>
      <c r="C11" s="466" t="s">
        <v>479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8"/>
      <c r="AC11" s="456" t="s">
        <v>476</v>
      </c>
      <c r="AD11" s="457"/>
      <c r="AE11" s="458"/>
      <c r="AF11" s="459"/>
      <c r="AG11" s="459"/>
      <c r="AH11" s="460"/>
      <c r="AI11" s="458"/>
      <c r="AJ11" s="459"/>
      <c r="AK11" s="459"/>
      <c r="AL11" s="460"/>
      <c r="AM11" s="474" t="s">
        <v>616</v>
      </c>
      <c r="AN11" s="475"/>
      <c r="AO11" s="475"/>
      <c r="AP11" s="476"/>
      <c r="AQ11" s="474" t="s">
        <v>616</v>
      </c>
      <c r="AR11" s="475"/>
      <c r="AS11" s="475"/>
      <c r="AT11" s="476"/>
      <c r="AU11" s="474" t="s">
        <v>616</v>
      </c>
      <c r="AV11" s="475"/>
      <c r="AW11" s="475"/>
      <c r="AX11" s="476"/>
      <c r="AY11" s="474" t="s">
        <v>616</v>
      </c>
      <c r="AZ11" s="475"/>
      <c r="BA11" s="475"/>
      <c r="BB11" s="476"/>
      <c r="BC11" s="474" t="s">
        <v>616</v>
      </c>
      <c r="BD11" s="475"/>
      <c r="BE11" s="475"/>
      <c r="BF11" s="476"/>
      <c r="BG11" s="477" t="s">
        <v>618</v>
      </c>
      <c r="BH11" s="478"/>
    </row>
    <row r="12" spans="1:61" s="7" customFormat="1" ht="20.100000000000001" hidden="1" customHeight="1" x14ac:dyDescent="0.2">
      <c r="A12" s="464" t="s">
        <v>476</v>
      </c>
      <c r="B12" s="465"/>
      <c r="C12" s="466" t="s">
        <v>621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8"/>
      <c r="AC12" s="456" t="s">
        <v>476</v>
      </c>
      <c r="AD12" s="457"/>
      <c r="AE12" s="458"/>
      <c r="AF12" s="459"/>
      <c r="AG12" s="459"/>
      <c r="AH12" s="460"/>
      <c r="AI12" s="458"/>
      <c r="AJ12" s="459"/>
      <c r="AK12" s="459"/>
      <c r="AL12" s="460"/>
      <c r="AM12" s="474" t="s">
        <v>616</v>
      </c>
      <c r="AN12" s="475"/>
      <c r="AO12" s="475"/>
      <c r="AP12" s="476"/>
      <c r="AQ12" s="474" t="s">
        <v>616</v>
      </c>
      <c r="AR12" s="475"/>
      <c r="AS12" s="475"/>
      <c r="AT12" s="476"/>
      <c r="AU12" s="474" t="s">
        <v>616</v>
      </c>
      <c r="AV12" s="475"/>
      <c r="AW12" s="475"/>
      <c r="AX12" s="476"/>
      <c r="AY12" s="474" t="s">
        <v>616</v>
      </c>
      <c r="AZ12" s="475"/>
      <c r="BA12" s="475"/>
      <c r="BB12" s="476"/>
      <c r="BC12" s="474" t="s">
        <v>616</v>
      </c>
      <c r="BD12" s="475"/>
      <c r="BE12" s="475"/>
      <c r="BF12" s="476"/>
      <c r="BG12" s="477" t="s">
        <v>618</v>
      </c>
      <c r="BH12" s="478"/>
    </row>
    <row r="13" spans="1:61" s="7" customFormat="1" ht="20.100000000000001" customHeight="1" x14ac:dyDescent="0.2">
      <c r="A13" s="464" t="s">
        <v>476</v>
      </c>
      <c r="B13" s="465"/>
      <c r="C13" s="466" t="s">
        <v>821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8"/>
      <c r="AC13" s="456" t="s">
        <v>476</v>
      </c>
      <c r="AD13" s="590"/>
      <c r="AE13" s="458">
        <v>176784</v>
      </c>
      <c r="AF13" s="459"/>
      <c r="AG13" s="459"/>
      <c r="AH13" s="460"/>
      <c r="AI13" s="458">
        <v>176784</v>
      </c>
      <c r="AJ13" s="459"/>
      <c r="AK13" s="459"/>
      <c r="AL13" s="460"/>
      <c r="AM13" s="474" t="s">
        <v>616</v>
      </c>
      <c r="AN13" s="475"/>
      <c r="AO13" s="475"/>
      <c r="AP13" s="476"/>
      <c r="AQ13" s="474" t="s">
        <v>616</v>
      </c>
      <c r="AR13" s="475"/>
      <c r="AS13" s="475"/>
      <c r="AT13" s="476"/>
      <c r="AU13" s="474" t="s">
        <v>616</v>
      </c>
      <c r="AV13" s="475"/>
      <c r="AW13" s="475"/>
      <c r="AX13" s="476"/>
      <c r="AY13" s="474" t="s">
        <v>616</v>
      </c>
      <c r="AZ13" s="475"/>
      <c r="BA13" s="475"/>
      <c r="BB13" s="476"/>
      <c r="BC13" s="474" t="s">
        <v>616</v>
      </c>
      <c r="BD13" s="475"/>
      <c r="BE13" s="475"/>
      <c r="BF13" s="476"/>
      <c r="BG13" s="477" t="s">
        <v>618</v>
      </c>
      <c r="BH13" s="589"/>
    </row>
    <row r="14" spans="1:61" ht="20.100000000000001" customHeight="1" x14ac:dyDescent="0.2">
      <c r="A14" s="393" t="s">
        <v>1</v>
      </c>
      <c r="B14" s="394"/>
      <c r="C14" s="411" t="s">
        <v>244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3"/>
      <c r="AC14" s="398" t="s">
        <v>245</v>
      </c>
      <c r="AD14" s="399"/>
      <c r="AE14" s="461">
        <f>SUM(AE15:AH17)</f>
        <v>42558850</v>
      </c>
      <c r="AF14" s="462"/>
      <c r="AG14" s="462"/>
      <c r="AH14" s="463"/>
      <c r="AI14" s="461">
        <v>43819567</v>
      </c>
      <c r="AJ14" s="462"/>
      <c r="AK14" s="462"/>
      <c r="AL14" s="463"/>
      <c r="AM14" s="479">
        <v>43819567</v>
      </c>
      <c r="AN14" s="480"/>
      <c r="AO14" s="480"/>
      <c r="AP14" s="481"/>
      <c r="AQ14" s="474" t="s">
        <v>616</v>
      </c>
      <c r="AR14" s="475"/>
      <c r="AS14" s="475"/>
      <c r="AT14" s="476"/>
      <c r="AU14" s="461">
        <v>0</v>
      </c>
      <c r="AV14" s="462"/>
      <c r="AW14" s="462"/>
      <c r="AX14" s="463"/>
      <c r="AY14" s="474" t="s">
        <v>616</v>
      </c>
      <c r="AZ14" s="475"/>
      <c r="BA14" s="475"/>
      <c r="BB14" s="476"/>
      <c r="BC14" s="479">
        <v>43819567</v>
      </c>
      <c r="BD14" s="480"/>
      <c r="BE14" s="480"/>
      <c r="BF14" s="481"/>
      <c r="BG14" s="319">
        <f t="shared" ref="BG14:BG75" si="0">IF(AI14&gt;0,BC14/AI14,"n.é.")</f>
        <v>1</v>
      </c>
      <c r="BH14" s="320"/>
    </row>
    <row r="15" spans="1:61" s="7" customFormat="1" ht="20.100000000000001" customHeight="1" x14ac:dyDescent="0.2">
      <c r="A15" s="464" t="s">
        <v>476</v>
      </c>
      <c r="B15" s="465"/>
      <c r="C15" s="466" t="s">
        <v>480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8"/>
      <c r="AC15" s="456" t="s">
        <v>476</v>
      </c>
      <c r="AD15" s="457"/>
      <c r="AE15" s="458">
        <f>19369567+4800000+9684783+2400000+248300</f>
        <v>36502650</v>
      </c>
      <c r="AF15" s="459"/>
      <c r="AG15" s="459"/>
      <c r="AH15" s="460"/>
      <c r="AI15" s="458">
        <v>37763567</v>
      </c>
      <c r="AJ15" s="459"/>
      <c r="AK15" s="459"/>
      <c r="AL15" s="460"/>
      <c r="AM15" s="474" t="s">
        <v>616</v>
      </c>
      <c r="AN15" s="475"/>
      <c r="AO15" s="475"/>
      <c r="AP15" s="476"/>
      <c r="AQ15" s="474" t="s">
        <v>616</v>
      </c>
      <c r="AR15" s="475"/>
      <c r="AS15" s="475"/>
      <c r="AT15" s="476"/>
      <c r="AU15" s="474" t="s">
        <v>616</v>
      </c>
      <c r="AV15" s="475"/>
      <c r="AW15" s="475"/>
      <c r="AX15" s="476"/>
      <c r="AY15" s="474" t="s">
        <v>616</v>
      </c>
      <c r="AZ15" s="475"/>
      <c r="BA15" s="475"/>
      <c r="BB15" s="476"/>
      <c r="BC15" s="474" t="s">
        <v>616</v>
      </c>
      <c r="BD15" s="475"/>
      <c r="BE15" s="475"/>
      <c r="BF15" s="476"/>
      <c r="BG15" s="477" t="s">
        <v>618</v>
      </c>
      <c r="BH15" s="478"/>
    </row>
    <row r="16" spans="1:61" s="7" customFormat="1" ht="20.100000000000001" customHeight="1" x14ac:dyDescent="0.2">
      <c r="A16" s="464" t="s">
        <v>476</v>
      </c>
      <c r="B16" s="465"/>
      <c r="C16" s="466" t="s">
        <v>481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8"/>
      <c r="AC16" s="456" t="s">
        <v>476</v>
      </c>
      <c r="AD16" s="457"/>
      <c r="AE16" s="458">
        <f>3758200+1879100</f>
        <v>5637300</v>
      </c>
      <c r="AF16" s="459"/>
      <c r="AG16" s="459"/>
      <c r="AH16" s="460"/>
      <c r="AI16" s="458">
        <v>5637300</v>
      </c>
      <c r="AJ16" s="459"/>
      <c r="AK16" s="459"/>
      <c r="AL16" s="460"/>
      <c r="AM16" s="474" t="s">
        <v>616</v>
      </c>
      <c r="AN16" s="475"/>
      <c r="AO16" s="475"/>
      <c r="AP16" s="476"/>
      <c r="AQ16" s="474" t="s">
        <v>616</v>
      </c>
      <c r="AR16" s="475"/>
      <c r="AS16" s="475"/>
      <c r="AT16" s="476"/>
      <c r="AU16" s="474" t="s">
        <v>616</v>
      </c>
      <c r="AV16" s="475"/>
      <c r="AW16" s="475"/>
      <c r="AX16" s="476"/>
      <c r="AY16" s="474" t="s">
        <v>616</v>
      </c>
      <c r="AZ16" s="475"/>
      <c r="BA16" s="475"/>
      <c r="BB16" s="476"/>
      <c r="BC16" s="474" t="s">
        <v>616</v>
      </c>
      <c r="BD16" s="475"/>
      <c r="BE16" s="475"/>
      <c r="BF16" s="476"/>
      <c r="BG16" s="477" t="s">
        <v>618</v>
      </c>
      <c r="BH16" s="478"/>
    </row>
    <row r="17" spans="1:60" s="7" customFormat="1" ht="20.100000000000001" customHeight="1" x14ac:dyDescent="0.2">
      <c r="A17" s="464" t="s">
        <v>476</v>
      </c>
      <c r="B17" s="465"/>
      <c r="C17" s="466" t="s">
        <v>622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8"/>
      <c r="AC17" s="456" t="s">
        <v>476</v>
      </c>
      <c r="AD17" s="457"/>
      <c r="AE17" s="458">
        <v>418900</v>
      </c>
      <c r="AF17" s="459"/>
      <c r="AG17" s="459"/>
      <c r="AH17" s="460"/>
      <c r="AI17" s="458">
        <v>418900</v>
      </c>
      <c r="AJ17" s="459"/>
      <c r="AK17" s="459"/>
      <c r="AL17" s="460"/>
      <c r="AM17" s="474" t="s">
        <v>616</v>
      </c>
      <c r="AN17" s="475"/>
      <c r="AO17" s="475"/>
      <c r="AP17" s="476"/>
      <c r="AQ17" s="474" t="s">
        <v>616</v>
      </c>
      <c r="AR17" s="475"/>
      <c r="AS17" s="475"/>
      <c r="AT17" s="476"/>
      <c r="AU17" s="474" t="s">
        <v>616</v>
      </c>
      <c r="AV17" s="475"/>
      <c r="AW17" s="475"/>
      <c r="AX17" s="476"/>
      <c r="AY17" s="474" t="s">
        <v>616</v>
      </c>
      <c r="AZ17" s="475"/>
      <c r="BA17" s="475"/>
      <c r="BB17" s="476"/>
      <c r="BC17" s="474" t="s">
        <v>616</v>
      </c>
      <c r="BD17" s="475"/>
      <c r="BE17" s="475"/>
      <c r="BF17" s="476"/>
      <c r="BG17" s="477" t="s">
        <v>618</v>
      </c>
      <c r="BH17" s="478"/>
    </row>
    <row r="18" spans="1:60" ht="20.100000000000001" customHeight="1" x14ac:dyDescent="0.2">
      <c r="A18" s="393" t="s">
        <v>2</v>
      </c>
      <c r="B18" s="394"/>
      <c r="C18" s="411" t="s">
        <v>246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3"/>
      <c r="AC18" s="398" t="s">
        <v>247</v>
      </c>
      <c r="AD18" s="399"/>
      <c r="AE18" s="461">
        <f>SUM(AE19:AH24)</f>
        <v>38072783</v>
      </c>
      <c r="AF18" s="462"/>
      <c r="AG18" s="462"/>
      <c r="AH18" s="463"/>
      <c r="AI18" s="461">
        <v>41692118</v>
      </c>
      <c r="AJ18" s="462"/>
      <c r="AK18" s="462"/>
      <c r="AL18" s="463"/>
      <c r="AM18" s="479">
        <v>41692118</v>
      </c>
      <c r="AN18" s="480"/>
      <c r="AO18" s="480"/>
      <c r="AP18" s="481"/>
      <c r="AQ18" s="474" t="s">
        <v>616</v>
      </c>
      <c r="AR18" s="475"/>
      <c r="AS18" s="475"/>
      <c r="AT18" s="476"/>
      <c r="AU18" s="461">
        <v>0</v>
      </c>
      <c r="AV18" s="462"/>
      <c r="AW18" s="462"/>
      <c r="AX18" s="463"/>
      <c r="AY18" s="474" t="s">
        <v>616</v>
      </c>
      <c r="AZ18" s="475"/>
      <c r="BA18" s="475"/>
      <c r="BB18" s="476"/>
      <c r="BC18" s="479">
        <v>41692118</v>
      </c>
      <c r="BD18" s="480"/>
      <c r="BE18" s="480"/>
      <c r="BF18" s="481"/>
      <c r="BG18" s="319">
        <f t="shared" si="0"/>
        <v>1</v>
      </c>
      <c r="BH18" s="320"/>
    </row>
    <row r="19" spans="1:60" s="7" customFormat="1" ht="20.100000000000001" customHeight="1" x14ac:dyDescent="0.2">
      <c r="A19" s="464" t="s">
        <v>476</v>
      </c>
      <c r="B19" s="465"/>
      <c r="C19" s="466" t="s">
        <v>623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8"/>
      <c r="AC19" s="456" t="s">
        <v>476</v>
      </c>
      <c r="AD19" s="457"/>
      <c r="AE19" s="458">
        <v>8044000</v>
      </c>
      <c r="AF19" s="459"/>
      <c r="AG19" s="459"/>
      <c r="AH19" s="460"/>
      <c r="AI19" s="458">
        <v>8752373</v>
      </c>
      <c r="AJ19" s="459"/>
      <c r="AK19" s="459"/>
      <c r="AL19" s="460"/>
      <c r="AM19" s="474" t="s">
        <v>616</v>
      </c>
      <c r="AN19" s="475"/>
      <c r="AO19" s="475"/>
      <c r="AP19" s="476"/>
      <c r="AQ19" s="474" t="s">
        <v>616</v>
      </c>
      <c r="AR19" s="475"/>
      <c r="AS19" s="475"/>
      <c r="AT19" s="476"/>
      <c r="AU19" s="474" t="s">
        <v>616</v>
      </c>
      <c r="AV19" s="475"/>
      <c r="AW19" s="475"/>
      <c r="AX19" s="476"/>
      <c r="AY19" s="474" t="s">
        <v>616</v>
      </c>
      <c r="AZ19" s="475"/>
      <c r="BA19" s="475"/>
      <c r="BB19" s="476"/>
      <c r="BC19" s="474" t="s">
        <v>616</v>
      </c>
      <c r="BD19" s="475"/>
      <c r="BE19" s="475"/>
      <c r="BF19" s="476"/>
      <c r="BG19" s="477" t="s">
        <v>618</v>
      </c>
      <c r="BH19" s="478"/>
    </row>
    <row r="20" spans="1:60" s="7" customFormat="1" ht="20.100000000000001" customHeight="1" x14ac:dyDescent="0.2">
      <c r="A20" s="464" t="s">
        <v>476</v>
      </c>
      <c r="B20" s="465"/>
      <c r="C20" s="466" t="s">
        <v>482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8"/>
      <c r="AC20" s="456" t="s">
        <v>476</v>
      </c>
      <c r="AD20" s="457"/>
      <c r="AE20" s="458">
        <v>775040</v>
      </c>
      <c r="AF20" s="459"/>
      <c r="AG20" s="459"/>
      <c r="AH20" s="460"/>
      <c r="AI20" s="458">
        <v>830400</v>
      </c>
      <c r="AJ20" s="459"/>
      <c r="AK20" s="459"/>
      <c r="AL20" s="460"/>
      <c r="AM20" s="474" t="s">
        <v>616</v>
      </c>
      <c r="AN20" s="475"/>
      <c r="AO20" s="475"/>
      <c r="AP20" s="476"/>
      <c r="AQ20" s="474" t="s">
        <v>616</v>
      </c>
      <c r="AR20" s="475"/>
      <c r="AS20" s="475"/>
      <c r="AT20" s="476"/>
      <c r="AU20" s="474" t="s">
        <v>616</v>
      </c>
      <c r="AV20" s="475"/>
      <c r="AW20" s="475"/>
      <c r="AX20" s="476"/>
      <c r="AY20" s="474" t="s">
        <v>616</v>
      </c>
      <c r="AZ20" s="475"/>
      <c r="BA20" s="475"/>
      <c r="BB20" s="476"/>
      <c r="BC20" s="474" t="s">
        <v>616</v>
      </c>
      <c r="BD20" s="475"/>
      <c r="BE20" s="475"/>
      <c r="BF20" s="476"/>
      <c r="BG20" s="477" t="s">
        <v>618</v>
      </c>
      <c r="BH20" s="478"/>
    </row>
    <row r="21" spans="1:60" s="7" customFormat="1" ht="20.100000000000001" customHeight="1" x14ac:dyDescent="0.2">
      <c r="A21" s="464" t="s">
        <v>476</v>
      </c>
      <c r="B21" s="465"/>
      <c r="C21" s="466" t="s">
        <v>822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8"/>
      <c r="AC21" s="456" t="s">
        <v>476</v>
      </c>
      <c r="AD21" s="457"/>
      <c r="AE21" s="458">
        <v>1038000</v>
      </c>
      <c r="AF21" s="459"/>
      <c r="AG21" s="459"/>
      <c r="AH21" s="460"/>
      <c r="AI21" s="458">
        <v>1616129</v>
      </c>
      <c r="AJ21" s="459"/>
      <c r="AK21" s="459"/>
      <c r="AL21" s="460"/>
      <c r="AM21" s="474" t="s">
        <v>616</v>
      </c>
      <c r="AN21" s="475"/>
      <c r="AO21" s="475"/>
      <c r="AP21" s="476"/>
      <c r="AQ21" s="474" t="s">
        <v>616</v>
      </c>
      <c r="AR21" s="475"/>
      <c r="AS21" s="475"/>
      <c r="AT21" s="476"/>
      <c r="AU21" s="474" t="s">
        <v>616</v>
      </c>
      <c r="AV21" s="475"/>
      <c r="AW21" s="475"/>
      <c r="AX21" s="476"/>
      <c r="AY21" s="474" t="s">
        <v>616</v>
      </c>
      <c r="AZ21" s="475"/>
      <c r="BA21" s="475"/>
      <c r="BB21" s="476"/>
      <c r="BC21" s="474" t="s">
        <v>616</v>
      </c>
      <c r="BD21" s="475"/>
      <c r="BE21" s="475"/>
      <c r="BF21" s="476"/>
      <c r="BG21" s="477" t="s">
        <v>618</v>
      </c>
      <c r="BH21" s="478"/>
    </row>
    <row r="22" spans="1:60" s="7" customFormat="1" ht="20.100000000000001" customHeight="1" x14ac:dyDescent="0.2">
      <c r="A22" s="464" t="s">
        <v>476</v>
      </c>
      <c r="B22" s="465"/>
      <c r="C22" s="466" t="s">
        <v>483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8"/>
      <c r="AC22" s="456" t="s">
        <v>476</v>
      </c>
      <c r="AD22" s="457"/>
      <c r="AE22" s="458">
        <f>10624320+16698803</f>
        <v>27323123</v>
      </c>
      <c r="AF22" s="459"/>
      <c r="AG22" s="459"/>
      <c r="AH22" s="460"/>
      <c r="AI22" s="458">
        <v>29178884</v>
      </c>
      <c r="AJ22" s="459"/>
      <c r="AK22" s="459"/>
      <c r="AL22" s="460"/>
      <c r="AM22" s="474" t="s">
        <v>616</v>
      </c>
      <c r="AN22" s="475"/>
      <c r="AO22" s="475"/>
      <c r="AP22" s="476"/>
      <c r="AQ22" s="474" t="s">
        <v>616</v>
      </c>
      <c r="AR22" s="475"/>
      <c r="AS22" s="475"/>
      <c r="AT22" s="476"/>
      <c r="AU22" s="474" t="s">
        <v>616</v>
      </c>
      <c r="AV22" s="475"/>
      <c r="AW22" s="475"/>
      <c r="AX22" s="476"/>
      <c r="AY22" s="474" t="s">
        <v>616</v>
      </c>
      <c r="AZ22" s="475"/>
      <c r="BA22" s="475"/>
      <c r="BB22" s="476"/>
      <c r="BC22" s="474" t="s">
        <v>616</v>
      </c>
      <c r="BD22" s="475"/>
      <c r="BE22" s="475"/>
      <c r="BF22" s="476"/>
      <c r="BG22" s="477" t="s">
        <v>618</v>
      </c>
      <c r="BH22" s="478"/>
    </row>
    <row r="23" spans="1:60" s="7" customFormat="1" ht="20.100000000000001" customHeight="1" x14ac:dyDescent="0.2">
      <c r="A23" s="464" t="s">
        <v>476</v>
      </c>
      <c r="B23" s="465"/>
      <c r="C23" s="466" t="s">
        <v>823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8"/>
      <c r="AC23" s="456" t="s">
        <v>476</v>
      </c>
      <c r="AD23" s="457"/>
      <c r="AE23" s="458">
        <v>892620</v>
      </c>
      <c r="AF23" s="459"/>
      <c r="AG23" s="459"/>
      <c r="AH23" s="460"/>
      <c r="AI23" s="458">
        <v>1314332</v>
      </c>
      <c r="AJ23" s="459"/>
      <c r="AK23" s="459"/>
      <c r="AL23" s="460"/>
      <c r="AM23" s="474" t="s">
        <v>616</v>
      </c>
      <c r="AN23" s="475"/>
      <c r="AO23" s="475"/>
      <c r="AP23" s="476"/>
      <c r="AQ23" s="474" t="s">
        <v>616</v>
      </c>
      <c r="AR23" s="475"/>
      <c r="AS23" s="475"/>
      <c r="AT23" s="476"/>
      <c r="AU23" s="474" t="s">
        <v>616</v>
      </c>
      <c r="AV23" s="475"/>
      <c r="AW23" s="475"/>
      <c r="AX23" s="476"/>
      <c r="AY23" s="474" t="s">
        <v>616</v>
      </c>
      <c r="AZ23" s="475"/>
      <c r="BA23" s="475"/>
      <c r="BB23" s="476"/>
      <c r="BC23" s="474" t="s">
        <v>616</v>
      </c>
      <c r="BD23" s="475"/>
      <c r="BE23" s="475"/>
      <c r="BF23" s="476"/>
      <c r="BG23" s="477" t="s">
        <v>618</v>
      </c>
      <c r="BH23" s="478"/>
    </row>
    <row r="24" spans="1:60" s="7" customFormat="1" ht="20.100000000000001" hidden="1" customHeight="1" x14ac:dyDescent="0.2">
      <c r="A24" s="464" t="s">
        <v>476</v>
      </c>
      <c r="B24" s="465"/>
      <c r="C24" s="466" t="s">
        <v>626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8"/>
      <c r="AC24" s="456" t="s">
        <v>476</v>
      </c>
      <c r="AD24" s="457"/>
      <c r="AE24" s="458"/>
      <c r="AF24" s="459"/>
      <c r="AG24" s="459"/>
      <c r="AH24" s="460"/>
      <c r="AI24" s="458"/>
      <c r="AJ24" s="459"/>
      <c r="AK24" s="459"/>
      <c r="AL24" s="460"/>
      <c r="AM24" s="474" t="s">
        <v>616</v>
      </c>
      <c r="AN24" s="475"/>
      <c r="AO24" s="475"/>
      <c r="AP24" s="476"/>
      <c r="AQ24" s="474" t="s">
        <v>616</v>
      </c>
      <c r="AR24" s="475"/>
      <c r="AS24" s="475"/>
      <c r="AT24" s="476"/>
      <c r="AU24" s="474" t="s">
        <v>616</v>
      </c>
      <c r="AV24" s="475"/>
      <c r="AW24" s="475"/>
      <c r="AX24" s="476"/>
      <c r="AY24" s="474" t="s">
        <v>616</v>
      </c>
      <c r="AZ24" s="475"/>
      <c r="BA24" s="475"/>
      <c r="BB24" s="476"/>
      <c r="BC24" s="474" t="s">
        <v>616</v>
      </c>
      <c r="BD24" s="475"/>
      <c r="BE24" s="475"/>
      <c r="BF24" s="476"/>
      <c r="BG24" s="477" t="s">
        <v>618</v>
      </c>
      <c r="BH24" s="478"/>
    </row>
    <row r="25" spans="1:60" x14ac:dyDescent="0.2">
      <c r="A25" s="393" t="s">
        <v>3</v>
      </c>
      <c r="B25" s="394"/>
      <c r="C25" s="411" t="s">
        <v>248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3"/>
      <c r="AC25" s="398" t="s">
        <v>249</v>
      </c>
      <c r="AD25" s="399"/>
      <c r="AE25" s="461">
        <f>SUM(AE26)</f>
        <v>2804400</v>
      </c>
      <c r="AF25" s="462"/>
      <c r="AG25" s="462"/>
      <c r="AH25" s="463"/>
      <c r="AI25" s="461">
        <v>3081584</v>
      </c>
      <c r="AJ25" s="462"/>
      <c r="AK25" s="462"/>
      <c r="AL25" s="463"/>
      <c r="AM25" s="479">
        <v>3081584</v>
      </c>
      <c r="AN25" s="480"/>
      <c r="AO25" s="480"/>
      <c r="AP25" s="481"/>
      <c r="AQ25" s="474" t="s">
        <v>616</v>
      </c>
      <c r="AR25" s="475"/>
      <c r="AS25" s="475"/>
      <c r="AT25" s="476"/>
      <c r="AU25" s="461">
        <v>0</v>
      </c>
      <c r="AV25" s="462"/>
      <c r="AW25" s="462"/>
      <c r="AX25" s="463"/>
      <c r="AY25" s="474" t="s">
        <v>616</v>
      </c>
      <c r="AZ25" s="475"/>
      <c r="BA25" s="475"/>
      <c r="BB25" s="476"/>
      <c r="BC25" s="479">
        <v>3081584</v>
      </c>
      <c r="BD25" s="480"/>
      <c r="BE25" s="480"/>
      <c r="BF25" s="481"/>
      <c r="BG25" s="319">
        <f t="shared" si="0"/>
        <v>1</v>
      </c>
      <c r="BH25" s="320"/>
    </row>
    <row r="26" spans="1:60" s="7" customFormat="1" ht="20.100000000000001" customHeight="1" x14ac:dyDescent="0.2">
      <c r="A26" s="464" t="s">
        <v>476</v>
      </c>
      <c r="B26" s="465"/>
      <c r="C26" s="466" t="s">
        <v>484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8"/>
      <c r="AC26" s="456" t="s">
        <v>476</v>
      </c>
      <c r="AD26" s="457"/>
      <c r="AE26" s="458">
        <v>2804400</v>
      </c>
      <c r="AF26" s="459"/>
      <c r="AG26" s="459"/>
      <c r="AH26" s="460"/>
      <c r="AI26" s="458">
        <v>2804400</v>
      </c>
      <c r="AJ26" s="459"/>
      <c r="AK26" s="459"/>
      <c r="AL26" s="460"/>
      <c r="AM26" s="474" t="s">
        <v>616</v>
      </c>
      <c r="AN26" s="475"/>
      <c r="AO26" s="475"/>
      <c r="AP26" s="476"/>
      <c r="AQ26" s="474" t="s">
        <v>616</v>
      </c>
      <c r="AR26" s="475"/>
      <c r="AS26" s="475"/>
      <c r="AT26" s="476"/>
      <c r="AU26" s="474" t="s">
        <v>616</v>
      </c>
      <c r="AV26" s="475"/>
      <c r="AW26" s="475"/>
      <c r="AX26" s="476"/>
      <c r="AY26" s="474" t="s">
        <v>616</v>
      </c>
      <c r="AZ26" s="475"/>
      <c r="BA26" s="475"/>
      <c r="BB26" s="476"/>
      <c r="BC26" s="474" t="s">
        <v>616</v>
      </c>
      <c r="BD26" s="475"/>
      <c r="BE26" s="475"/>
      <c r="BF26" s="476"/>
      <c r="BG26" s="477" t="s">
        <v>618</v>
      </c>
      <c r="BH26" s="478"/>
    </row>
    <row r="27" spans="1:60" ht="16.5" customHeight="1" x14ac:dyDescent="0.2">
      <c r="A27" s="393" t="s">
        <v>4</v>
      </c>
      <c r="B27" s="394"/>
      <c r="C27" s="411" t="s">
        <v>624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398" t="s">
        <v>250</v>
      </c>
      <c r="AD27" s="399"/>
      <c r="AE27" s="461">
        <v>0</v>
      </c>
      <c r="AF27" s="462"/>
      <c r="AG27" s="462"/>
      <c r="AH27" s="463"/>
      <c r="AI27" s="461">
        <v>14950238</v>
      </c>
      <c r="AJ27" s="462"/>
      <c r="AK27" s="462"/>
      <c r="AL27" s="463"/>
      <c r="AM27" s="479">
        <v>14950238</v>
      </c>
      <c r="AN27" s="480"/>
      <c r="AO27" s="480"/>
      <c r="AP27" s="481"/>
      <c r="AQ27" s="500" t="s">
        <v>616</v>
      </c>
      <c r="AR27" s="501"/>
      <c r="AS27" s="501"/>
      <c r="AT27" s="502"/>
      <c r="AU27" s="461">
        <v>0</v>
      </c>
      <c r="AV27" s="462"/>
      <c r="AW27" s="462"/>
      <c r="AX27" s="463"/>
      <c r="AY27" s="500" t="s">
        <v>616</v>
      </c>
      <c r="AZ27" s="501"/>
      <c r="BA27" s="501"/>
      <c r="BB27" s="502"/>
      <c r="BC27" s="479">
        <v>14950238</v>
      </c>
      <c r="BD27" s="480"/>
      <c r="BE27" s="480"/>
      <c r="BF27" s="481"/>
      <c r="BG27" s="319">
        <f t="shared" si="0"/>
        <v>1</v>
      </c>
      <c r="BH27" s="320"/>
    </row>
    <row r="28" spans="1:60" x14ac:dyDescent="0.2">
      <c r="A28" s="393" t="s">
        <v>5</v>
      </c>
      <c r="B28" s="394"/>
      <c r="C28" s="411" t="s">
        <v>625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3"/>
      <c r="AC28" s="398" t="s">
        <v>251</v>
      </c>
      <c r="AD28" s="399"/>
      <c r="AE28" s="461">
        <v>0</v>
      </c>
      <c r="AF28" s="462"/>
      <c r="AG28" s="462"/>
      <c r="AH28" s="463"/>
      <c r="AI28" s="461">
        <v>255581</v>
      </c>
      <c r="AJ28" s="462"/>
      <c r="AK28" s="462"/>
      <c r="AL28" s="463"/>
      <c r="AM28" s="479">
        <v>255581</v>
      </c>
      <c r="AN28" s="480"/>
      <c r="AO28" s="480"/>
      <c r="AP28" s="481"/>
      <c r="AQ28" s="500" t="s">
        <v>616</v>
      </c>
      <c r="AR28" s="501"/>
      <c r="AS28" s="501"/>
      <c r="AT28" s="502"/>
      <c r="AU28" s="479">
        <v>0</v>
      </c>
      <c r="AV28" s="480"/>
      <c r="AW28" s="480"/>
      <c r="AX28" s="481"/>
      <c r="AY28" s="500" t="s">
        <v>616</v>
      </c>
      <c r="AZ28" s="501"/>
      <c r="BA28" s="501"/>
      <c r="BB28" s="502"/>
      <c r="BC28" s="479">
        <v>255581</v>
      </c>
      <c r="BD28" s="480"/>
      <c r="BE28" s="480"/>
      <c r="BF28" s="481"/>
      <c r="BG28" s="319">
        <f t="shared" si="0"/>
        <v>1</v>
      </c>
      <c r="BH28" s="320"/>
    </row>
    <row r="29" spans="1:60" s="3" customFormat="1" ht="20.100000000000001" customHeight="1" x14ac:dyDescent="0.2">
      <c r="A29" s="482" t="s">
        <v>6</v>
      </c>
      <c r="B29" s="483"/>
      <c r="C29" s="484" t="s">
        <v>252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6"/>
      <c r="AC29" s="472" t="s">
        <v>253</v>
      </c>
      <c r="AD29" s="473"/>
      <c r="AE29" s="469">
        <f>AE8+AE14+AE18+AE25+AE27+AE28</f>
        <v>149638343</v>
      </c>
      <c r="AF29" s="470"/>
      <c r="AG29" s="470"/>
      <c r="AH29" s="471"/>
      <c r="AI29" s="469">
        <f>AI8+AI14+AI18+AI25+AI27+AI28</f>
        <v>171001398</v>
      </c>
      <c r="AJ29" s="470"/>
      <c r="AK29" s="470"/>
      <c r="AL29" s="471"/>
      <c r="AM29" s="469">
        <f>AM8+AM14+AM18+AM25+AM27+AM28</f>
        <v>171001398</v>
      </c>
      <c r="AN29" s="470"/>
      <c r="AO29" s="470"/>
      <c r="AP29" s="471"/>
      <c r="AQ29" s="503" t="s">
        <v>616</v>
      </c>
      <c r="AR29" s="504"/>
      <c r="AS29" s="504"/>
      <c r="AT29" s="505"/>
      <c r="AU29" s="469">
        <f>AU8+AU14+AU18+AU25+AU27+AU28</f>
        <v>0</v>
      </c>
      <c r="AV29" s="470"/>
      <c r="AW29" s="470"/>
      <c r="AX29" s="471"/>
      <c r="AY29" s="503" t="s">
        <v>616</v>
      </c>
      <c r="AZ29" s="504"/>
      <c r="BA29" s="504"/>
      <c r="BB29" s="505"/>
      <c r="BC29" s="469">
        <f>BC8+BC14+BC18+BC25+BC27+BC28</f>
        <v>171001398</v>
      </c>
      <c r="BD29" s="470"/>
      <c r="BE29" s="470"/>
      <c r="BF29" s="471"/>
      <c r="BG29" s="498">
        <f t="shared" si="0"/>
        <v>1</v>
      </c>
      <c r="BH29" s="499"/>
    </row>
    <row r="30" spans="1:60" ht="20.100000000000001" hidden="1" customHeight="1" x14ac:dyDescent="0.2">
      <c r="A30" s="393" t="s">
        <v>7</v>
      </c>
      <c r="B30" s="394"/>
      <c r="C30" s="411" t="s">
        <v>254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3"/>
      <c r="AC30" s="398" t="s">
        <v>255</v>
      </c>
      <c r="AD30" s="399"/>
      <c r="AE30" s="461"/>
      <c r="AF30" s="462"/>
      <c r="AG30" s="462"/>
      <c r="AH30" s="463"/>
      <c r="AI30" s="461"/>
      <c r="AJ30" s="462"/>
      <c r="AK30" s="462"/>
      <c r="AL30" s="463"/>
      <c r="AM30" s="461"/>
      <c r="AN30" s="462"/>
      <c r="AO30" s="462"/>
      <c r="AP30" s="463"/>
      <c r="AQ30" s="500" t="s">
        <v>616</v>
      </c>
      <c r="AR30" s="501"/>
      <c r="AS30" s="501"/>
      <c r="AT30" s="502"/>
      <c r="AU30" s="461"/>
      <c r="AV30" s="462"/>
      <c r="AW30" s="462"/>
      <c r="AX30" s="463"/>
      <c r="AY30" s="500" t="s">
        <v>616</v>
      </c>
      <c r="AZ30" s="501"/>
      <c r="BA30" s="501"/>
      <c r="BB30" s="502"/>
      <c r="BC30" s="461"/>
      <c r="BD30" s="462"/>
      <c r="BE30" s="462"/>
      <c r="BF30" s="463"/>
      <c r="BG30" s="319" t="str">
        <f t="shared" si="0"/>
        <v>n.é.</v>
      </c>
      <c r="BH30" s="320"/>
    </row>
    <row r="31" spans="1:60" ht="20.100000000000001" hidden="1" customHeight="1" x14ac:dyDescent="0.2">
      <c r="A31" s="393" t="s">
        <v>8</v>
      </c>
      <c r="B31" s="394"/>
      <c r="C31" s="411" t="s">
        <v>427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398" t="s">
        <v>256</v>
      </c>
      <c r="AD31" s="399"/>
      <c r="AE31" s="461"/>
      <c r="AF31" s="462"/>
      <c r="AG31" s="462"/>
      <c r="AH31" s="463"/>
      <c r="AI31" s="461"/>
      <c r="AJ31" s="462"/>
      <c r="AK31" s="462"/>
      <c r="AL31" s="463"/>
      <c r="AM31" s="461"/>
      <c r="AN31" s="462"/>
      <c r="AO31" s="462"/>
      <c r="AP31" s="463"/>
      <c r="AQ31" s="500" t="s">
        <v>616</v>
      </c>
      <c r="AR31" s="501"/>
      <c r="AS31" s="501"/>
      <c r="AT31" s="502"/>
      <c r="AU31" s="461"/>
      <c r="AV31" s="462"/>
      <c r="AW31" s="462"/>
      <c r="AX31" s="463"/>
      <c r="AY31" s="500" t="s">
        <v>616</v>
      </c>
      <c r="AZ31" s="501"/>
      <c r="BA31" s="501"/>
      <c r="BB31" s="502"/>
      <c r="BC31" s="461"/>
      <c r="BD31" s="462"/>
      <c r="BE31" s="462"/>
      <c r="BF31" s="463"/>
      <c r="BG31" s="319" t="str">
        <f t="shared" si="0"/>
        <v>n.é.</v>
      </c>
      <c r="BH31" s="320"/>
    </row>
    <row r="32" spans="1:60" ht="20.100000000000001" hidden="1" customHeight="1" x14ac:dyDescent="0.2">
      <c r="A32" s="393" t="s">
        <v>9</v>
      </c>
      <c r="B32" s="394"/>
      <c r="C32" s="411" t="s">
        <v>428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3"/>
      <c r="AC32" s="398" t="s">
        <v>257</v>
      </c>
      <c r="AD32" s="399"/>
      <c r="AE32" s="461"/>
      <c r="AF32" s="462"/>
      <c r="AG32" s="462"/>
      <c r="AH32" s="463"/>
      <c r="AI32" s="461"/>
      <c r="AJ32" s="462"/>
      <c r="AK32" s="462"/>
      <c r="AL32" s="463"/>
      <c r="AM32" s="461"/>
      <c r="AN32" s="462"/>
      <c r="AO32" s="462"/>
      <c r="AP32" s="463"/>
      <c r="AQ32" s="500" t="s">
        <v>616</v>
      </c>
      <c r="AR32" s="501"/>
      <c r="AS32" s="501"/>
      <c r="AT32" s="502"/>
      <c r="AU32" s="461"/>
      <c r="AV32" s="462"/>
      <c r="AW32" s="462"/>
      <c r="AX32" s="463"/>
      <c r="AY32" s="500" t="s">
        <v>616</v>
      </c>
      <c r="AZ32" s="501"/>
      <c r="BA32" s="501"/>
      <c r="BB32" s="502"/>
      <c r="BC32" s="461"/>
      <c r="BD32" s="462"/>
      <c r="BE32" s="462"/>
      <c r="BF32" s="463"/>
      <c r="BG32" s="319" t="str">
        <f t="shared" si="0"/>
        <v>n.é.</v>
      </c>
      <c r="BH32" s="320"/>
    </row>
    <row r="33" spans="1:60" ht="20.100000000000001" hidden="1" customHeight="1" x14ac:dyDescent="0.2">
      <c r="A33" s="393" t="s">
        <v>10</v>
      </c>
      <c r="B33" s="394"/>
      <c r="C33" s="411" t="s">
        <v>429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3"/>
      <c r="AC33" s="398" t="s">
        <v>258</v>
      </c>
      <c r="AD33" s="399"/>
      <c r="AE33" s="461"/>
      <c r="AF33" s="462"/>
      <c r="AG33" s="462"/>
      <c r="AH33" s="463"/>
      <c r="AI33" s="461"/>
      <c r="AJ33" s="462"/>
      <c r="AK33" s="462"/>
      <c r="AL33" s="463"/>
      <c r="AM33" s="461"/>
      <c r="AN33" s="462"/>
      <c r="AO33" s="462"/>
      <c r="AP33" s="463"/>
      <c r="AQ33" s="500" t="s">
        <v>616</v>
      </c>
      <c r="AR33" s="501"/>
      <c r="AS33" s="501"/>
      <c r="AT33" s="502"/>
      <c r="AU33" s="461"/>
      <c r="AV33" s="462"/>
      <c r="AW33" s="462"/>
      <c r="AX33" s="463"/>
      <c r="AY33" s="500" t="s">
        <v>616</v>
      </c>
      <c r="AZ33" s="501"/>
      <c r="BA33" s="501"/>
      <c r="BB33" s="502"/>
      <c r="BC33" s="461"/>
      <c r="BD33" s="462"/>
      <c r="BE33" s="462"/>
      <c r="BF33" s="463"/>
      <c r="BG33" s="319" t="str">
        <f t="shared" si="0"/>
        <v>n.é.</v>
      </c>
      <c r="BH33" s="320"/>
    </row>
    <row r="34" spans="1:60" ht="17.25" customHeight="1" x14ac:dyDescent="0.2">
      <c r="A34" s="393" t="s">
        <v>11</v>
      </c>
      <c r="B34" s="394"/>
      <c r="C34" s="411" t="s">
        <v>259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398" t="s">
        <v>260</v>
      </c>
      <c r="AD34" s="399"/>
      <c r="AE34" s="461">
        <f>ROUND(550000+2250000+9000000+(22*81530*1.22*12),0)</f>
        <v>38059182</v>
      </c>
      <c r="AF34" s="462"/>
      <c r="AG34" s="462"/>
      <c r="AH34" s="463"/>
      <c r="AI34" s="461">
        <v>42332637</v>
      </c>
      <c r="AJ34" s="462"/>
      <c r="AK34" s="462"/>
      <c r="AL34" s="463"/>
      <c r="AM34" s="479">
        <v>42332637</v>
      </c>
      <c r="AN34" s="480"/>
      <c r="AO34" s="480"/>
      <c r="AP34" s="481"/>
      <c r="AQ34" s="500" t="s">
        <v>616</v>
      </c>
      <c r="AR34" s="501"/>
      <c r="AS34" s="501"/>
      <c r="AT34" s="502"/>
      <c r="AU34" s="461">
        <v>0</v>
      </c>
      <c r="AV34" s="462"/>
      <c r="AW34" s="462"/>
      <c r="AX34" s="463"/>
      <c r="AY34" s="500" t="s">
        <v>616</v>
      </c>
      <c r="AZ34" s="501"/>
      <c r="BA34" s="501"/>
      <c r="BB34" s="502"/>
      <c r="BC34" s="479">
        <v>42332637</v>
      </c>
      <c r="BD34" s="480"/>
      <c r="BE34" s="480"/>
      <c r="BF34" s="481"/>
      <c r="BG34" s="319">
        <f t="shared" si="0"/>
        <v>1</v>
      </c>
      <c r="BH34" s="320"/>
    </row>
    <row r="35" spans="1:60" s="3" customFormat="1" x14ac:dyDescent="0.2">
      <c r="A35" s="482" t="s">
        <v>12</v>
      </c>
      <c r="B35" s="483"/>
      <c r="C35" s="484" t="s">
        <v>261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6"/>
      <c r="AC35" s="472" t="s">
        <v>262</v>
      </c>
      <c r="AD35" s="473"/>
      <c r="AE35" s="469">
        <f>SUM(AE29:AH34)</f>
        <v>187697525</v>
      </c>
      <c r="AF35" s="470"/>
      <c r="AG35" s="470"/>
      <c r="AH35" s="471"/>
      <c r="AI35" s="469">
        <f t="shared" ref="AI35" si="1">SUM(AI29:AL34)</f>
        <v>213334035</v>
      </c>
      <c r="AJ35" s="470"/>
      <c r="AK35" s="470"/>
      <c r="AL35" s="471"/>
      <c r="AM35" s="469">
        <f t="shared" ref="AM35" si="2">SUM(AM29:AP34)</f>
        <v>213334035</v>
      </c>
      <c r="AN35" s="470"/>
      <c r="AO35" s="470"/>
      <c r="AP35" s="471"/>
      <c r="AQ35" s="503" t="s">
        <v>616</v>
      </c>
      <c r="AR35" s="504"/>
      <c r="AS35" s="504"/>
      <c r="AT35" s="505"/>
      <c r="AU35" s="469">
        <f t="shared" ref="AU35" si="3">SUM(AU29:AX34)</f>
        <v>0</v>
      </c>
      <c r="AV35" s="470"/>
      <c r="AW35" s="470"/>
      <c r="AX35" s="471"/>
      <c r="AY35" s="503" t="s">
        <v>616</v>
      </c>
      <c r="AZ35" s="504"/>
      <c r="BA35" s="504"/>
      <c r="BB35" s="505"/>
      <c r="BC35" s="469">
        <f t="shared" ref="BC35" si="4">SUM(BC29:BF34)</f>
        <v>213334035</v>
      </c>
      <c r="BD35" s="470"/>
      <c r="BE35" s="470"/>
      <c r="BF35" s="471"/>
      <c r="BG35" s="498">
        <f t="shared" si="0"/>
        <v>1</v>
      </c>
      <c r="BH35" s="499"/>
    </row>
    <row r="36" spans="1:60" x14ac:dyDescent="0.2">
      <c r="A36" s="393" t="s">
        <v>13</v>
      </c>
      <c r="B36" s="394"/>
      <c r="C36" s="411" t="s">
        <v>263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3"/>
      <c r="AC36" s="398" t="s">
        <v>264</v>
      </c>
      <c r="AD36" s="399"/>
      <c r="AE36" s="461">
        <v>0</v>
      </c>
      <c r="AF36" s="462"/>
      <c r="AG36" s="462"/>
      <c r="AH36" s="463"/>
      <c r="AI36" s="461">
        <v>310600</v>
      </c>
      <c r="AJ36" s="462"/>
      <c r="AK36" s="462"/>
      <c r="AL36" s="463"/>
      <c r="AM36" s="479">
        <v>310600</v>
      </c>
      <c r="AN36" s="480"/>
      <c r="AO36" s="480"/>
      <c r="AP36" s="481"/>
      <c r="AQ36" s="500" t="s">
        <v>616</v>
      </c>
      <c r="AR36" s="501"/>
      <c r="AS36" s="501"/>
      <c r="AT36" s="502"/>
      <c r="AU36" s="479">
        <v>0</v>
      </c>
      <c r="AV36" s="480"/>
      <c r="AW36" s="480"/>
      <c r="AX36" s="481"/>
      <c r="AY36" s="500" t="s">
        <v>616</v>
      </c>
      <c r="AZ36" s="501"/>
      <c r="BA36" s="501"/>
      <c r="BB36" s="502"/>
      <c r="BC36" s="479">
        <v>310600</v>
      </c>
      <c r="BD36" s="480"/>
      <c r="BE36" s="480"/>
      <c r="BF36" s="481"/>
      <c r="BG36" s="319">
        <f t="shared" si="0"/>
        <v>1</v>
      </c>
      <c r="BH36" s="320"/>
    </row>
    <row r="37" spans="1:60" s="7" customFormat="1" x14ac:dyDescent="0.2">
      <c r="A37" s="464" t="s">
        <v>476</v>
      </c>
      <c r="B37" s="465"/>
      <c r="C37" s="466" t="s">
        <v>491</v>
      </c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8"/>
      <c r="AC37" s="456" t="s">
        <v>476</v>
      </c>
      <c r="AD37" s="457"/>
      <c r="AE37" s="458"/>
      <c r="AF37" s="459"/>
      <c r="AG37" s="459"/>
      <c r="AH37" s="460"/>
      <c r="AI37" s="458"/>
      <c r="AJ37" s="459"/>
      <c r="AK37" s="459"/>
      <c r="AL37" s="460"/>
      <c r="AM37" s="474" t="s">
        <v>616</v>
      </c>
      <c r="AN37" s="475"/>
      <c r="AO37" s="475"/>
      <c r="AP37" s="476"/>
      <c r="AQ37" s="474" t="s">
        <v>616</v>
      </c>
      <c r="AR37" s="475"/>
      <c r="AS37" s="475"/>
      <c r="AT37" s="476"/>
      <c r="AU37" s="474" t="s">
        <v>616</v>
      </c>
      <c r="AV37" s="475"/>
      <c r="AW37" s="475"/>
      <c r="AX37" s="476"/>
      <c r="AY37" s="474" t="s">
        <v>616</v>
      </c>
      <c r="AZ37" s="475"/>
      <c r="BA37" s="475"/>
      <c r="BB37" s="476"/>
      <c r="BC37" s="474" t="s">
        <v>616</v>
      </c>
      <c r="BD37" s="475"/>
      <c r="BE37" s="475"/>
      <c r="BF37" s="476"/>
      <c r="BG37" s="477" t="s">
        <v>618</v>
      </c>
      <c r="BH37" s="478"/>
    </row>
    <row r="38" spans="1:60" x14ac:dyDescent="0.2">
      <c r="A38" s="393" t="s">
        <v>14</v>
      </c>
      <c r="B38" s="394"/>
      <c r="C38" s="411" t="s">
        <v>430</v>
      </c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3"/>
      <c r="AC38" s="398" t="s">
        <v>265</v>
      </c>
      <c r="AD38" s="399"/>
      <c r="AE38" s="461"/>
      <c r="AF38" s="462"/>
      <c r="AG38" s="462"/>
      <c r="AH38" s="463"/>
      <c r="AI38" s="461"/>
      <c r="AJ38" s="462"/>
      <c r="AK38" s="462"/>
      <c r="AL38" s="463"/>
      <c r="AM38" s="461"/>
      <c r="AN38" s="462"/>
      <c r="AO38" s="462"/>
      <c r="AP38" s="463"/>
      <c r="AQ38" s="500" t="s">
        <v>616</v>
      </c>
      <c r="AR38" s="501"/>
      <c r="AS38" s="501"/>
      <c r="AT38" s="502"/>
      <c r="AU38" s="461"/>
      <c r="AV38" s="462"/>
      <c r="AW38" s="462"/>
      <c r="AX38" s="463"/>
      <c r="AY38" s="500" t="s">
        <v>616</v>
      </c>
      <c r="AZ38" s="501"/>
      <c r="BA38" s="501"/>
      <c r="BB38" s="502"/>
      <c r="BC38" s="461"/>
      <c r="BD38" s="462"/>
      <c r="BE38" s="462"/>
      <c r="BF38" s="463"/>
      <c r="BG38" s="319" t="str">
        <f t="shared" si="0"/>
        <v>n.é.</v>
      </c>
      <c r="BH38" s="320"/>
    </row>
    <row r="39" spans="1:60" x14ac:dyDescent="0.2">
      <c r="A39" s="393" t="s">
        <v>15</v>
      </c>
      <c r="B39" s="394"/>
      <c r="C39" s="411" t="s">
        <v>431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3"/>
      <c r="AC39" s="398" t="s">
        <v>266</v>
      </c>
      <c r="AD39" s="399"/>
      <c r="AE39" s="461"/>
      <c r="AF39" s="462"/>
      <c r="AG39" s="462"/>
      <c r="AH39" s="463"/>
      <c r="AI39" s="461"/>
      <c r="AJ39" s="462"/>
      <c r="AK39" s="462"/>
      <c r="AL39" s="463"/>
      <c r="AM39" s="461"/>
      <c r="AN39" s="462"/>
      <c r="AO39" s="462"/>
      <c r="AP39" s="463"/>
      <c r="AQ39" s="500" t="s">
        <v>616</v>
      </c>
      <c r="AR39" s="501"/>
      <c r="AS39" s="501"/>
      <c r="AT39" s="502"/>
      <c r="AU39" s="461"/>
      <c r="AV39" s="462"/>
      <c r="AW39" s="462"/>
      <c r="AX39" s="463"/>
      <c r="AY39" s="500" t="s">
        <v>616</v>
      </c>
      <c r="AZ39" s="501"/>
      <c r="BA39" s="501"/>
      <c r="BB39" s="502"/>
      <c r="BC39" s="461"/>
      <c r="BD39" s="462"/>
      <c r="BE39" s="462"/>
      <c r="BF39" s="463"/>
      <c r="BG39" s="319" t="str">
        <f t="shared" si="0"/>
        <v>n.é.</v>
      </c>
      <c r="BH39" s="320"/>
    </row>
    <row r="40" spans="1:60" x14ac:dyDescent="0.2">
      <c r="A40" s="393" t="s">
        <v>53</v>
      </c>
      <c r="B40" s="394"/>
      <c r="C40" s="411" t="s">
        <v>432</v>
      </c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3"/>
      <c r="AC40" s="398" t="s">
        <v>267</v>
      </c>
      <c r="AD40" s="399"/>
      <c r="AE40" s="461"/>
      <c r="AF40" s="462"/>
      <c r="AG40" s="462"/>
      <c r="AH40" s="463"/>
      <c r="AI40" s="461"/>
      <c r="AJ40" s="462"/>
      <c r="AK40" s="462"/>
      <c r="AL40" s="463"/>
      <c r="AM40" s="461"/>
      <c r="AN40" s="462"/>
      <c r="AO40" s="462"/>
      <c r="AP40" s="463"/>
      <c r="AQ40" s="500" t="s">
        <v>616</v>
      </c>
      <c r="AR40" s="501"/>
      <c r="AS40" s="501"/>
      <c r="AT40" s="502"/>
      <c r="AU40" s="461"/>
      <c r="AV40" s="462"/>
      <c r="AW40" s="462"/>
      <c r="AX40" s="463"/>
      <c r="AY40" s="500" t="s">
        <v>616</v>
      </c>
      <c r="AZ40" s="501"/>
      <c r="BA40" s="501"/>
      <c r="BB40" s="502"/>
      <c r="BC40" s="461"/>
      <c r="BD40" s="462"/>
      <c r="BE40" s="462"/>
      <c r="BF40" s="463"/>
      <c r="BG40" s="319" t="str">
        <f t="shared" si="0"/>
        <v>n.é.</v>
      </c>
      <c r="BH40" s="320"/>
    </row>
    <row r="41" spans="1:60" ht="19.5" customHeight="1" x14ac:dyDescent="0.2">
      <c r="A41" s="393" t="s">
        <v>54</v>
      </c>
      <c r="B41" s="394"/>
      <c r="C41" s="411" t="s">
        <v>268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3"/>
      <c r="AC41" s="398" t="s">
        <v>269</v>
      </c>
      <c r="AD41" s="399"/>
      <c r="AE41" s="461">
        <f>22758400</f>
        <v>22758400</v>
      </c>
      <c r="AF41" s="462"/>
      <c r="AG41" s="462"/>
      <c r="AH41" s="463"/>
      <c r="AI41" s="461">
        <v>97621141</v>
      </c>
      <c r="AJ41" s="462"/>
      <c r="AK41" s="462"/>
      <c r="AL41" s="463"/>
      <c r="AM41" s="479">
        <v>97621141</v>
      </c>
      <c r="AN41" s="480"/>
      <c r="AO41" s="480"/>
      <c r="AP41" s="481"/>
      <c r="AQ41" s="500" t="s">
        <v>616</v>
      </c>
      <c r="AR41" s="501"/>
      <c r="AS41" s="501"/>
      <c r="AT41" s="502"/>
      <c r="AU41" s="479">
        <v>0</v>
      </c>
      <c r="AV41" s="480"/>
      <c r="AW41" s="480"/>
      <c r="AX41" s="481"/>
      <c r="AY41" s="500" t="s">
        <v>616</v>
      </c>
      <c r="AZ41" s="501"/>
      <c r="BA41" s="501"/>
      <c r="BB41" s="502"/>
      <c r="BC41" s="479">
        <v>97621141</v>
      </c>
      <c r="BD41" s="480"/>
      <c r="BE41" s="480"/>
      <c r="BF41" s="481"/>
      <c r="BG41" s="319">
        <f t="shared" si="0"/>
        <v>1</v>
      </c>
      <c r="BH41" s="320"/>
    </row>
    <row r="42" spans="1:60" s="3" customFormat="1" x14ac:dyDescent="0.2">
      <c r="A42" s="482" t="s">
        <v>55</v>
      </c>
      <c r="B42" s="483"/>
      <c r="C42" s="484" t="s">
        <v>270</v>
      </c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6"/>
      <c r="AC42" s="472" t="s">
        <v>271</v>
      </c>
      <c r="AD42" s="473"/>
      <c r="AE42" s="469">
        <f>SUM(AE36:AH41)-AE37</f>
        <v>22758400</v>
      </c>
      <c r="AF42" s="470"/>
      <c r="AG42" s="470"/>
      <c r="AH42" s="471"/>
      <c r="AI42" s="469">
        <f t="shared" ref="AI42" si="5">SUM(AI36:AL41)-AI37</f>
        <v>97931741</v>
      </c>
      <c r="AJ42" s="470"/>
      <c r="AK42" s="470"/>
      <c r="AL42" s="471"/>
      <c r="AM42" s="469">
        <f>SUM(AM36:AP41)</f>
        <v>97931741</v>
      </c>
      <c r="AN42" s="470"/>
      <c r="AO42" s="470"/>
      <c r="AP42" s="471"/>
      <c r="AQ42" s="503" t="s">
        <v>616</v>
      </c>
      <c r="AR42" s="504"/>
      <c r="AS42" s="504"/>
      <c r="AT42" s="505"/>
      <c r="AU42" s="469">
        <f>SUM(AU36:AX41)</f>
        <v>0</v>
      </c>
      <c r="AV42" s="470"/>
      <c r="AW42" s="470"/>
      <c r="AX42" s="471"/>
      <c r="AY42" s="503" t="s">
        <v>616</v>
      </c>
      <c r="AZ42" s="504"/>
      <c r="BA42" s="504"/>
      <c r="BB42" s="505"/>
      <c r="BC42" s="469">
        <f>SUM(BC36:BF41)</f>
        <v>97931741</v>
      </c>
      <c r="BD42" s="470"/>
      <c r="BE42" s="470"/>
      <c r="BF42" s="471"/>
      <c r="BG42" s="498">
        <f t="shared" si="0"/>
        <v>1</v>
      </c>
      <c r="BH42" s="499"/>
    </row>
    <row r="43" spans="1:60" ht="20.100000000000001" hidden="1" customHeight="1" x14ac:dyDescent="0.2">
      <c r="A43" s="393" t="s">
        <v>56</v>
      </c>
      <c r="B43" s="394"/>
      <c r="C43" s="411" t="s">
        <v>272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398" t="s">
        <v>273</v>
      </c>
      <c r="AD43" s="399"/>
      <c r="AE43" s="461"/>
      <c r="AF43" s="462"/>
      <c r="AG43" s="462"/>
      <c r="AH43" s="463"/>
      <c r="AI43" s="461"/>
      <c r="AJ43" s="462"/>
      <c r="AK43" s="462"/>
      <c r="AL43" s="463"/>
      <c r="AM43" s="461"/>
      <c r="AN43" s="462"/>
      <c r="AO43" s="462"/>
      <c r="AP43" s="463"/>
      <c r="AQ43" s="500" t="s">
        <v>616</v>
      </c>
      <c r="AR43" s="501"/>
      <c r="AS43" s="501"/>
      <c r="AT43" s="502"/>
      <c r="AU43" s="461"/>
      <c r="AV43" s="462"/>
      <c r="AW43" s="462"/>
      <c r="AX43" s="463"/>
      <c r="AY43" s="500" t="s">
        <v>616</v>
      </c>
      <c r="AZ43" s="501"/>
      <c r="BA43" s="501"/>
      <c r="BB43" s="502"/>
      <c r="BC43" s="461"/>
      <c r="BD43" s="462"/>
      <c r="BE43" s="462"/>
      <c r="BF43" s="463"/>
      <c r="BG43" s="319" t="str">
        <f t="shared" si="0"/>
        <v>n.é.</v>
      </c>
      <c r="BH43" s="320"/>
    </row>
    <row r="44" spans="1:60" x14ac:dyDescent="0.2">
      <c r="A44" s="393" t="s">
        <v>106</v>
      </c>
      <c r="B44" s="394"/>
      <c r="C44" s="411" t="s">
        <v>274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3"/>
      <c r="AC44" s="398" t="s">
        <v>275</v>
      </c>
      <c r="AD44" s="399"/>
      <c r="AE44" s="461"/>
      <c r="AF44" s="462"/>
      <c r="AG44" s="462"/>
      <c r="AH44" s="463"/>
      <c r="AI44" s="461"/>
      <c r="AJ44" s="462"/>
      <c r="AK44" s="462"/>
      <c r="AL44" s="463"/>
      <c r="AM44" s="461"/>
      <c r="AN44" s="462"/>
      <c r="AO44" s="462"/>
      <c r="AP44" s="463"/>
      <c r="AQ44" s="500" t="s">
        <v>616</v>
      </c>
      <c r="AR44" s="501"/>
      <c r="AS44" s="501"/>
      <c r="AT44" s="502"/>
      <c r="AU44" s="461"/>
      <c r="AV44" s="462"/>
      <c r="AW44" s="462"/>
      <c r="AX44" s="463"/>
      <c r="AY44" s="500" t="s">
        <v>616</v>
      </c>
      <c r="AZ44" s="501"/>
      <c r="BA44" s="501"/>
      <c r="BB44" s="502"/>
      <c r="BC44" s="461"/>
      <c r="BD44" s="462"/>
      <c r="BE44" s="462"/>
      <c r="BF44" s="463"/>
      <c r="BG44" s="319" t="str">
        <f t="shared" si="0"/>
        <v>n.é.</v>
      </c>
      <c r="BH44" s="320"/>
    </row>
    <row r="45" spans="1:60" s="3" customFormat="1" ht="20.100000000000001" customHeight="1" x14ac:dyDescent="0.2">
      <c r="A45" s="482" t="s">
        <v>107</v>
      </c>
      <c r="B45" s="483"/>
      <c r="C45" s="484" t="s">
        <v>276</v>
      </c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6"/>
      <c r="AC45" s="472" t="s">
        <v>277</v>
      </c>
      <c r="AD45" s="473"/>
      <c r="AE45" s="469">
        <f>SUM(AE43:AH44)</f>
        <v>0</v>
      </c>
      <c r="AF45" s="470"/>
      <c r="AG45" s="470"/>
      <c r="AH45" s="471"/>
      <c r="AI45" s="469">
        <f t="shared" ref="AI45" si="6">SUM(AI43:AL44)</f>
        <v>0</v>
      </c>
      <c r="AJ45" s="470"/>
      <c r="AK45" s="470"/>
      <c r="AL45" s="471"/>
      <c r="AM45" s="469">
        <f t="shared" ref="AM45" si="7">SUM(AM43:AP44)</f>
        <v>0</v>
      </c>
      <c r="AN45" s="470"/>
      <c r="AO45" s="470"/>
      <c r="AP45" s="471"/>
      <c r="AQ45" s="503" t="s">
        <v>616</v>
      </c>
      <c r="AR45" s="504"/>
      <c r="AS45" s="504"/>
      <c r="AT45" s="505"/>
      <c r="AU45" s="469">
        <f t="shared" ref="AU45" si="8">SUM(AU43:AX44)</f>
        <v>0</v>
      </c>
      <c r="AV45" s="470"/>
      <c r="AW45" s="470"/>
      <c r="AX45" s="471"/>
      <c r="AY45" s="503" t="s">
        <v>616</v>
      </c>
      <c r="AZ45" s="504"/>
      <c r="BA45" s="504"/>
      <c r="BB45" s="505"/>
      <c r="BC45" s="469">
        <f t="shared" ref="BC45" si="9">SUM(BC43:BF44)</f>
        <v>0</v>
      </c>
      <c r="BD45" s="470"/>
      <c r="BE45" s="470"/>
      <c r="BF45" s="471"/>
      <c r="BG45" s="498" t="str">
        <f t="shared" si="0"/>
        <v>n.é.</v>
      </c>
      <c r="BH45" s="499"/>
    </row>
    <row r="46" spans="1:60" ht="20.100000000000001" hidden="1" customHeight="1" x14ac:dyDescent="0.2">
      <c r="A46" s="393" t="s">
        <v>179</v>
      </c>
      <c r="B46" s="394"/>
      <c r="C46" s="411" t="s">
        <v>278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3"/>
      <c r="AC46" s="398" t="s">
        <v>279</v>
      </c>
      <c r="AD46" s="399"/>
      <c r="AE46" s="461"/>
      <c r="AF46" s="462"/>
      <c r="AG46" s="462"/>
      <c r="AH46" s="463"/>
      <c r="AI46" s="461"/>
      <c r="AJ46" s="462"/>
      <c r="AK46" s="462"/>
      <c r="AL46" s="463"/>
      <c r="AM46" s="461"/>
      <c r="AN46" s="462"/>
      <c r="AO46" s="462"/>
      <c r="AP46" s="463"/>
      <c r="AQ46" s="500" t="s">
        <v>616</v>
      </c>
      <c r="AR46" s="501"/>
      <c r="AS46" s="501"/>
      <c r="AT46" s="502"/>
      <c r="AU46" s="461"/>
      <c r="AV46" s="462"/>
      <c r="AW46" s="462"/>
      <c r="AX46" s="463"/>
      <c r="AY46" s="500" t="s">
        <v>616</v>
      </c>
      <c r="AZ46" s="501"/>
      <c r="BA46" s="501"/>
      <c r="BB46" s="502"/>
      <c r="BC46" s="461"/>
      <c r="BD46" s="462"/>
      <c r="BE46" s="462"/>
      <c r="BF46" s="463"/>
      <c r="BG46" s="319" t="str">
        <f t="shared" si="0"/>
        <v>n.é.</v>
      </c>
      <c r="BH46" s="320"/>
    </row>
    <row r="47" spans="1:60" ht="20.100000000000001" hidden="1" customHeight="1" x14ac:dyDescent="0.2">
      <c r="A47" s="393" t="s">
        <v>180</v>
      </c>
      <c r="B47" s="394"/>
      <c r="C47" s="411" t="s">
        <v>280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398" t="s">
        <v>281</v>
      </c>
      <c r="AD47" s="399"/>
      <c r="AE47" s="461"/>
      <c r="AF47" s="462"/>
      <c r="AG47" s="462"/>
      <c r="AH47" s="463"/>
      <c r="AI47" s="461"/>
      <c r="AJ47" s="462"/>
      <c r="AK47" s="462"/>
      <c r="AL47" s="463"/>
      <c r="AM47" s="461"/>
      <c r="AN47" s="462"/>
      <c r="AO47" s="462"/>
      <c r="AP47" s="463"/>
      <c r="AQ47" s="500" t="s">
        <v>616</v>
      </c>
      <c r="AR47" s="501"/>
      <c r="AS47" s="501"/>
      <c r="AT47" s="502"/>
      <c r="AU47" s="461"/>
      <c r="AV47" s="462"/>
      <c r="AW47" s="462"/>
      <c r="AX47" s="463"/>
      <c r="AY47" s="500" t="s">
        <v>616</v>
      </c>
      <c r="AZ47" s="501"/>
      <c r="BA47" s="501"/>
      <c r="BB47" s="502"/>
      <c r="BC47" s="461"/>
      <c r="BD47" s="462"/>
      <c r="BE47" s="462"/>
      <c r="BF47" s="463"/>
      <c r="BG47" s="319" t="str">
        <f t="shared" si="0"/>
        <v>n.é.</v>
      </c>
      <c r="BH47" s="320"/>
    </row>
    <row r="48" spans="1:60" ht="20.100000000000001" customHeight="1" x14ac:dyDescent="0.2">
      <c r="A48" s="393" t="s">
        <v>181</v>
      </c>
      <c r="B48" s="394"/>
      <c r="C48" s="411" t="s">
        <v>282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3"/>
      <c r="AC48" s="398" t="s">
        <v>283</v>
      </c>
      <c r="AD48" s="399"/>
      <c r="AE48" s="461">
        <f>SUM(AE49)</f>
        <v>3100000</v>
      </c>
      <c r="AF48" s="462"/>
      <c r="AG48" s="462"/>
      <c r="AH48" s="463"/>
      <c r="AI48" s="461">
        <v>3588988</v>
      </c>
      <c r="AJ48" s="462"/>
      <c r="AK48" s="462"/>
      <c r="AL48" s="463"/>
      <c r="AM48" s="479">
        <v>3588988</v>
      </c>
      <c r="AN48" s="480"/>
      <c r="AO48" s="480"/>
      <c r="AP48" s="481"/>
      <c r="AQ48" s="500" t="s">
        <v>616</v>
      </c>
      <c r="AR48" s="501"/>
      <c r="AS48" s="501"/>
      <c r="AT48" s="502"/>
      <c r="AU48" s="479">
        <v>0</v>
      </c>
      <c r="AV48" s="480"/>
      <c r="AW48" s="480"/>
      <c r="AX48" s="481"/>
      <c r="AY48" s="500" t="s">
        <v>616</v>
      </c>
      <c r="AZ48" s="501"/>
      <c r="BA48" s="501"/>
      <c r="BB48" s="502"/>
      <c r="BC48" s="479">
        <v>2972255</v>
      </c>
      <c r="BD48" s="480"/>
      <c r="BE48" s="480"/>
      <c r="BF48" s="481"/>
      <c r="BG48" s="319">
        <f t="shared" si="0"/>
        <v>0.82815963720135033</v>
      </c>
      <c r="BH48" s="320"/>
    </row>
    <row r="49" spans="1:60" s="7" customFormat="1" ht="20.100000000000001" customHeight="1" x14ac:dyDescent="0.2">
      <c r="A49" s="464" t="s">
        <v>476</v>
      </c>
      <c r="B49" s="465"/>
      <c r="C49" s="466" t="s">
        <v>485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8"/>
      <c r="AC49" s="456" t="s">
        <v>476</v>
      </c>
      <c r="AD49" s="457"/>
      <c r="AE49" s="458">
        <v>3100000</v>
      </c>
      <c r="AF49" s="459"/>
      <c r="AG49" s="459"/>
      <c r="AH49" s="460"/>
      <c r="AI49" s="458">
        <v>3588988</v>
      </c>
      <c r="AJ49" s="459"/>
      <c r="AK49" s="459"/>
      <c r="AL49" s="460"/>
      <c r="AM49" s="506">
        <v>3588988</v>
      </c>
      <c r="AN49" s="507"/>
      <c r="AO49" s="507"/>
      <c r="AP49" s="508"/>
      <c r="AQ49" s="506" t="s">
        <v>616</v>
      </c>
      <c r="AR49" s="507"/>
      <c r="AS49" s="507"/>
      <c r="AT49" s="508"/>
      <c r="AU49" s="458">
        <v>0</v>
      </c>
      <c r="AV49" s="459"/>
      <c r="AW49" s="459"/>
      <c r="AX49" s="460"/>
      <c r="AY49" s="506" t="s">
        <v>616</v>
      </c>
      <c r="AZ49" s="507"/>
      <c r="BA49" s="507"/>
      <c r="BB49" s="508"/>
      <c r="BC49" s="506">
        <v>2972255</v>
      </c>
      <c r="BD49" s="507"/>
      <c r="BE49" s="507"/>
      <c r="BF49" s="508"/>
      <c r="BG49" s="509" t="s">
        <v>618</v>
      </c>
      <c r="BH49" s="510"/>
    </row>
    <row r="50" spans="1:60" ht="20.100000000000001" customHeight="1" x14ac:dyDescent="0.2">
      <c r="A50" s="393" t="s">
        <v>182</v>
      </c>
      <c r="B50" s="394"/>
      <c r="C50" s="411" t="s">
        <v>284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398" t="s">
        <v>285</v>
      </c>
      <c r="AD50" s="399"/>
      <c r="AE50" s="461">
        <f>SUM(AE51)</f>
        <v>82000000</v>
      </c>
      <c r="AF50" s="462"/>
      <c r="AG50" s="462"/>
      <c r="AH50" s="463"/>
      <c r="AI50" s="461">
        <v>88416476</v>
      </c>
      <c r="AJ50" s="462"/>
      <c r="AK50" s="462"/>
      <c r="AL50" s="463"/>
      <c r="AM50" s="479">
        <v>88416476</v>
      </c>
      <c r="AN50" s="480"/>
      <c r="AO50" s="480"/>
      <c r="AP50" s="481"/>
      <c r="AQ50" s="500" t="s">
        <v>616</v>
      </c>
      <c r="AR50" s="501"/>
      <c r="AS50" s="501"/>
      <c r="AT50" s="502"/>
      <c r="AU50" s="479">
        <v>0</v>
      </c>
      <c r="AV50" s="480"/>
      <c r="AW50" s="480"/>
      <c r="AX50" s="481"/>
      <c r="AY50" s="500" t="s">
        <v>616</v>
      </c>
      <c r="AZ50" s="501"/>
      <c r="BA50" s="501"/>
      <c r="BB50" s="502"/>
      <c r="BC50" s="479">
        <v>84019441</v>
      </c>
      <c r="BD50" s="480"/>
      <c r="BE50" s="480"/>
      <c r="BF50" s="481"/>
      <c r="BG50" s="319">
        <f t="shared" si="0"/>
        <v>0.95026905392610306</v>
      </c>
      <c r="BH50" s="320"/>
    </row>
    <row r="51" spans="1:60" s="7" customFormat="1" ht="20.100000000000001" customHeight="1" x14ac:dyDescent="0.2">
      <c r="A51" s="464" t="s">
        <v>476</v>
      </c>
      <c r="B51" s="465"/>
      <c r="C51" s="466" t="s">
        <v>486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8"/>
      <c r="AC51" s="456" t="s">
        <v>476</v>
      </c>
      <c r="AD51" s="457"/>
      <c r="AE51" s="458">
        <v>82000000</v>
      </c>
      <c r="AF51" s="459"/>
      <c r="AG51" s="459"/>
      <c r="AH51" s="460"/>
      <c r="AI51" s="458">
        <v>88416476</v>
      </c>
      <c r="AJ51" s="459"/>
      <c r="AK51" s="459"/>
      <c r="AL51" s="460"/>
      <c r="AM51" s="506">
        <v>88416476</v>
      </c>
      <c r="AN51" s="507"/>
      <c r="AO51" s="507"/>
      <c r="AP51" s="508"/>
      <c r="AQ51" s="506" t="s">
        <v>616</v>
      </c>
      <c r="AR51" s="507"/>
      <c r="AS51" s="507"/>
      <c r="AT51" s="508"/>
      <c r="AU51" s="458">
        <v>0</v>
      </c>
      <c r="AV51" s="459"/>
      <c r="AW51" s="459"/>
      <c r="AX51" s="460"/>
      <c r="AY51" s="506" t="s">
        <v>616</v>
      </c>
      <c r="AZ51" s="507"/>
      <c r="BA51" s="507"/>
      <c r="BB51" s="508"/>
      <c r="BC51" s="506">
        <v>84019441</v>
      </c>
      <c r="BD51" s="507"/>
      <c r="BE51" s="507"/>
      <c r="BF51" s="508"/>
      <c r="BG51" s="509" t="s">
        <v>618</v>
      </c>
      <c r="BH51" s="510"/>
    </row>
    <row r="52" spans="1:60" ht="20.100000000000001" hidden="1" customHeight="1" x14ac:dyDescent="0.2">
      <c r="A52" s="393" t="s">
        <v>183</v>
      </c>
      <c r="B52" s="394"/>
      <c r="C52" s="411" t="s">
        <v>286</v>
      </c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3"/>
      <c r="AC52" s="398" t="s">
        <v>287</v>
      </c>
      <c r="AD52" s="399"/>
      <c r="AE52" s="461"/>
      <c r="AF52" s="462"/>
      <c r="AG52" s="462"/>
      <c r="AH52" s="463"/>
      <c r="AI52" s="461"/>
      <c r="AJ52" s="462"/>
      <c r="AK52" s="462"/>
      <c r="AL52" s="463"/>
      <c r="AM52" s="461"/>
      <c r="AN52" s="462"/>
      <c r="AO52" s="462"/>
      <c r="AP52" s="463"/>
      <c r="AQ52" s="500" t="s">
        <v>616</v>
      </c>
      <c r="AR52" s="501"/>
      <c r="AS52" s="501"/>
      <c r="AT52" s="502"/>
      <c r="AU52" s="461"/>
      <c r="AV52" s="462"/>
      <c r="AW52" s="462"/>
      <c r="AX52" s="463"/>
      <c r="AY52" s="500" t="s">
        <v>616</v>
      </c>
      <c r="AZ52" s="501"/>
      <c r="BA52" s="501"/>
      <c r="BB52" s="502"/>
      <c r="BC52" s="461"/>
      <c r="BD52" s="462"/>
      <c r="BE52" s="462"/>
      <c r="BF52" s="463"/>
      <c r="BG52" s="319" t="str">
        <f t="shared" si="0"/>
        <v>n.é.</v>
      </c>
      <c r="BH52" s="320"/>
    </row>
    <row r="53" spans="1:60" ht="20.100000000000001" hidden="1" customHeight="1" x14ac:dyDescent="0.2">
      <c r="A53" s="393" t="s">
        <v>184</v>
      </c>
      <c r="B53" s="394"/>
      <c r="C53" s="411" t="s">
        <v>288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3"/>
      <c r="AC53" s="398" t="s">
        <v>289</v>
      </c>
      <c r="AD53" s="399"/>
      <c r="AE53" s="461"/>
      <c r="AF53" s="462"/>
      <c r="AG53" s="462"/>
      <c r="AH53" s="463"/>
      <c r="AI53" s="461"/>
      <c r="AJ53" s="462"/>
      <c r="AK53" s="462"/>
      <c r="AL53" s="463"/>
      <c r="AM53" s="461"/>
      <c r="AN53" s="462"/>
      <c r="AO53" s="462"/>
      <c r="AP53" s="463"/>
      <c r="AQ53" s="500" t="s">
        <v>616</v>
      </c>
      <c r="AR53" s="501"/>
      <c r="AS53" s="501"/>
      <c r="AT53" s="502"/>
      <c r="AU53" s="461"/>
      <c r="AV53" s="462"/>
      <c r="AW53" s="462"/>
      <c r="AX53" s="463"/>
      <c r="AY53" s="500" t="s">
        <v>616</v>
      </c>
      <c r="AZ53" s="501"/>
      <c r="BA53" s="501"/>
      <c r="BB53" s="502"/>
      <c r="BC53" s="461"/>
      <c r="BD53" s="462"/>
      <c r="BE53" s="462"/>
      <c r="BF53" s="463"/>
      <c r="BG53" s="319" t="str">
        <f t="shared" si="0"/>
        <v>n.é.</v>
      </c>
      <c r="BH53" s="320"/>
    </row>
    <row r="54" spans="1:60" ht="17.25" customHeight="1" x14ac:dyDescent="0.2">
      <c r="A54" s="393" t="s">
        <v>185</v>
      </c>
      <c r="B54" s="394"/>
      <c r="C54" s="411" t="s">
        <v>290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3"/>
      <c r="AC54" s="398" t="s">
        <v>291</v>
      </c>
      <c r="AD54" s="399"/>
      <c r="AE54" s="461">
        <v>6000000</v>
      </c>
      <c r="AF54" s="462"/>
      <c r="AG54" s="462"/>
      <c r="AH54" s="463"/>
      <c r="AI54" s="461">
        <v>6421124</v>
      </c>
      <c r="AJ54" s="462"/>
      <c r="AK54" s="462"/>
      <c r="AL54" s="463"/>
      <c r="AM54" s="479">
        <v>6421124</v>
      </c>
      <c r="AN54" s="480"/>
      <c r="AO54" s="480"/>
      <c r="AP54" s="481"/>
      <c r="AQ54" s="500" t="s">
        <v>616</v>
      </c>
      <c r="AR54" s="501"/>
      <c r="AS54" s="501"/>
      <c r="AT54" s="502"/>
      <c r="AU54" s="479">
        <v>0</v>
      </c>
      <c r="AV54" s="480"/>
      <c r="AW54" s="480"/>
      <c r="AX54" s="481"/>
      <c r="AY54" s="500" t="s">
        <v>616</v>
      </c>
      <c r="AZ54" s="501"/>
      <c r="BA54" s="501"/>
      <c r="BB54" s="502"/>
      <c r="BC54" s="479">
        <v>5706543</v>
      </c>
      <c r="BD54" s="480"/>
      <c r="BE54" s="480"/>
      <c r="BF54" s="481"/>
      <c r="BG54" s="319">
        <f t="shared" si="0"/>
        <v>0.88871403199813614</v>
      </c>
      <c r="BH54" s="320"/>
    </row>
    <row r="55" spans="1:60" ht="20.100000000000001" customHeight="1" x14ac:dyDescent="0.2">
      <c r="A55" s="393" t="s">
        <v>186</v>
      </c>
      <c r="B55" s="394"/>
      <c r="C55" s="411" t="s">
        <v>292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398" t="s">
        <v>293</v>
      </c>
      <c r="AD55" s="399"/>
      <c r="AE55" s="461">
        <f>SUM(AE56)</f>
        <v>200000</v>
      </c>
      <c r="AF55" s="462"/>
      <c r="AG55" s="462"/>
      <c r="AH55" s="463"/>
      <c r="AI55" s="461">
        <v>539600</v>
      </c>
      <c r="AJ55" s="462"/>
      <c r="AK55" s="462"/>
      <c r="AL55" s="463"/>
      <c r="AM55" s="479">
        <v>539600</v>
      </c>
      <c r="AN55" s="480"/>
      <c r="AO55" s="480"/>
      <c r="AP55" s="481"/>
      <c r="AQ55" s="500" t="s">
        <v>616</v>
      </c>
      <c r="AR55" s="501"/>
      <c r="AS55" s="501"/>
      <c r="AT55" s="502"/>
      <c r="AU55" s="479">
        <v>0</v>
      </c>
      <c r="AV55" s="480"/>
      <c r="AW55" s="480"/>
      <c r="AX55" s="481"/>
      <c r="AY55" s="500" t="s">
        <v>616</v>
      </c>
      <c r="AZ55" s="501"/>
      <c r="BA55" s="501"/>
      <c r="BB55" s="502"/>
      <c r="BC55" s="479">
        <v>0</v>
      </c>
      <c r="BD55" s="480"/>
      <c r="BE55" s="480"/>
      <c r="BF55" s="481"/>
      <c r="BG55" s="319">
        <f t="shared" si="0"/>
        <v>0</v>
      </c>
      <c r="BH55" s="320"/>
    </row>
    <row r="56" spans="1:60" s="7" customFormat="1" ht="20.100000000000001" customHeight="1" x14ac:dyDescent="0.2">
      <c r="A56" s="464" t="s">
        <v>476</v>
      </c>
      <c r="B56" s="465"/>
      <c r="C56" s="466" t="s">
        <v>487</v>
      </c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8"/>
      <c r="AC56" s="456" t="s">
        <v>476</v>
      </c>
      <c r="AD56" s="457"/>
      <c r="AE56" s="458">
        <v>200000</v>
      </c>
      <c r="AF56" s="459"/>
      <c r="AG56" s="459"/>
      <c r="AH56" s="460"/>
      <c r="AI56" s="458">
        <v>539600</v>
      </c>
      <c r="AJ56" s="459"/>
      <c r="AK56" s="459"/>
      <c r="AL56" s="460"/>
      <c r="AM56" s="474">
        <v>539600</v>
      </c>
      <c r="AN56" s="475"/>
      <c r="AO56" s="475"/>
      <c r="AP56" s="476"/>
      <c r="AQ56" s="474" t="s">
        <v>616</v>
      </c>
      <c r="AR56" s="475"/>
      <c r="AS56" s="475"/>
      <c r="AT56" s="476"/>
      <c r="AU56" s="570">
        <v>0</v>
      </c>
      <c r="AV56" s="571"/>
      <c r="AW56" s="571"/>
      <c r="AX56" s="572"/>
      <c r="AY56" s="474" t="s">
        <v>616</v>
      </c>
      <c r="AZ56" s="475"/>
      <c r="BA56" s="475"/>
      <c r="BB56" s="476"/>
      <c r="BC56" s="570">
        <v>0</v>
      </c>
      <c r="BD56" s="571"/>
      <c r="BE56" s="571"/>
      <c r="BF56" s="572"/>
      <c r="BG56" s="477" t="s">
        <v>618</v>
      </c>
      <c r="BH56" s="478"/>
    </row>
    <row r="57" spans="1:60" s="3" customFormat="1" x14ac:dyDescent="0.2">
      <c r="A57" s="482" t="s">
        <v>187</v>
      </c>
      <c r="B57" s="483"/>
      <c r="C57" s="484" t="s">
        <v>294</v>
      </c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6"/>
      <c r="AC57" s="472" t="s">
        <v>295</v>
      </c>
      <c r="AD57" s="473"/>
      <c r="AE57" s="469">
        <f>SUM(AE50:AH56)-AE51-AE56</f>
        <v>88200000</v>
      </c>
      <c r="AF57" s="470"/>
      <c r="AG57" s="470"/>
      <c r="AH57" s="471"/>
      <c r="AI57" s="469">
        <f t="shared" ref="AI57" si="10">SUM(AI50:AL56)-AI51-AI56</f>
        <v>95377200</v>
      </c>
      <c r="AJ57" s="470"/>
      <c r="AK57" s="470"/>
      <c r="AL57" s="471"/>
      <c r="AM57" s="469">
        <f t="shared" ref="AM57" si="11">SUM(AM50:AP56)-AM51-AM56</f>
        <v>95377200</v>
      </c>
      <c r="AN57" s="470"/>
      <c r="AO57" s="470"/>
      <c r="AP57" s="471"/>
      <c r="AQ57" s="503" t="s">
        <v>616</v>
      </c>
      <c r="AR57" s="504"/>
      <c r="AS57" s="504"/>
      <c r="AT57" s="505"/>
      <c r="AU57" s="469">
        <f>SUM(AU50:AX56)</f>
        <v>0</v>
      </c>
      <c r="AV57" s="470"/>
      <c r="AW57" s="470"/>
      <c r="AX57" s="471"/>
      <c r="AY57" s="503" t="s">
        <v>616</v>
      </c>
      <c r="AZ57" s="504"/>
      <c r="BA57" s="504"/>
      <c r="BB57" s="505"/>
      <c r="BC57" s="469">
        <f t="shared" ref="BC57" si="12">SUM(BC50:BF56)-BC51-BC56</f>
        <v>89725984</v>
      </c>
      <c r="BD57" s="470"/>
      <c r="BE57" s="470"/>
      <c r="BF57" s="471"/>
      <c r="BG57" s="498">
        <f t="shared" si="0"/>
        <v>0.94074877434019866</v>
      </c>
      <c r="BH57" s="499"/>
    </row>
    <row r="58" spans="1:60" x14ac:dyDescent="0.2">
      <c r="A58" s="393" t="s">
        <v>188</v>
      </c>
      <c r="B58" s="394"/>
      <c r="C58" s="411" t="s">
        <v>296</v>
      </c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3"/>
      <c r="AC58" s="398" t="s">
        <v>297</v>
      </c>
      <c r="AD58" s="399"/>
      <c r="AE58" s="461">
        <v>0</v>
      </c>
      <c r="AF58" s="462"/>
      <c r="AG58" s="462"/>
      <c r="AH58" s="463"/>
      <c r="AI58" s="461">
        <v>1536589</v>
      </c>
      <c r="AJ58" s="462"/>
      <c r="AK58" s="462"/>
      <c r="AL58" s="463"/>
      <c r="AM58" s="479">
        <v>1536589</v>
      </c>
      <c r="AN58" s="480"/>
      <c r="AO58" s="480"/>
      <c r="AP58" s="481"/>
      <c r="AQ58" s="500" t="s">
        <v>616</v>
      </c>
      <c r="AR58" s="501"/>
      <c r="AS58" s="501"/>
      <c r="AT58" s="502"/>
      <c r="AU58" s="479">
        <v>0</v>
      </c>
      <c r="AV58" s="480"/>
      <c r="AW58" s="480"/>
      <c r="AX58" s="481"/>
      <c r="AY58" s="500" t="s">
        <v>616</v>
      </c>
      <c r="AZ58" s="501"/>
      <c r="BA58" s="501"/>
      <c r="BB58" s="502"/>
      <c r="BC58" s="479">
        <v>206214</v>
      </c>
      <c r="BD58" s="480"/>
      <c r="BE58" s="480"/>
      <c r="BF58" s="481"/>
      <c r="BG58" s="319">
        <f t="shared" si="0"/>
        <v>0.13420244450532967</v>
      </c>
      <c r="BH58" s="320"/>
    </row>
    <row r="59" spans="1:60" s="7" customFormat="1" x14ac:dyDescent="0.2">
      <c r="A59" s="464" t="s">
        <v>476</v>
      </c>
      <c r="B59" s="465"/>
      <c r="C59" s="466" t="s">
        <v>619</v>
      </c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8"/>
      <c r="AC59" s="456" t="s">
        <v>476</v>
      </c>
      <c r="AD59" s="457"/>
      <c r="AE59" s="458"/>
      <c r="AF59" s="459"/>
      <c r="AG59" s="459"/>
      <c r="AH59" s="460"/>
      <c r="AI59" s="458"/>
      <c r="AJ59" s="459"/>
      <c r="AK59" s="459"/>
      <c r="AL59" s="460"/>
      <c r="AM59" s="474" t="s">
        <v>616</v>
      </c>
      <c r="AN59" s="475"/>
      <c r="AO59" s="475"/>
      <c r="AP59" s="476"/>
      <c r="AQ59" s="474" t="s">
        <v>616</v>
      </c>
      <c r="AR59" s="475"/>
      <c r="AS59" s="475"/>
      <c r="AT59" s="476"/>
      <c r="AU59" s="474" t="s">
        <v>616</v>
      </c>
      <c r="AV59" s="475"/>
      <c r="AW59" s="475"/>
      <c r="AX59" s="476"/>
      <c r="AY59" s="474" t="s">
        <v>616</v>
      </c>
      <c r="AZ59" s="475"/>
      <c r="BA59" s="475"/>
      <c r="BB59" s="476"/>
      <c r="BC59" s="474" t="s">
        <v>616</v>
      </c>
      <c r="BD59" s="475"/>
      <c r="BE59" s="475"/>
      <c r="BF59" s="476"/>
      <c r="BG59" s="477" t="s">
        <v>618</v>
      </c>
      <c r="BH59" s="478"/>
    </row>
    <row r="60" spans="1:60" s="7" customFormat="1" x14ac:dyDescent="0.2">
      <c r="A60" s="464" t="s">
        <v>476</v>
      </c>
      <c r="B60" s="465"/>
      <c r="C60" s="466" t="s">
        <v>488</v>
      </c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8"/>
      <c r="AC60" s="456" t="s">
        <v>476</v>
      </c>
      <c r="AD60" s="457"/>
      <c r="AE60" s="458"/>
      <c r="AF60" s="459"/>
      <c r="AG60" s="459"/>
      <c r="AH60" s="460"/>
      <c r="AI60" s="458"/>
      <c r="AJ60" s="459"/>
      <c r="AK60" s="459"/>
      <c r="AL60" s="460"/>
      <c r="AM60" s="474" t="s">
        <v>616</v>
      </c>
      <c r="AN60" s="475"/>
      <c r="AO60" s="475"/>
      <c r="AP60" s="476"/>
      <c r="AQ60" s="474" t="s">
        <v>616</v>
      </c>
      <c r="AR60" s="475"/>
      <c r="AS60" s="475"/>
      <c r="AT60" s="476"/>
      <c r="AU60" s="474" t="s">
        <v>616</v>
      </c>
      <c r="AV60" s="475"/>
      <c r="AW60" s="475"/>
      <c r="AX60" s="476"/>
      <c r="AY60" s="474" t="s">
        <v>616</v>
      </c>
      <c r="AZ60" s="475"/>
      <c r="BA60" s="475"/>
      <c r="BB60" s="476"/>
      <c r="BC60" s="474" t="s">
        <v>616</v>
      </c>
      <c r="BD60" s="475"/>
      <c r="BE60" s="475"/>
      <c r="BF60" s="476"/>
      <c r="BG60" s="477" t="s">
        <v>618</v>
      </c>
      <c r="BH60" s="478"/>
    </row>
    <row r="61" spans="1:60" s="3" customFormat="1" ht="20.100000000000001" customHeight="1" x14ac:dyDescent="0.2">
      <c r="A61" s="482" t="s">
        <v>189</v>
      </c>
      <c r="B61" s="483"/>
      <c r="C61" s="484" t="s">
        <v>298</v>
      </c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6"/>
      <c r="AC61" s="472" t="s">
        <v>299</v>
      </c>
      <c r="AD61" s="473"/>
      <c r="AE61" s="469">
        <f>AE45+AE46+AE47+AE48+AE57+AE58</f>
        <v>91300000</v>
      </c>
      <c r="AF61" s="470"/>
      <c r="AG61" s="470"/>
      <c r="AH61" s="471"/>
      <c r="AI61" s="469">
        <f t="shared" ref="AI61" si="13">AI45+AI46+AI47+AI48+AI57+AI58</f>
        <v>100502777</v>
      </c>
      <c r="AJ61" s="470"/>
      <c r="AK61" s="470"/>
      <c r="AL61" s="471"/>
      <c r="AM61" s="469">
        <f t="shared" ref="AM61" si="14">AM45+AM46+AM47+AM48+AM57+AM58</f>
        <v>100502777</v>
      </c>
      <c r="AN61" s="470"/>
      <c r="AO61" s="470"/>
      <c r="AP61" s="471"/>
      <c r="AQ61" s="503" t="s">
        <v>616</v>
      </c>
      <c r="AR61" s="504"/>
      <c r="AS61" s="504"/>
      <c r="AT61" s="505"/>
      <c r="AU61" s="469">
        <f t="shared" ref="AU61" si="15">AU45+AU46+AU47+AU48+AU57+AU58</f>
        <v>0</v>
      </c>
      <c r="AV61" s="470"/>
      <c r="AW61" s="470"/>
      <c r="AX61" s="471"/>
      <c r="AY61" s="503" t="s">
        <v>616</v>
      </c>
      <c r="AZ61" s="504"/>
      <c r="BA61" s="504"/>
      <c r="BB61" s="505"/>
      <c r="BC61" s="469">
        <f t="shared" ref="BC61" si="16">BC45+BC46+BC47+BC48+BC57+BC58</f>
        <v>92904453</v>
      </c>
      <c r="BD61" s="470"/>
      <c r="BE61" s="470"/>
      <c r="BF61" s="471"/>
      <c r="BG61" s="498">
        <f t="shared" si="0"/>
        <v>0.92439687512316204</v>
      </c>
      <c r="BH61" s="499"/>
    </row>
    <row r="62" spans="1:60" x14ac:dyDescent="0.2">
      <c r="A62" s="393" t="s">
        <v>190</v>
      </c>
      <c r="B62" s="394"/>
      <c r="C62" s="411" t="s">
        <v>300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3"/>
      <c r="AC62" s="398" t="s">
        <v>301</v>
      </c>
      <c r="AD62" s="399"/>
      <c r="AE62" s="461">
        <v>0</v>
      </c>
      <c r="AF62" s="462"/>
      <c r="AG62" s="462"/>
      <c r="AH62" s="463"/>
      <c r="AI62" s="461">
        <v>498228</v>
      </c>
      <c r="AJ62" s="462"/>
      <c r="AK62" s="462"/>
      <c r="AL62" s="463"/>
      <c r="AM62" s="479">
        <v>498228</v>
      </c>
      <c r="AN62" s="480"/>
      <c r="AO62" s="480"/>
      <c r="AP62" s="481"/>
      <c r="AQ62" s="500" t="s">
        <v>616</v>
      </c>
      <c r="AR62" s="501"/>
      <c r="AS62" s="501"/>
      <c r="AT62" s="502"/>
      <c r="AU62" s="479">
        <v>0</v>
      </c>
      <c r="AV62" s="480"/>
      <c r="AW62" s="480"/>
      <c r="AX62" s="481"/>
      <c r="AY62" s="500" t="s">
        <v>616</v>
      </c>
      <c r="AZ62" s="501"/>
      <c r="BA62" s="501"/>
      <c r="BB62" s="502"/>
      <c r="BC62" s="479">
        <v>498228</v>
      </c>
      <c r="BD62" s="480"/>
      <c r="BE62" s="480"/>
      <c r="BF62" s="481"/>
      <c r="BG62" s="319">
        <f t="shared" si="0"/>
        <v>1</v>
      </c>
      <c r="BH62" s="320"/>
    </row>
    <row r="63" spans="1:60" ht="20.100000000000001" customHeight="1" x14ac:dyDescent="0.2">
      <c r="A63" s="393" t="s">
        <v>191</v>
      </c>
      <c r="B63" s="394"/>
      <c r="C63" s="411" t="s">
        <v>302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98" t="s">
        <v>303</v>
      </c>
      <c r="AD63" s="399"/>
      <c r="AE63" s="461">
        <f>AE64+AE65+AE66</f>
        <v>1747262</v>
      </c>
      <c r="AF63" s="462"/>
      <c r="AG63" s="462"/>
      <c r="AH63" s="463"/>
      <c r="AI63" s="461">
        <v>4436650</v>
      </c>
      <c r="AJ63" s="462"/>
      <c r="AK63" s="462"/>
      <c r="AL63" s="463"/>
      <c r="AM63" s="479">
        <v>4436650</v>
      </c>
      <c r="AN63" s="480"/>
      <c r="AO63" s="480"/>
      <c r="AP63" s="481"/>
      <c r="AQ63" s="500" t="s">
        <v>616</v>
      </c>
      <c r="AR63" s="501"/>
      <c r="AS63" s="501"/>
      <c r="AT63" s="502"/>
      <c r="AU63" s="479">
        <v>0</v>
      </c>
      <c r="AV63" s="480"/>
      <c r="AW63" s="480"/>
      <c r="AX63" s="481"/>
      <c r="AY63" s="500" t="s">
        <v>616</v>
      </c>
      <c r="AZ63" s="501"/>
      <c r="BA63" s="501"/>
      <c r="BB63" s="502"/>
      <c r="BC63" s="479">
        <v>2642853</v>
      </c>
      <c r="BD63" s="480"/>
      <c r="BE63" s="480"/>
      <c r="BF63" s="481"/>
      <c r="BG63" s="319">
        <f t="shared" si="0"/>
        <v>0.59568661039297666</v>
      </c>
      <c r="BH63" s="320"/>
    </row>
    <row r="64" spans="1:60" s="7" customFormat="1" ht="20.100000000000001" customHeight="1" x14ac:dyDescent="0.2">
      <c r="A64" s="464" t="s">
        <v>476</v>
      </c>
      <c r="B64" s="465"/>
      <c r="C64" s="466" t="s">
        <v>542</v>
      </c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8"/>
      <c r="AC64" s="456" t="s">
        <v>476</v>
      </c>
      <c r="AD64" s="457"/>
      <c r="AE64" s="458">
        <v>200000</v>
      </c>
      <c r="AF64" s="459"/>
      <c r="AG64" s="459"/>
      <c r="AH64" s="460"/>
      <c r="AI64" s="458"/>
      <c r="AJ64" s="459"/>
      <c r="AK64" s="459"/>
      <c r="AL64" s="460"/>
      <c r="AM64" s="474" t="s">
        <v>616</v>
      </c>
      <c r="AN64" s="475"/>
      <c r="AO64" s="475"/>
      <c r="AP64" s="476"/>
      <c r="AQ64" s="474" t="s">
        <v>616</v>
      </c>
      <c r="AR64" s="475"/>
      <c r="AS64" s="475"/>
      <c r="AT64" s="476"/>
      <c r="AU64" s="474" t="s">
        <v>616</v>
      </c>
      <c r="AV64" s="475"/>
      <c r="AW64" s="475"/>
      <c r="AX64" s="476"/>
      <c r="AY64" s="474" t="s">
        <v>616</v>
      </c>
      <c r="AZ64" s="475"/>
      <c r="BA64" s="475"/>
      <c r="BB64" s="476"/>
      <c r="BC64" s="474" t="s">
        <v>616</v>
      </c>
      <c r="BD64" s="475"/>
      <c r="BE64" s="475"/>
      <c r="BF64" s="476"/>
      <c r="BG64" s="477" t="s">
        <v>618</v>
      </c>
      <c r="BH64" s="478"/>
    </row>
    <row r="65" spans="1:60" s="7" customFormat="1" ht="20.100000000000001" customHeight="1" x14ac:dyDescent="0.2">
      <c r="A65" s="464" t="s">
        <v>476</v>
      </c>
      <c r="B65" s="465"/>
      <c r="C65" s="466" t="s">
        <v>543</v>
      </c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8"/>
      <c r="AC65" s="456" t="s">
        <v>476</v>
      </c>
      <c r="AD65" s="457"/>
      <c r="AE65" s="458">
        <v>200000</v>
      </c>
      <c r="AF65" s="459"/>
      <c r="AG65" s="459"/>
      <c r="AH65" s="460"/>
      <c r="AI65" s="458"/>
      <c r="AJ65" s="459"/>
      <c r="AK65" s="459"/>
      <c r="AL65" s="460"/>
      <c r="AM65" s="474" t="s">
        <v>616</v>
      </c>
      <c r="AN65" s="475"/>
      <c r="AO65" s="475"/>
      <c r="AP65" s="476"/>
      <c r="AQ65" s="474" t="s">
        <v>616</v>
      </c>
      <c r="AR65" s="475"/>
      <c r="AS65" s="475"/>
      <c r="AT65" s="476"/>
      <c r="AU65" s="474" t="s">
        <v>616</v>
      </c>
      <c r="AV65" s="475"/>
      <c r="AW65" s="475"/>
      <c r="AX65" s="476"/>
      <c r="AY65" s="474" t="s">
        <v>616</v>
      </c>
      <c r="AZ65" s="475"/>
      <c r="BA65" s="475"/>
      <c r="BB65" s="476"/>
      <c r="BC65" s="474" t="s">
        <v>616</v>
      </c>
      <c r="BD65" s="475"/>
      <c r="BE65" s="475"/>
      <c r="BF65" s="476"/>
      <c r="BG65" s="477" t="s">
        <v>618</v>
      </c>
      <c r="BH65" s="478"/>
    </row>
    <row r="66" spans="1:60" s="7" customFormat="1" ht="20.100000000000001" customHeight="1" x14ac:dyDescent="0.2">
      <c r="A66" s="464" t="s">
        <v>476</v>
      </c>
      <c r="B66" s="465"/>
      <c r="C66" s="466" t="s">
        <v>812</v>
      </c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  <c r="AB66" s="468"/>
      <c r="AC66" s="456" t="s">
        <v>476</v>
      </c>
      <c r="AD66" s="457"/>
      <c r="AE66" s="458">
        <f>ROUND(((39425+36449+1270+24765+22225)*12+221415)/1.27,0)</f>
        <v>1347262</v>
      </c>
      <c r="AF66" s="459"/>
      <c r="AG66" s="459"/>
      <c r="AH66" s="460"/>
      <c r="AI66" s="458"/>
      <c r="AJ66" s="459"/>
      <c r="AK66" s="459"/>
      <c r="AL66" s="460"/>
      <c r="AM66" s="474" t="s">
        <v>616</v>
      </c>
      <c r="AN66" s="475"/>
      <c r="AO66" s="475"/>
      <c r="AP66" s="476"/>
      <c r="AQ66" s="474" t="s">
        <v>616</v>
      </c>
      <c r="AR66" s="475"/>
      <c r="AS66" s="475"/>
      <c r="AT66" s="476"/>
      <c r="AU66" s="474" t="s">
        <v>616</v>
      </c>
      <c r="AV66" s="475"/>
      <c r="AW66" s="475"/>
      <c r="AX66" s="476"/>
      <c r="AY66" s="474" t="s">
        <v>616</v>
      </c>
      <c r="AZ66" s="475"/>
      <c r="BA66" s="475"/>
      <c r="BB66" s="476"/>
      <c r="BC66" s="474" t="s">
        <v>616</v>
      </c>
      <c r="BD66" s="475"/>
      <c r="BE66" s="475"/>
      <c r="BF66" s="476"/>
      <c r="BG66" s="477" t="s">
        <v>618</v>
      </c>
      <c r="BH66" s="478"/>
    </row>
    <row r="67" spans="1:60" ht="20.100000000000001" customHeight="1" x14ac:dyDescent="0.2">
      <c r="A67" s="393" t="s">
        <v>192</v>
      </c>
      <c r="B67" s="394"/>
      <c r="C67" s="411" t="s">
        <v>304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398" t="s">
        <v>305</v>
      </c>
      <c r="AD67" s="399"/>
      <c r="AE67" s="461">
        <f>ROUND(850000+50000+71755/1.27+650000/1.27,0)</f>
        <v>1468311</v>
      </c>
      <c r="AF67" s="462"/>
      <c r="AG67" s="462"/>
      <c r="AH67" s="463"/>
      <c r="AI67" s="461">
        <v>6256586</v>
      </c>
      <c r="AJ67" s="462"/>
      <c r="AK67" s="462"/>
      <c r="AL67" s="463"/>
      <c r="AM67" s="461">
        <v>6256586</v>
      </c>
      <c r="AN67" s="462"/>
      <c r="AO67" s="462"/>
      <c r="AP67" s="463"/>
      <c r="AQ67" s="196" t="s">
        <v>616</v>
      </c>
      <c r="AR67" s="197"/>
      <c r="AS67" s="197"/>
      <c r="AT67" s="198"/>
      <c r="AU67" s="461">
        <v>0</v>
      </c>
      <c r="AV67" s="462"/>
      <c r="AW67" s="462"/>
      <c r="AX67" s="463"/>
      <c r="AY67" s="196" t="s">
        <v>616</v>
      </c>
      <c r="AZ67" s="197"/>
      <c r="BA67" s="197"/>
      <c r="BB67" s="198"/>
      <c r="BC67" s="461">
        <v>5738061</v>
      </c>
      <c r="BD67" s="462"/>
      <c r="BE67" s="462"/>
      <c r="BF67" s="463"/>
      <c r="BG67" s="511">
        <f t="shared" si="0"/>
        <v>0.91712333211754782</v>
      </c>
      <c r="BH67" s="512"/>
    </row>
    <row r="68" spans="1:60" x14ac:dyDescent="0.2">
      <c r="A68" s="393" t="s">
        <v>193</v>
      </c>
      <c r="B68" s="394"/>
      <c r="C68" s="411" t="s">
        <v>306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3"/>
      <c r="AC68" s="398" t="s">
        <v>307</v>
      </c>
      <c r="AD68" s="399"/>
      <c r="AE68" s="461">
        <v>0</v>
      </c>
      <c r="AF68" s="462"/>
      <c r="AG68" s="462"/>
      <c r="AH68" s="463"/>
      <c r="AI68" s="461">
        <v>522078</v>
      </c>
      <c r="AJ68" s="462"/>
      <c r="AK68" s="462"/>
      <c r="AL68" s="463"/>
      <c r="AM68" s="461">
        <v>522078</v>
      </c>
      <c r="AN68" s="462"/>
      <c r="AO68" s="462"/>
      <c r="AP68" s="463"/>
      <c r="AQ68" s="196" t="s">
        <v>616</v>
      </c>
      <c r="AR68" s="197"/>
      <c r="AS68" s="197"/>
      <c r="AT68" s="198"/>
      <c r="AU68" s="461">
        <v>0</v>
      </c>
      <c r="AV68" s="462"/>
      <c r="AW68" s="462"/>
      <c r="AX68" s="463"/>
      <c r="AY68" s="196" t="s">
        <v>616</v>
      </c>
      <c r="AZ68" s="197"/>
      <c r="BA68" s="197"/>
      <c r="BB68" s="198"/>
      <c r="BC68" s="461">
        <v>190408</v>
      </c>
      <c r="BD68" s="462"/>
      <c r="BE68" s="462"/>
      <c r="BF68" s="463"/>
      <c r="BG68" s="511">
        <f t="shared" si="0"/>
        <v>0.36471178636142493</v>
      </c>
      <c r="BH68" s="512"/>
    </row>
    <row r="69" spans="1:60" x14ac:dyDescent="0.2">
      <c r="A69" s="393" t="s">
        <v>194</v>
      </c>
      <c r="B69" s="394"/>
      <c r="C69" s="411" t="s">
        <v>308</v>
      </c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3"/>
      <c r="AC69" s="398" t="s">
        <v>309</v>
      </c>
      <c r="AD69" s="399"/>
      <c r="AE69" s="461">
        <v>0</v>
      </c>
      <c r="AF69" s="462"/>
      <c r="AG69" s="462"/>
      <c r="AH69" s="463"/>
      <c r="AI69" s="461">
        <v>163679</v>
      </c>
      <c r="AJ69" s="462"/>
      <c r="AK69" s="462"/>
      <c r="AL69" s="463"/>
      <c r="AM69" s="461">
        <v>163679</v>
      </c>
      <c r="AN69" s="462"/>
      <c r="AO69" s="462"/>
      <c r="AP69" s="463"/>
      <c r="AQ69" s="196" t="s">
        <v>616</v>
      </c>
      <c r="AR69" s="197"/>
      <c r="AS69" s="197"/>
      <c r="AT69" s="198"/>
      <c r="AU69" s="461">
        <v>0</v>
      </c>
      <c r="AV69" s="462"/>
      <c r="AW69" s="462"/>
      <c r="AX69" s="463"/>
      <c r="AY69" s="196" t="s">
        <v>616</v>
      </c>
      <c r="AZ69" s="197"/>
      <c r="BA69" s="197"/>
      <c r="BB69" s="198"/>
      <c r="BC69" s="461">
        <v>0</v>
      </c>
      <c r="BD69" s="462"/>
      <c r="BE69" s="462"/>
      <c r="BF69" s="463"/>
      <c r="BG69" s="511">
        <f t="shared" si="0"/>
        <v>0</v>
      </c>
      <c r="BH69" s="512"/>
    </row>
    <row r="70" spans="1:60" x14ac:dyDescent="0.2">
      <c r="A70" s="393" t="s">
        <v>195</v>
      </c>
      <c r="B70" s="394"/>
      <c r="C70" s="411" t="s">
        <v>310</v>
      </c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3"/>
      <c r="AC70" s="398" t="s">
        <v>311</v>
      </c>
      <c r="AD70" s="399"/>
      <c r="AE70" s="461">
        <f>ROUND(AE63*0.27+AE67*0.27+AE69*0.27,0)</f>
        <v>868205</v>
      </c>
      <c r="AF70" s="462"/>
      <c r="AG70" s="462"/>
      <c r="AH70" s="463"/>
      <c r="AI70" s="461">
        <v>2979019</v>
      </c>
      <c r="AJ70" s="462"/>
      <c r="AK70" s="462"/>
      <c r="AL70" s="463"/>
      <c r="AM70" s="461">
        <v>2979019</v>
      </c>
      <c r="AN70" s="462"/>
      <c r="AO70" s="462"/>
      <c r="AP70" s="463"/>
      <c r="AQ70" s="196" t="s">
        <v>616</v>
      </c>
      <c r="AR70" s="197"/>
      <c r="AS70" s="197"/>
      <c r="AT70" s="198"/>
      <c r="AU70" s="461">
        <v>0</v>
      </c>
      <c r="AV70" s="462"/>
      <c r="AW70" s="462"/>
      <c r="AX70" s="463"/>
      <c r="AY70" s="196" t="s">
        <v>616</v>
      </c>
      <c r="AZ70" s="197"/>
      <c r="BA70" s="197"/>
      <c r="BB70" s="198"/>
      <c r="BC70" s="461">
        <v>2365079</v>
      </c>
      <c r="BD70" s="462"/>
      <c r="BE70" s="462"/>
      <c r="BF70" s="463"/>
      <c r="BG70" s="511">
        <f t="shared" si="0"/>
        <v>0.79391202271620287</v>
      </c>
      <c r="BH70" s="512"/>
    </row>
    <row r="71" spans="1:60" x14ac:dyDescent="0.2">
      <c r="A71" s="393" t="s">
        <v>196</v>
      </c>
      <c r="B71" s="394"/>
      <c r="C71" s="411" t="s">
        <v>312</v>
      </c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3"/>
      <c r="AC71" s="398" t="s">
        <v>313</v>
      </c>
      <c r="AD71" s="399"/>
      <c r="AE71" s="461"/>
      <c r="AF71" s="462"/>
      <c r="AG71" s="462"/>
      <c r="AH71" s="463"/>
      <c r="AI71" s="461"/>
      <c r="AJ71" s="462"/>
      <c r="AK71" s="462"/>
      <c r="AL71" s="463"/>
      <c r="AM71" s="461"/>
      <c r="AN71" s="462"/>
      <c r="AO71" s="462"/>
      <c r="AP71" s="463"/>
      <c r="AQ71" s="196" t="s">
        <v>616</v>
      </c>
      <c r="AR71" s="197"/>
      <c r="AS71" s="197"/>
      <c r="AT71" s="198"/>
      <c r="AU71" s="461"/>
      <c r="AV71" s="462"/>
      <c r="AW71" s="462"/>
      <c r="AX71" s="463"/>
      <c r="AY71" s="196" t="s">
        <v>616</v>
      </c>
      <c r="AZ71" s="197"/>
      <c r="BA71" s="197"/>
      <c r="BB71" s="198"/>
      <c r="BC71" s="461"/>
      <c r="BD71" s="462"/>
      <c r="BE71" s="462"/>
      <c r="BF71" s="463"/>
      <c r="BG71" s="511" t="str">
        <f t="shared" si="0"/>
        <v>n.é.</v>
      </c>
      <c r="BH71" s="512"/>
    </row>
    <row r="72" spans="1:60" x14ac:dyDescent="0.2">
      <c r="A72" s="393" t="s">
        <v>197</v>
      </c>
      <c r="B72" s="394"/>
      <c r="C72" s="411" t="s">
        <v>314</v>
      </c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398" t="s">
        <v>315</v>
      </c>
      <c r="AD72" s="399"/>
      <c r="AE72" s="461">
        <v>0</v>
      </c>
      <c r="AF72" s="462"/>
      <c r="AG72" s="462"/>
      <c r="AH72" s="463"/>
      <c r="AI72" s="461">
        <v>269</v>
      </c>
      <c r="AJ72" s="462"/>
      <c r="AK72" s="462"/>
      <c r="AL72" s="463"/>
      <c r="AM72" s="461">
        <v>269</v>
      </c>
      <c r="AN72" s="462"/>
      <c r="AO72" s="462"/>
      <c r="AP72" s="463"/>
      <c r="AQ72" s="196" t="s">
        <v>616</v>
      </c>
      <c r="AR72" s="197"/>
      <c r="AS72" s="197"/>
      <c r="AT72" s="198"/>
      <c r="AU72" s="461">
        <v>0</v>
      </c>
      <c r="AV72" s="462"/>
      <c r="AW72" s="462"/>
      <c r="AX72" s="463"/>
      <c r="AY72" s="196" t="s">
        <v>616</v>
      </c>
      <c r="AZ72" s="197"/>
      <c r="BA72" s="197"/>
      <c r="BB72" s="198"/>
      <c r="BC72" s="461">
        <v>269</v>
      </c>
      <c r="BD72" s="462"/>
      <c r="BE72" s="462"/>
      <c r="BF72" s="463"/>
      <c r="BG72" s="511">
        <f t="shared" si="0"/>
        <v>1</v>
      </c>
      <c r="BH72" s="512"/>
    </row>
    <row r="73" spans="1:60" x14ac:dyDescent="0.2">
      <c r="A73" s="393" t="s">
        <v>198</v>
      </c>
      <c r="B73" s="394"/>
      <c r="C73" s="411" t="s">
        <v>316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3"/>
      <c r="AC73" s="398" t="s">
        <v>317</v>
      </c>
      <c r="AD73" s="399"/>
      <c r="AE73" s="461"/>
      <c r="AF73" s="462"/>
      <c r="AG73" s="462"/>
      <c r="AH73" s="463"/>
      <c r="AI73" s="461"/>
      <c r="AJ73" s="462"/>
      <c r="AK73" s="462"/>
      <c r="AL73" s="463"/>
      <c r="AM73" s="461"/>
      <c r="AN73" s="462"/>
      <c r="AO73" s="462"/>
      <c r="AP73" s="463"/>
      <c r="AQ73" s="196" t="s">
        <v>616</v>
      </c>
      <c r="AR73" s="197"/>
      <c r="AS73" s="197"/>
      <c r="AT73" s="198"/>
      <c r="AU73" s="461"/>
      <c r="AV73" s="462"/>
      <c r="AW73" s="462"/>
      <c r="AX73" s="463"/>
      <c r="AY73" s="196" t="s">
        <v>616</v>
      </c>
      <c r="AZ73" s="197"/>
      <c r="BA73" s="197"/>
      <c r="BB73" s="198"/>
      <c r="BC73" s="461"/>
      <c r="BD73" s="462"/>
      <c r="BE73" s="462"/>
      <c r="BF73" s="463"/>
      <c r="BG73" s="511" t="str">
        <f t="shared" si="0"/>
        <v>n.é.</v>
      </c>
      <c r="BH73" s="512"/>
    </row>
    <row r="74" spans="1:60" x14ac:dyDescent="0.2">
      <c r="A74" s="393" t="s">
        <v>199</v>
      </c>
      <c r="B74" s="394"/>
      <c r="C74" s="411" t="s">
        <v>628</v>
      </c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3"/>
      <c r="AC74" s="398" t="s">
        <v>319</v>
      </c>
      <c r="AD74" s="399"/>
      <c r="AE74" s="461">
        <v>0</v>
      </c>
      <c r="AF74" s="462"/>
      <c r="AG74" s="462"/>
      <c r="AH74" s="463"/>
      <c r="AI74" s="461">
        <v>4745092</v>
      </c>
      <c r="AJ74" s="462"/>
      <c r="AK74" s="462"/>
      <c r="AL74" s="463"/>
      <c r="AM74" s="461">
        <v>4745092</v>
      </c>
      <c r="AN74" s="462"/>
      <c r="AO74" s="462"/>
      <c r="AP74" s="463"/>
      <c r="AQ74" s="196" t="s">
        <v>616</v>
      </c>
      <c r="AR74" s="197"/>
      <c r="AS74" s="197"/>
      <c r="AT74" s="198"/>
      <c r="AU74" s="461">
        <v>0</v>
      </c>
      <c r="AV74" s="462"/>
      <c r="AW74" s="462"/>
      <c r="AX74" s="463"/>
      <c r="AY74" s="196" t="s">
        <v>616</v>
      </c>
      <c r="AZ74" s="197"/>
      <c r="BA74" s="197"/>
      <c r="BB74" s="198"/>
      <c r="BC74" s="461">
        <v>4745092</v>
      </c>
      <c r="BD74" s="462"/>
      <c r="BE74" s="462"/>
      <c r="BF74" s="463"/>
      <c r="BG74" s="511">
        <f t="shared" ref="BG74" si="17">IF(AI74&gt;0,BC74/AI74,"n.é.")</f>
        <v>1</v>
      </c>
      <c r="BH74" s="512"/>
    </row>
    <row r="75" spans="1:60" x14ac:dyDescent="0.2">
      <c r="A75" s="393" t="s">
        <v>200</v>
      </c>
      <c r="B75" s="394"/>
      <c r="C75" s="411" t="s">
        <v>318</v>
      </c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3"/>
      <c r="AC75" s="398" t="s">
        <v>627</v>
      </c>
      <c r="AD75" s="399"/>
      <c r="AE75" s="461">
        <v>0</v>
      </c>
      <c r="AF75" s="462"/>
      <c r="AG75" s="462"/>
      <c r="AH75" s="463"/>
      <c r="AI75" s="461">
        <v>545884</v>
      </c>
      <c r="AJ75" s="462"/>
      <c r="AK75" s="462"/>
      <c r="AL75" s="463"/>
      <c r="AM75" s="461">
        <v>545884</v>
      </c>
      <c r="AN75" s="462"/>
      <c r="AO75" s="462"/>
      <c r="AP75" s="463"/>
      <c r="AQ75" s="196" t="s">
        <v>616</v>
      </c>
      <c r="AR75" s="197"/>
      <c r="AS75" s="197"/>
      <c r="AT75" s="198"/>
      <c r="AU75" s="461">
        <v>0</v>
      </c>
      <c r="AV75" s="462"/>
      <c r="AW75" s="462"/>
      <c r="AX75" s="463"/>
      <c r="AY75" s="196" t="s">
        <v>616</v>
      </c>
      <c r="AZ75" s="197"/>
      <c r="BA75" s="197"/>
      <c r="BB75" s="198"/>
      <c r="BC75" s="461">
        <v>545884</v>
      </c>
      <c r="BD75" s="462"/>
      <c r="BE75" s="462"/>
      <c r="BF75" s="463"/>
      <c r="BG75" s="511">
        <f t="shared" si="0"/>
        <v>1</v>
      </c>
      <c r="BH75" s="512"/>
    </row>
    <row r="76" spans="1:60" s="3" customFormat="1" x14ac:dyDescent="0.2">
      <c r="A76" s="482" t="s">
        <v>201</v>
      </c>
      <c r="B76" s="483"/>
      <c r="C76" s="484" t="s">
        <v>629</v>
      </c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5"/>
      <c r="AB76" s="486"/>
      <c r="AC76" s="472" t="s">
        <v>320</v>
      </c>
      <c r="AD76" s="473"/>
      <c r="AE76" s="469">
        <f>AE62+AE63+AE67+AE68+AE69+AE70+AE71+AE72+AE73+AE75</f>
        <v>4083778</v>
      </c>
      <c r="AF76" s="470"/>
      <c r="AG76" s="470"/>
      <c r="AH76" s="471"/>
      <c r="AI76" s="469">
        <f>AI62+AI63+AI67+AI68+AI69+AI70+AI71+AI72+AI73+AI74+AI75</f>
        <v>20147485</v>
      </c>
      <c r="AJ76" s="470"/>
      <c r="AK76" s="470"/>
      <c r="AL76" s="471"/>
      <c r="AM76" s="469">
        <f>AM62+AM63+AM67+AM68+AM69+AM70+AM71+AM72+AM73+AM74+AM75</f>
        <v>20147485</v>
      </c>
      <c r="AN76" s="470"/>
      <c r="AO76" s="470"/>
      <c r="AP76" s="471"/>
      <c r="AQ76" s="513" t="s">
        <v>616</v>
      </c>
      <c r="AR76" s="514"/>
      <c r="AS76" s="514"/>
      <c r="AT76" s="515"/>
      <c r="AU76" s="469">
        <f>AU62+AU63+AU67+AU68+AU69+AU70+AU71+AU72+AU73+AU75</f>
        <v>0</v>
      </c>
      <c r="AV76" s="470"/>
      <c r="AW76" s="470"/>
      <c r="AX76" s="471"/>
      <c r="AY76" s="513" t="s">
        <v>616</v>
      </c>
      <c r="AZ76" s="514"/>
      <c r="BA76" s="514"/>
      <c r="BB76" s="515"/>
      <c r="BC76" s="469">
        <f>BC62+BC63+BC67+BC68+BC69+BC70+BC71+BC72+BC73+BC74+BC75</f>
        <v>16725874</v>
      </c>
      <c r="BD76" s="470"/>
      <c r="BE76" s="470"/>
      <c r="BF76" s="471"/>
      <c r="BG76" s="516">
        <f t="shared" ref="BG76:BG148" si="18">IF(AI76&gt;0,BC76/AI76,"n.é.")</f>
        <v>0.83017180556282832</v>
      </c>
      <c r="BH76" s="517"/>
    </row>
    <row r="77" spans="1:60" x14ac:dyDescent="0.2">
      <c r="A77" s="393" t="s">
        <v>202</v>
      </c>
      <c r="B77" s="394"/>
      <c r="C77" s="411" t="s">
        <v>321</v>
      </c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3"/>
      <c r="AC77" s="398" t="s">
        <v>322</v>
      </c>
      <c r="AD77" s="399"/>
      <c r="AE77" s="461"/>
      <c r="AF77" s="462"/>
      <c r="AG77" s="462"/>
      <c r="AH77" s="463"/>
      <c r="AI77" s="461"/>
      <c r="AJ77" s="462"/>
      <c r="AK77" s="462"/>
      <c r="AL77" s="463"/>
      <c r="AM77" s="461"/>
      <c r="AN77" s="462"/>
      <c r="AO77" s="462"/>
      <c r="AP77" s="463"/>
      <c r="AQ77" s="196" t="s">
        <v>616</v>
      </c>
      <c r="AR77" s="197"/>
      <c r="AS77" s="197"/>
      <c r="AT77" s="198"/>
      <c r="AU77" s="461"/>
      <c r="AV77" s="462"/>
      <c r="AW77" s="462"/>
      <c r="AX77" s="463"/>
      <c r="AY77" s="196" t="s">
        <v>616</v>
      </c>
      <c r="AZ77" s="197"/>
      <c r="BA77" s="197"/>
      <c r="BB77" s="198"/>
      <c r="BC77" s="461"/>
      <c r="BD77" s="462"/>
      <c r="BE77" s="462"/>
      <c r="BF77" s="463"/>
      <c r="BG77" s="511" t="str">
        <f t="shared" si="18"/>
        <v>n.é.</v>
      </c>
      <c r="BH77" s="512"/>
    </row>
    <row r="78" spans="1:60" x14ac:dyDescent="0.2">
      <c r="A78" s="393" t="s">
        <v>203</v>
      </c>
      <c r="B78" s="394"/>
      <c r="C78" s="411" t="s">
        <v>323</v>
      </c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3"/>
      <c r="AC78" s="398" t="s">
        <v>324</v>
      </c>
      <c r="AD78" s="399"/>
      <c r="AE78" s="461">
        <v>0</v>
      </c>
      <c r="AF78" s="462"/>
      <c r="AG78" s="462"/>
      <c r="AH78" s="463"/>
      <c r="AI78" s="461">
        <v>530000</v>
      </c>
      <c r="AJ78" s="462"/>
      <c r="AK78" s="462"/>
      <c r="AL78" s="463"/>
      <c r="AM78" s="461">
        <v>530000</v>
      </c>
      <c r="AN78" s="462"/>
      <c r="AO78" s="462"/>
      <c r="AP78" s="463"/>
      <c r="AQ78" s="196" t="s">
        <v>616</v>
      </c>
      <c r="AR78" s="197"/>
      <c r="AS78" s="197"/>
      <c r="AT78" s="198"/>
      <c r="AU78" s="461">
        <v>0</v>
      </c>
      <c r="AV78" s="462"/>
      <c r="AW78" s="462"/>
      <c r="AX78" s="463"/>
      <c r="AY78" s="196" t="s">
        <v>616</v>
      </c>
      <c r="AZ78" s="197"/>
      <c r="BA78" s="197"/>
      <c r="BB78" s="198"/>
      <c r="BC78" s="461">
        <v>530000</v>
      </c>
      <c r="BD78" s="462"/>
      <c r="BE78" s="462"/>
      <c r="BF78" s="463"/>
      <c r="BG78" s="511">
        <f t="shared" si="18"/>
        <v>1</v>
      </c>
      <c r="BH78" s="512"/>
    </row>
    <row r="79" spans="1:60" x14ac:dyDescent="0.2">
      <c r="A79" s="393" t="s">
        <v>204</v>
      </c>
      <c r="B79" s="394"/>
      <c r="C79" s="411" t="s">
        <v>325</v>
      </c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3"/>
      <c r="AC79" s="398" t="s">
        <v>326</v>
      </c>
      <c r="AD79" s="399"/>
      <c r="AE79" s="461">
        <v>0</v>
      </c>
      <c r="AF79" s="462"/>
      <c r="AG79" s="462"/>
      <c r="AH79" s="463"/>
      <c r="AI79" s="461">
        <v>1083205</v>
      </c>
      <c r="AJ79" s="462"/>
      <c r="AK79" s="462"/>
      <c r="AL79" s="463"/>
      <c r="AM79" s="461">
        <v>1083205</v>
      </c>
      <c r="AN79" s="462"/>
      <c r="AO79" s="462"/>
      <c r="AP79" s="463"/>
      <c r="AQ79" s="196" t="s">
        <v>616</v>
      </c>
      <c r="AR79" s="197"/>
      <c r="AS79" s="197"/>
      <c r="AT79" s="198"/>
      <c r="AU79" s="461">
        <v>0</v>
      </c>
      <c r="AV79" s="462"/>
      <c r="AW79" s="462"/>
      <c r="AX79" s="463"/>
      <c r="AY79" s="196" t="s">
        <v>616</v>
      </c>
      <c r="AZ79" s="197"/>
      <c r="BA79" s="197"/>
      <c r="BB79" s="198"/>
      <c r="BC79" s="461">
        <v>1083205</v>
      </c>
      <c r="BD79" s="462"/>
      <c r="BE79" s="462"/>
      <c r="BF79" s="463"/>
      <c r="BG79" s="511">
        <f t="shared" si="18"/>
        <v>1</v>
      </c>
      <c r="BH79" s="512"/>
    </row>
    <row r="80" spans="1:60" x14ac:dyDescent="0.2">
      <c r="A80" s="393" t="s">
        <v>205</v>
      </c>
      <c r="B80" s="394"/>
      <c r="C80" s="411" t="s">
        <v>327</v>
      </c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3"/>
      <c r="AC80" s="398" t="s">
        <v>328</v>
      </c>
      <c r="AD80" s="399"/>
      <c r="AE80" s="461"/>
      <c r="AF80" s="462"/>
      <c r="AG80" s="462"/>
      <c r="AH80" s="463"/>
      <c r="AI80" s="461"/>
      <c r="AJ80" s="462"/>
      <c r="AK80" s="462"/>
      <c r="AL80" s="463"/>
      <c r="AM80" s="461"/>
      <c r="AN80" s="462"/>
      <c r="AO80" s="462"/>
      <c r="AP80" s="463"/>
      <c r="AQ80" s="196" t="s">
        <v>616</v>
      </c>
      <c r="AR80" s="197"/>
      <c r="AS80" s="197"/>
      <c r="AT80" s="198"/>
      <c r="AU80" s="461"/>
      <c r="AV80" s="462"/>
      <c r="AW80" s="462"/>
      <c r="AX80" s="463"/>
      <c r="AY80" s="196" t="s">
        <v>616</v>
      </c>
      <c r="AZ80" s="197"/>
      <c r="BA80" s="197"/>
      <c r="BB80" s="198"/>
      <c r="BC80" s="461"/>
      <c r="BD80" s="462"/>
      <c r="BE80" s="462"/>
      <c r="BF80" s="463"/>
      <c r="BG80" s="511" t="str">
        <f t="shared" si="18"/>
        <v>n.é.</v>
      </c>
      <c r="BH80" s="512"/>
    </row>
    <row r="81" spans="1:60" ht="0.75" customHeight="1" x14ac:dyDescent="0.2">
      <c r="A81" s="393" t="s">
        <v>206</v>
      </c>
      <c r="B81" s="394"/>
      <c r="C81" s="411" t="s">
        <v>329</v>
      </c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3"/>
      <c r="AC81" s="398" t="s">
        <v>330</v>
      </c>
      <c r="AD81" s="399"/>
      <c r="AE81" s="461"/>
      <c r="AF81" s="462"/>
      <c r="AG81" s="462"/>
      <c r="AH81" s="463"/>
      <c r="AI81" s="461"/>
      <c r="AJ81" s="462"/>
      <c r="AK81" s="462"/>
      <c r="AL81" s="463"/>
      <c r="AM81" s="461"/>
      <c r="AN81" s="462"/>
      <c r="AO81" s="462"/>
      <c r="AP81" s="463"/>
      <c r="AQ81" s="196" t="s">
        <v>616</v>
      </c>
      <c r="AR81" s="197"/>
      <c r="AS81" s="197"/>
      <c r="AT81" s="198"/>
      <c r="AU81" s="461"/>
      <c r="AV81" s="462"/>
      <c r="AW81" s="462"/>
      <c r="AX81" s="463"/>
      <c r="AY81" s="196" t="s">
        <v>616</v>
      </c>
      <c r="AZ81" s="197"/>
      <c r="BA81" s="197"/>
      <c r="BB81" s="198"/>
      <c r="BC81" s="461"/>
      <c r="BD81" s="462"/>
      <c r="BE81" s="462"/>
      <c r="BF81" s="463"/>
      <c r="BG81" s="511" t="str">
        <f t="shared" si="18"/>
        <v>n.é.</v>
      </c>
      <c r="BH81" s="512"/>
    </row>
    <row r="82" spans="1:60" s="3" customFormat="1" x14ac:dyDescent="0.2">
      <c r="A82" s="482" t="s">
        <v>207</v>
      </c>
      <c r="B82" s="483"/>
      <c r="C82" s="484" t="s">
        <v>630</v>
      </c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6"/>
      <c r="AC82" s="472" t="s">
        <v>331</v>
      </c>
      <c r="AD82" s="473"/>
      <c r="AE82" s="469">
        <f>SUM(AE77:AH81)</f>
        <v>0</v>
      </c>
      <c r="AF82" s="470"/>
      <c r="AG82" s="470"/>
      <c r="AH82" s="471"/>
      <c r="AI82" s="469">
        <f t="shared" ref="AI82" si="19">SUM(AI77:AL81)</f>
        <v>1613205</v>
      </c>
      <c r="AJ82" s="470"/>
      <c r="AK82" s="470"/>
      <c r="AL82" s="471"/>
      <c r="AM82" s="469">
        <f t="shared" ref="AM82" si="20">SUM(AM77:AP81)</f>
        <v>1613205</v>
      </c>
      <c r="AN82" s="470"/>
      <c r="AO82" s="470"/>
      <c r="AP82" s="471"/>
      <c r="AQ82" s="513" t="s">
        <v>616</v>
      </c>
      <c r="AR82" s="514"/>
      <c r="AS82" s="514"/>
      <c r="AT82" s="515"/>
      <c r="AU82" s="469">
        <f t="shared" ref="AU82" si="21">SUM(AU77:AX81)</f>
        <v>0</v>
      </c>
      <c r="AV82" s="470"/>
      <c r="AW82" s="470"/>
      <c r="AX82" s="471"/>
      <c r="AY82" s="513" t="s">
        <v>616</v>
      </c>
      <c r="AZ82" s="514"/>
      <c r="BA82" s="514"/>
      <c r="BB82" s="515"/>
      <c r="BC82" s="469">
        <f t="shared" ref="BC82" si="22">SUM(BC77:BF81)</f>
        <v>1613205</v>
      </c>
      <c r="BD82" s="470"/>
      <c r="BE82" s="470"/>
      <c r="BF82" s="471"/>
      <c r="BG82" s="516">
        <f t="shared" si="18"/>
        <v>1</v>
      </c>
      <c r="BH82" s="517"/>
    </row>
    <row r="83" spans="1:60" ht="20.100000000000001" hidden="1" customHeight="1" x14ac:dyDescent="0.2">
      <c r="A83" s="393" t="s">
        <v>208</v>
      </c>
      <c r="B83" s="394"/>
      <c r="C83" s="411" t="s">
        <v>433</v>
      </c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3"/>
      <c r="AC83" s="398" t="s">
        <v>332</v>
      </c>
      <c r="AD83" s="399"/>
      <c r="AE83" s="461"/>
      <c r="AF83" s="462"/>
      <c r="AG83" s="462"/>
      <c r="AH83" s="463"/>
      <c r="AI83" s="461"/>
      <c r="AJ83" s="462"/>
      <c r="AK83" s="462"/>
      <c r="AL83" s="463"/>
      <c r="AM83" s="461"/>
      <c r="AN83" s="462"/>
      <c r="AO83" s="462"/>
      <c r="AP83" s="463"/>
      <c r="AQ83" s="196" t="s">
        <v>616</v>
      </c>
      <c r="AR83" s="197"/>
      <c r="AS83" s="197"/>
      <c r="AT83" s="198"/>
      <c r="AU83" s="461"/>
      <c r="AV83" s="462"/>
      <c r="AW83" s="462"/>
      <c r="AX83" s="463"/>
      <c r="AY83" s="196" t="s">
        <v>616</v>
      </c>
      <c r="AZ83" s="197"/>
      <c r="BA83" s="197"/>
      <c r="BB83" s="198"/>
      <c r="BC83" s="461"/>
      <c r="BD83" s="462"/>
      <c r="BE83" s="462"/>
      <c r="BF83" s="463"/>
      <c r="BG83" s="511" t="str">
        <f t="shared" si="18"/>
        <v>n.é.</v>
      </c>
      <c r="BH83" s="512"/>
    </row>
    <row r="84" spans="1:60" x14ac:dyDescent="0.2">
      <c r="A84" s="393" t="s">
        <v>209</v>
      </c>
      <c r="B84" s="394"/>
      <c r="C84" s="411" t="s">
        <v>631</v>
      </c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3"/>
      <c r="AC84" s="398" t="s">
        <v>333</v>
      </c>
      <c r="AD84" s="399"/>
      <c r="AE84" s="461"/>
      <c r="AF84" s="462"/>
      <c r="AG84" s="462"/>
      <c r="AH84" s="463"/>
      <c r="AI84" s="461"/>
      <c r="AJ84" s="462"/>
      <c r="AK84" s="462"/>
      <c r="AL84" s="463"/>
      <c r="AM84" s="461"/>
      <c r="AN84" s="462"/>
      <c r="AO84" s="462"/>
      <c r="AP84" s="463"/>
      <c r="AQ84" s="196" t="s">
        <v>616</v>
      </c>
      <c r="AR84" s="197"/>
      <c r="AS84" s="197"/>
      <c r="AT84" s="198"/>
      <c r="AU84" s="461"/>
      <c r="AV84" s="462"/>
      <c r="AW84" s="462"/>
      <c r="AX84" s="463"/>
      <c r="AY84" s="196" t="s">
        <v>616</v>
      </c>
      <c r="AZ84" s="197"/>
      <c r="BA84" s="197"/>
      <c r="BB84" s="198"/>
      <c r="BC84" s="461"/>
      <c r="BD84" s="462"/>
      <c r="BE84" s="462"/>
      <c r="BF84" s="463"/>
      <c r="BG84" s="511" t="str">
        <f t="shared" ref="BG84:BG85" si="23">IF(AI84&gt;0,BC84/AI84,"n.é.")</f>
        <v>n.é.</v>
      </c>
      <c r="BH84" s="512"/>
    </row>
    <row r="85" spans="1:60" x14ac:dyDescent="0.2">
      <c r="A85" s="393" t="s">
        <v>210</v>
      </c>
      <c r="B85" s="394"/>
      <c r="C85" s="411" t="s">
        <v>634</v>
      </c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3"/>
      <c r="AC85" s="398" t="s">
        <v>335</v>
      </c>
      <c r="AD85" s="399"/>
      <c r="AE85" s="461"/>
      <c r="AF85" s="462"/>
      <c r="AG85" s="462"/>
      <c r="AH85" s="463"/>
      <c r="AI85" s="461"/>
      <c r="AJ85" s="462"/>
      <c r="AK85" s="462"/>
      <c r="AL85" s="463"/>
      <c r="AM85" s="461"/>
      <c r="AN85" s="462"/>
      <c r="AO85" s="462"/>
      <c r="AP85" s="463"/>
      <c r="AQ85" s="196" t="s">
        <v>616</v>
      </c>
      <c r="AR85" s="197"/>
      <c r="AS85" s="197"/>
      <c r="AT85" s="198"/>
      <c r="AU85" s="461"/>
      <c r="AV85" s="462"/>
      <c r="AW85" s="462"/>
      <c r="AX85" s="463"/>
      <c r="AY85" s="196" t="s">
        <v>616</v>
      </c>
      <c r="AZ85" s="197"/>
      <c r="BA85" s="197"/>
      <c r="BB85" s="198"/>
      <c r="BC85" s="461"/>
      <c r="BD85" s="462"/>
      <c r="BE85" s="462"/>
      <c r="BF85" s="463"/>
      <c r="BG85" s="511" t="str">
        <f t="shared" si="23"/>
        <v>n.é.</v>
      </c>
      <c r="BH85" s="512"/>
    </row>
    <row r="86" spans="1:60" x14ac:dyDescent="0.2">
      <c r="A86" s="393" t="s">
        <v>211</v>
      </c>
      <c r="B86" s="394"/>
      <c r="C86" s="411" t="s">
        <v>434</v>
      </c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3"/>
      <c r="AC86" s="398" t="s">
        <v>632</v>
      </c>
      <c r="AD86" s="399"/>
      <c r="AE86" s="461">
        <f>2587927-1266725</f>
        <v>1321202</v>
      </c>
      <c r="AF86" s="462"/>
      <c r="AG86" s="462"/>
      <c r="AH86" s="463"/>
      <c r="AI86" s="461">
        <v>2917065</v>
      </c>
      <c r="AJ86" s="462"/>
      <c r="AK86" s="462"/>
      <c r="AL86" s="463"/>
      <c r="AM86" s="461">
        <v>2917065</v>
      </c>
      <c r="AN86" s="462"/>
      <c r="AO86" s="462"/>
      <c r="AP86" s="463"/>
      <c r="AQ86" s="196" t="s">
        <v>616</v>
      </c>
      <c r="AR86" s="197"/>
      <c r="AS86" s="197"/>
      <c r="AT86" s="198"/>
      <c r="AU86" s="461">
        <v>277649</v>
      </c>
      <c r="AV86" s="462"/>
      <c r="AW86" s="462"/>
      <c r="AX86" s="463"/>
      <c r="AY86" s="196" t="s">
        <v>616</v>
      </c>
      <c r="AZ86" s="197"/>
      <c r="BA86" s="197"/>
      <c r="BB86" s="198"/>
      <c r="BC86" s="461">
        <v>1559750</v>
      </c>
      <c r="BD86" s="462"/>
      <c r="BE86" s="462"/>
      <c r="BF86" s="463"/>
      <c r="BG86" s="511">
        <f t="shared" si="18"/>
        <v>0.53469840404653313</v>
      </c>
      <c r="BH86" s="512"/>
    </row>
    <row r="87" spans="1:60" ht="20.100000000000001" customHeight="1" x14ac:dyDescent="0.2">
      <c r="A87" s="393" t="s">
        <v>212</v>
      </c>
      <c r="B87" s="394"/>
      <c r="C87" s="411" t="s">
        <v>334</v>
      </c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3"/>
      <c r="AC87" s="398" t="s">
        <v>633</v>
      </c>
      <c r="AD87" s="399"/>
      <c r="AE87" s="461">
        <f>3043013-129370</f>
        <v>2913643</v>
      </c>
      <c r="AF87" s="462"/>
      <c r="AG87" s="462"/>
      <c r="AH87" s="463"/>
      <c r="AI87" s="461">
        <v>2913643</v>
      </c>
      <c r="AJ87" s="462"/>
      <c r="AK87" s="462"/>
      <c r="AL87" s="463"/>
      <c r="AM87" s="461">
        <v>2913643</v>
      </c>
      <c r="AN87" s="462"/>
      <c r="AO87" s="462"/>
      <c r="AP87" s="463"/>
      <c r="AQ87" s="196" t="s">
        <v>616</v>
      </c>
      <c r="AR87" s="197"/>
      <c r="AS87" s="197"/>
      <c r="AT87" s="198"/>
      <c r="AU87" s="461">
        <v>0</v>
      </c>
      <c r="AV87" s="462"/>
      <c r="AW87" s="462"/>
      <c r="AX87" s="463"/>
      <c r="AY87" s="196" t="s">
        <v>616</v>
      </c>
      <c r="AZ87" s="197"/>
      <c r="BA87" s="197"/>
      <c r="BB87" s="198"/>
      <c r="BC87" s="461">
        <v>107300</v>
      </c>
      <c r="BD87" s="462"/>
      <c r="BE87" s="462"/>
      <c r="BF87" s="463"/>
      <c r="BG87" s="511">
        <f t="shared" si="18"/>
        <v>3.6826749193363768E-2</v>
      </c>
      <c r="BH87" s="512"/>
    </row>
    <row r="88" spans="1:60" s="3" customFormat="1" x14ac:dyDescent="0.2">
      <c r="A88" s="482" t="s">
        <v>213</v>
      </c>
      <c r="B88" s="483"/>
      <c r="C88" s="484" t="s">
        <v>639</v>
      </c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6"/>
      <c r="AC88" s="472" t="s">
        <v>336</v>
      </c>
      <c r="AD88" s="473"/>
      <c r="AE88" s="469">
        <f>SUM(AE83:AH87)</f>
        <v>4234845</v>
      </c>
      <c r="AF88" s="470"/>
      <c r="AG88" s="470"/>
      <c r="AH88" s="471"/>
      <c r="AI88" s="469">
        <f t="shared" ref="AI88" si="24">SUM(AI83:AL87)</f>
        <v>5830708</v>
      </c>
      <c r="AJ88" s="470"/>
      <c r="AK88" s="470"/>
      <c r="AL88" s="471"/>
      <c r="AM88" s="469">
        <f t="shared" ref="AM88" si="25">SUM(AM83:AP87)</f>
        <v>5830708</v>
      </c>
      <c r="AN88" s="470"/>
      <c r="AO88" s="470"/>
      <c r="AP88" s="471"/>
      <c r="AQ88" s="513" t="s">
        <v>616</v>
      </c>
      <c r="AR88" s="514"/>
      <c r="AS88" s="514"/>
      <c r="AT88" s="515"/>
      <c r="AU88" s="469">
        <f t="shared" ref="AU88" si="26">SUM(AU83:AX87)</f>
        <v>277649</v>
      </c>
      <c r="AV88" s="470"/>
      <c r="AW88" s="470"/>
      <c r="AX88" s="471"/>
      <c r="AY88" s="513" t="s">
        <v>616</v>
      </c>
      <c r="AZ88" s="514"/>
      <c r="BA88" s="514"/>
      <c r="BB88" s="515"/>
      <c r="BC88" s="469">
        <f t="shared" ref="BC88" si="27">SUM(BC83:BF87)</f>
        <v>1667050</v>
      </c>
      <c r="BD88" s="470"/>
      <c r="BE88" s="470"/>
      <c r="BF88" s="471"/>
      <c r="BG88" s="516">
        <f t="shared" si="18"/>
        <v>0.28590867524149727</v>
      </c>
      <c r="BH88" s="517"/>
    </row>
    <row r="89" spans="1:60" x14ac:dyDescent="0.2">
      <c r="A89" s="393" t="s">
        <v>214</v>
      </c>
      <c r="B89" s="394"/>
      <c r="C89" s="411" t="s">
        <v>435</v>
      </c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3"/>
      <c r="AC89" s="398" t="s">
        <v>337</v>
      </c>
      <c r="AD89" s="399"/>
      <c r="AE89" s="461"/>
      <c r="AF89" s="462"/>
      <c r="AG89" s="462"/>
      <c r="AH89" s="463"/>
      <c r="AI89" s="461"/>
      <c r="AJ89" s="462"/>
      <c r="AK89" s="462"/>
      <c r="AL89" s="463"/>
      <c r="AM89" s="461"/>
      <c r="AN89" s="462"/>
      <c r="AO89" s="462"/>
      <c r="AP89" s="463"/>
      <c r="AQ89" s="196" t="s">
        <v>616</v>
      </c>
      <c r="AR89" s="197"/>
      <c r="AS89" s="197"/>
      <c r="AT89" s="198"/>
      <c r="AU89" s="461"/>
      <c r="AV89" s="462"/>
      <c r="AW89" s="462"/>
      <c r="AX89" s="463"/>
      <c r="AY89" s="196" t="s">
        <v>616</v>
      </c>
      <c r="AZ89" s="197"/>
      <c r="BA89" s="197"/>
      <c r="BB89" s="198"/>
      <c r="BC89" s="461"/>
      <c r="BD89" s="462"/>
      <c r="BE89" s="462"/>
      <c r="BF89" s="463"/>
      <c r="BG89" s="511" t="str">
        <f t="shared" si="18"/>
        <v>n.é.</v>
      </c>
      <c r="BH89" s="512"/>
    </row>
    <row r="90" spans="1:60" x14ac:dyDescent="0.2">
      <c r="A90" s="393" t="s">
        <v>215</v>
      </c>
      <c r="B90" s="394"/>
      <c r="C90" s="411" t="s">
        <v>637</v>
      </c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3"/>
      <c r="AC90" s="398" t="s">
        <v>338</v>
      </c>
      <c r="AD90" s="399"/>
      <c r="AE90" s="461"/>
      <c r="AF90" s="462"/>
      <c r="AG90" s="462"/>
      <c r="AH90" s="463"/>
      <c r="AI90" s="461"/>
      <c r="AJ90" s="462"/>
      <c r="AK90" s="462"/>
      <c r="AL90" s="463"/>
      <c r="AM90" s="461"/>
      <c r="AN90" s="462"/>
      <c r="AO90" s="462"/>
      <c r="AP90" s="463"/>
      <c r="AQ90" s="196" t="s">
        <v>616</v>
      </c>
      <c r="AR90" s="197"/>
      <c r="AS90" s="197"/>
      <c r="AT90" s="198"/>
      <c r="AU90" s="461"/>
      <c r="AV90" s="462"/>
      <c r="AW90" s="462"/>
      <c r="AX90" s="463"/>
      <c r="AY90" s="196" t="s">
        <v>616</v>
      </c>
      <c r="AZ90" s="197"/>
      <c r="BA90" s="197"/>
      <c r="BB90" s="198"/>
      <c r="BC90" s="461"/>
      <c r="BD90" s="462"/>
      <c r="BE90" s="462"/>
      <c r="BF90" s="463"/>
      <c r="BG90" s="511" t="str">
        <f t="shared" ref="BG90:BG91" si="28">IF(AI90&gt;0,BC90/AI90,"n.é.")</f>
        <v>n.é.</v>
      </c>
      <c r="BH90" s="512"/>
    </row>
    <row r="91" spans="1:60" x14ac:dyDescent="0.2">
      <c r="A91" s="393" t="s">
        <v>216</v>
      </c>
      <c r="B91" s="394"/>
      <c r="C91" s="411" t="s">
        <v>638</v>
      </c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3"/>
      <c r="AC91" s="398" t="s">
        <v>340</v>
      </c>
      <c r="AD91" s="399"/>
      <c r="AE91" s="461"/>
      <c r="AF91" s="462"/>
      <c r="AG91" s="462"/>
      <c r="AH91" s="463"/>
      <c r="AI91" s="461"/>
      <c r="AJ91" s="462"/>
      <c r="AK91" s="462"/>
      <c r="AL91" s="463"/>
      <c r="AM91" s="461"/>
      <c r="AN91" s="462"/>
      <c r="AO91" s="462"/>
      <c r="AP91" s="463"/>
      <c r="AQ91" s="196" t="s">
        <v>616</v>
      </c>
      <c r="AR91" s="197"/>
      <c r="AS91" s="197"/>
      <c r="AT91" s="198"/>
      <c r="AU91" s="461"/>
      <c r="AV91" s="462"/>
      <c r="AW91" s="462"/>
      <c r="AX91" s="463"/>
      <c r="AY91" s="196" t="s">
        <v>616</v>
      </c>
      <c r="AZ91" s="197"/>
      <c r="BA91" s="197"/>
      <c r="BB91" s="198"/>
      <c r="BC91" s="461"/>
      <c r="BD91" s="462"/>
      <c r="BE91" s="462"/>
      <c r="BF91" s="463"/>
      <c r="BG91" s="511" t="str">
        <f t="shared" si="28"/>
        <v>n.é.</v>
      </c>
      <c r="BH91" s="512"/>
    </row>
    <row r="92" spans="1:60" x14ac:dyDescent="0.2">
      <c r="A92" s="393" t="s">
        <v>217</v>
      </c>
      <c r="B92" s="394"/>
      <c r="C92" s="411" t="s">
        <v>436</v>
      </c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3"/>
      <c r="AC92" s="398" t="s">
        <v>635</v>
      </c>
      <c r="AD92" s="399"/>
      <c r="AE92" s="461"/>
      <c r="AF92" s="462"/>
      <c r="AG92" s="462"/>
      <c r="AH92" s="463"/>
      <c r="AI92" s="461"/>
      <c r="AJ92" s="462"/>
      <c r="AK92" s="462"/>
      <c r="AL92" s="463"/>
      <c r="AM92" s="461"/>
      <c r="AN92" s="462"/>
      <c r="AO92" s="462"/>
      <c r="AP92" s="463"/>
      <c r="AQ92" s="196" t="s">
        <v>616</v>
      </c>
      <c r="AR92" s="197"/>
      <c r="AS92" s="197"/>
      <c r="AT92" s="198"/>
      <c r="AU92" s="461"/>
      <c r="AV92" s="462"/>
      <c r="AW92" s="462"/>
      <c r="AX92" s="463"/>
      <c r="AY92" s="196" t="s">
        <v>616</v>
      </c>
      <c r="AZ92" s="197"/>
      <c r="BA92" s="197"/>
      <c r="BB92" s="198"/>
      <c r="BC92" s="461"/>
      <c r="BD92" s="462"/>
      <c r="BE92" s="462"/>
      <c r="BF92" s="463"/>
      <c r="BG92" s="511" t="str">
        <f t="shared" si="18"/>
        <v>n.é.</v>
      </c>
      <c r="BH92" s="512"/>
    </row>
    <row r="93" spans="1:60" x14ac:dyDescent="0.2">
      <c r="A93" s="393" t="s">
        <v>218</v>
      </c>
      <c r="B93" s="394"/>
      <c r="C93" s="411" t="s">
        <v>339</v>
      </c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3"/>
      <c r="AC93" s="398" t="s">
        <v>636</v>
      </c>
      <c r="AD93" s="399"/>
      <c r="AE93" s="461">
        <v>0</v>
      </c>
      <c r="AF93" s="462"/>
      <c r="AG93" s="462"/>
      <c r="AH93" s="463"/>
      <c r="AI93" s="461">
        <v>6000</v>
      </c>
      <c r="AJ93" s="462"/>
      <c r="AK93" s="462"/>
      <c r="AL93" s="463"/>
      <c r="AM93" s="461">
        <v>6000</v>
      </c>
      <c r="AN93" s="462"/>
      <c r="AO93" s="462"/>
      <c r="AP93" s="463"/>
      <c r="AQ93" s="196" t="s">
        <v>616</v>
      </c>
      <c r="AR93" s="197"/>
      <c r="AS93" s="197"/>
      <c r="AT93" s="198"/>
      <c r="AU93" s="461">
        <v>0</v>
      </c>
      <c r="AV93" s="462"/>
      <c r="AW93" s="462"/>
      <c r="AX93" s="463"/>
      <c r="AY93" s="196" t="s">
        <v>616</v>
      </c>
      <c r="AZ93" s="197"/>
      <c r="BA93" s="197"/>
      <c r="BB93" s="198"/>
      <c r="BC93" s="461">
        <v>6000</v>
      </c>
      <c r="BD93" s="462"/>
      <c r="BE93" s="462"/>
      <c r="BF93" s="463"/>
      <c r="BG93" s="511">
        <f t="shared" si="18"/>
        <v>1</v>
      </c>
      <c r="BH93" s="512"/>
    </row>
    <row r="94" spans="1:60" s="7" customFormat="1" x14ac:dyDescent="0.2">
      <c r="A94" s="464" t="s">
        <v>476</v>
      </c>
      <c r="B94" s="465"/>
      <c r="C94" s="466" t="s">
        <v>492</v>
      </c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8"/>
      <c r="AC94" s="456" t="s">
        <v>476</v>
      </c>
      <c r="AD94" s="457"/>
      <c r="AE94" s="458"/>
      <c r="AF94" s="459"/>
      <c r="AG94" s="459"/>
      <c r="AH94" s="460"/>
      <c r="AI94" s="458"/>
      <c r="AJ94" s="459"/>
      <c r="AK94" s="459"/>
      <c r="AL94" s="460"/>
      <c r="AM94" s="474" t="s">
        <v>616</v>
      </c>
      <c r="AN94" s="475"/>
      <c r="AO94" s="475"/>
      <c r="AP94" s="476"/>
      <c r="AQ94" s="474" t="s">
        <v>616</v>
      </c>
      <c r="AR94" s="475"/>
      <c r="AS94" s="475"/>
      <c r="AT94" s="476"/>
      <c r="AU94" s="474" t="s">
        <v>616</v>
      </c>
      <c r="AV94" s="475"/>
      <c r="AW94" s="475"/>
      <c r="AX94" s="476"/>
      <c r="AY94" s="474" t="s">
        <v>616</v>
      </c>
      <c r="AZ94" s="475"/>
      <c r="BA94" s="475"/>
      <c r="BB94" s="476"/>
      <c r="BC94" s="474" t="s">
        <v>616</v>
      </c>
      <c r="BD94" s="475"/>
      <c r="BE94" s="475"/>
      <c r="BF94" s="476"/>
      <c r="BG94" s="477" t="s">
        <v>618</v>
      </c>
      <c r="BH94" s="478"/>
    </row>
    <row r="95" spans="1:60" s="3" customFormat="1" ht="20.100000000000001" customHeight="1" x14ac:dyDescent="0.2">
      <c r="A95" s="482" t="s">
        <v>219</v>
      </c>
      <c r="B95" s="483"/>
      <c r="C95" s="484" t="s">
        <v>640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6"/>
      <c r="AC95" s="472" t="s">
        <v>341</v>
      </c>
      <c r="AD95" s="473"/>
      <c r="AE95" s="469">
        <f>SUM(AE89:AH94)</f>
        <v>0</v>
      </c>
      <c r="AF95" s="470"/>
      <c r="AG95" s="470"/>
      <c r="AH95" s="471"/>
      <c r="AI95" s="469">
        <f>SUM(AI89:AL94)-AI94</f>
        <v>6000</v>
      </c>
      <c r="AJ95" s="470"/>
      <c r="AK95" s="470"/>
      <c r="AL95" s="471"/>
      <c r="AM95" s="469">
        <f>SUM(AM89:AP94)</f>
        <v>6000</v>
      </c>
      <c r="AN95" s="470"/>
      <c r="AO95" s="470"/>
      <c r="AP95" s="471"/>
      <c r="AQ95" s="513" t="s">
        <v>616</v>
      </c>
      <c r="AR95" s="514"/>
      <c r="AS95" s="514"/>
      <c r="AT95" s="515"/>
      <c r="AU95" s="469">
        <f>SUM(AU89:AX94)</f>
        <v>0</v>
      </c>
      <c r="AV95" s="470"/>
      <c r="AW95" s="470"/>
      <c r="AX95" s="471"/>
      <c r="AY95" s="513" t="s">
        <v>616</v>
      </c>
      <c r="AZ95" s="514"/>
      <c r="BA95" s="514"/>
      <c r="BB95" s="515"/>
      <c r="BC95" s="469">
        <f>SUM(BC89:BF94)</f>
        <v>6000</v>
      </c>
      <c r="BD95" s="470"/>
      <c r="BE95" s="470"/>
      <c r="BF95" s="471"/>
      <c r="BG95" s="516">
        <f t="shared" si="18"/>
        <v>1</v>
      </c>
      <c r="BH95" s="517"/>
    </row>
    <row r="96" spans="1:60" s="3" customFormat="1" ht="20.100000000000001" customHeight="1" x14ac:dyDescent="0.2">
      <c r="A96" s="420" t="s">
        <v>220</v>
      </c>
      <c r="B96" s="421"/>
      <c r="C96" s="422" t="s">
        <v>641</v>
      </c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4"/>
      <c r="AC96" s="425" t="s">
        <v>342</v>
      </c>
      <c r="AD96" s="426"/>
      <c r="AE96" s="518">
        <f>AE35+AE42+AE61+AE76+AE82+AE88+AE95</f>
        <v>310074548</v>
      </c>
      <c r="AF96" s="519"/>
      <c r="AG96" s="519"/>
      <c r="AH96" s="520"/>
      <c r="AI96" s="518">
        <f>AI35+AI42+AI61+AI76+AI82+AI88+AI95</f>
        <v>439365951</v>
      </c>
      <c r="AJ96" s="519"/>
      <c r="AK96" s="519"/>
      <c r="AL96" s="520"/>
      <c r="AM96" s="518">
        <f>AM35+AM42+AM61+AM76+AM82+AM88+AM95</f>
        <v>439365951</v>
      </c>
      <c r="AN96" s="519"/>
      <c r="AO96" s="519"/>
      <c r="AP96" s="520"/>
      <c r="AQ96" s="521" t="s">
        <v>616</v>
      </c>
      <c r="AR96" s="522"/>
      <c r="AS96" s="522"/>
      <c r="AT96" s="523"/>
      <c r="AU96" s="518">
        <f>AU35+AU42+AU61+AU76+AU82+AU88+AU95</f>
        <v>277649</v>
      </c>
      <c r="AV96" s="519"/>
      <c r="AW96" s="519"/>
      <c r="AX96" s="520"/>
      <c r="AY96" s="521" t="s">
        <v>616</v>
      </c>
      <c r="AZ96" s="522"/>
      <c r="BA96" s="522"/>
      <c r="BB96" s="523"/>
      <c r="BC96" s="518">
        <f>BC35+BC42+BC61+BC76+BC82+BC88+BC95</f>
        <v>424182358</v>
      </c>
      <c r="BD96" s="519"/>
      <c r="BE96" s="519"/>
      <c r="BF96" s="520"/>
      <c r="BG96" s="524">
        <f t="shared" si="18"/>
        <v>0.96544203535699102</v>
      </c>
      <c r="BH96" s="525"/>
    </row>
    <row r="97" spans="1:60" x14ac:dyDescent="0.2">
      <c r="A97" s="393" t="s">
        <v>221</v>
      </c>
      <c r="B97" s="394"/>
      <c r="C97" s="432" t="s">
        <v>642</v>
      </c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4"/>
      <c r="AC97" s="435" t="s">
        <v>343</v>
      </c>
      <c r="AD97" s="436"/>
      <c r="AE97" s="461"/>
      <c r="AF97" s="462"/>
      <c r="AG97" s="462"/>
      <c r="AH97" s="463"/>
      <c r="AI97" s="461"/>
      <c r="AJ97" s="462"/>
      <c r="AK97" s="462"/>
      <c r="AL97" s="463"/>
      <c r="AM97" s="461"/>
      <c r="AN97" s="462"/>
      <c r="AO97" s="462"/>
      <c r="AP97" s="463"/>
      <c r="AQ97" s="196" t="s">
        <v>616</v>
      </c>
      <c r="AR97" s="197"/>
      <c r="AS97" s="197"/>
      <c r="AT97" s="198"/>
      <c r="AU97" s="461"/>
      <c r="AV97" s="462"/>
      <c r="AW97" s="462"/>
      <c r="AX97" s="463"/>
      <c r="AY97" s="196" t="s">
        <v>616</v>
      </c>
      <c r="AZ97" s="197"/>
      <c r="BA97" s="197"/>
      <c r="BB97" s="198"/>
      <c r="BC97" s="461"/>
      <c r="BD97" s="462"/>
      <c r="BE97" s="462"/>
      <c r="BF97" s="463"/>
      <c r="BG97" s="511" t="str">
        <f t="shared" si="18"/>
        <v>n.é.</v>
      </c>
      <c r="BH97" s="512"/>
    </row>
    <row r="98" spans="1:60" x14ac:dyDescent="0.2">
      <c r="A98" s="393" t="s">
        <v>222</v>
      </c>
      <c r="B98" s="394"/>
      <c r="C98" s="411" t="s">
        <v>344</v>
      </c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3"/>
      <c r="AC98" s="435" t="s">
        <v>345</v>
      </c>
      <c r="AD98" s="436"/>
      <c r="AE98" s="461"/>
      <c r="AF98" s="462"/>
      <c r="AG98" s="462"/>
      <c r="AH98" s="463"/>
      <c r="AI98" s="461"/>
      <c r="AJ98" s="462"/>
      <c r="AK98" s="462"/>
      <c r="AL98" s="463"/>
      <c r="AM98" s="461"/>
      <c r="AN98" s="462"/>
      <c r="AO98" s="462"/>
      <c r="AP98" s="463"/>
      <c r="AQ98" s="196" t="s">
        <v>616</v>
      </c>
      <c r="AR98" s="197"/>
      <c r="AS98" s="197"/>
      <c r="AT98" s="198"/>
      <c r="AU98" s="461"/>
      <c r="AV98" s="462"/>
      <c r="AW98" s="462"/>
      <c r="AX98" s="463"/>
      <c r="AY98" s="196" t="s">
        <v>616</v>
      </c>
      <c r="AZ98" s="197"/>
      <c r="BA98" s="197"/>
      <c r="BB98" s="198"/>
      <c r="BC98" s="461"/>
      <c r="BD98" s="462"/>
      <c r="BE98" s="462"/>
      <c r="BF98" s="463"/>
      <c r="BG98" s="511" t="str">
        <f t="shared" si="18"/>
        <v>n.é.</v>
      </c>
      <c r="BH98" s="512"/>
    </row>
    <row r="99" spans="1:60" x14ac:dyDescent="0.2">
      <c r="A99" s="393" t="s">
        <v>223</v>
      </c>
      <c r="B99" s="394"/>
      <c r="C99" s="432" t="s">
        <v>643</v>
      </c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4"/>
      <c r="AC99" s="435" t="s">
        <v>346</v>
      </c>
      <c r="AD99" s="436"/>
      <c r="AE99" s="461"/>
      <c r="AF99" s="462"/>
      <c r="AG99" s="462"/>
      <c r="AH99" s="463"/>
      <c r="AI99" s="461"/>
      <c r="AJ99" s="462"/>
      <c r="AK99" s="462"/>
      <c r="AL99" s="463"/>
      <c r="AM99" s="461"/>
      <c r="AN99" s="462"/>
      <c r="AO99" s="462"/>
      <c r="AP99" s="463"/>
      <c r="AQ99" s="196" t="s">
        <v>616</v>
      </c>
      <c r="AR99" s="197"/>
      <c r="AS99" s="197"/>
      <c r="AT99" s="198"/>
      <c r="AU99" s="461"/>
      <c r="AV99" s="462"/>
      <c r="AW99" s="462"/>
      <c r="AX99" s="463"/>
      <c r="AY99" s="196" t="s">
        <v>616</v>
      </c>
      <c r="AZ99" s="197"/>
      <c r="BA99" s="197"/>
      <c r="BB99" s="198"/>
      <c r="BC99" s="461"/>
      <c r="BD99" s="462"/>
      <c r="BE99" s="462"/>
      <c r="BF99" s="463"/>
      <c r="BG99" s="511" t="str">
        <f t="shared" si="18"/>
        <v>n.é.</v>
      </c>
      <c r="BH99" s="512"/>
    </row>
    <row r="100" spans="1:60" s="3" customFormat="1" ht="20.100000000000001" customHeight="1" x14ac:dyDescent="0.2">
      <c r="A100" s="482" t="s">
        <v>224</v>
      </c>
      <c r="B100" s="483"/>
      <c r="C100" s="484" t="s">
        <v>646</v>
      </c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6"/>
      <c r="AC100" s="526" t="s">
        <v>347</v>
      </c>
      <c r="AD100" s="527"/>
      <c r="AE100" s="469">
        <f>SUM(AE97:AH99)</f>
        <v>0</v>
      </c>
      <c r="AF100" s="470"/>
      <c r="AG100" s="470"/>
      <c r="AH100" s="471"/>
      <c r="AI100" s="469">
        <f t="shared" ref="AI100" si="29">SUM(AI97:AL99)</f>
        <v>0</v>
      </c>
      <c r="AJ100" s="470"/>
      <c r="AK100" s="470"/>
      <c r="AL100" s="471"/>
      <c r="AM100" s="469">
        <f t="shared" ref="AM100" si="30">SUM(AM97:AP99)</f>
        <v>0</v>
      </c>
      <c r="AN100" s="470"/>
      <c r="AO100" s="470"/>
      <c r="AP100" s="471"/>
      <c r="AQ100" s="513" t="s">
        <v>616</v>
      </c>
      <c r="AR100" s="514"/>
      <c r="AS100" s="514"/>
      <c r="AT100" s="515"/>
      <c r="AU100" s="469">
        <f t="shared" ref="AU100" si="31">SUM(AU97:AX99)</f>
        <v>0</v>
      </c>
      <c r="AV100" s="470"/>
      <c r="AW100" s="470"/>
      <c r="AX100" s="471"/>
      <c r="AY100" s="513" t="s">
        <v>616</v>
      </c>
      <c r="AZ100" s="514"/>
      <c r="BA100" s="514"/>
      <c r="BB100" s="515"/>
      <c r="BC100" s="469">
        <f t="shared" ref="BC100" si="32">SUM(BC97:BF99)</f>
        <v>0</v>
      </c>
      <c r="BD100" s="470"/>
      <c r="BE100" s="470"/>
      <c r="BF100" s="471"/>
      <c r="BG100" s="516" t="str">
        <f t="shared" si="18"/>
        <v>n.é.</v>
      </c>
      <c r="BH100" s="517"/>
    </row>
    <row r="101" spans="1:60" x14ac:dyDescent="0.2">
      <c r="A101" s="393" t="s">
        <v>225</v>
      </c>
      <c r="B101" s="394"/>
      <c r="C101" s="411" t="s">
        <v>348</v>
      </c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3"/>
      <c r="AC101" s="435" t="s">
        <v>349</v>
      </c>
      <c r="AD101" s="436"/>
      <c r="AE101" s="461"/>
      <c r="AF101" s="462"/>
      <c r="AG101" s="462"/>
      <c r="AH101" s="463"/>
      <c r="AI101" s="461"/>
      <c r="AJ101" s="462"/>
      <c r="AK101" s="462"/>
      <c r="AL101" s="463"/>
      <c r="AM101" s="461"/>
      <c r="AN101" s="462"/>
      <c r="AO101" s="462"/>
      <c r="AP101" s="463"/>
      <c r="AQ101" s="196" t="s">
        <v>616</v>
      </c>
      <c r="AR101" s="197"/>
      <c r="AS101" s="197"/>
      <c r="AT101" s="198"/>
      <c r="AU101" s="461"/>
      <c r="AV101" s="462"/>
      <c r="AW101" s="462"/>
      <c r="AX101" s="463"/>
      <c r="AY101" s="196" t="s">
        <v>616</v>
      </c>
      <c r="AZ101" s="197"/>
      <c r="BA101" s="197"/>
      <c r="BB101" s="198"/>
      <c r="BC101" s="461"/>
      <c r="BD101" s="462"/>
      <c r="BE101" s="462"/>
      <c r="BF101" s="463"/>
      <c r="BG101" s="511" t="str">
        <f t="shared" si="18"/>
        <v>n.é.</v>
      </c>
      <c r="BH101" s="512"/>
    </row>
    <row r="102" spans="1:60" x14ac:dyDescent="0.2">
      <c r="A102" s="393" t="s">
        <v>226</v>
      </c>
      <c r="B102" s="394"/>
      <c r="C102" s="432" t="s">
        <v>644</v>
      </c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4"/>
      <c r="AC102" s="435" t="s">
        <v>350</v>
      </c>
      <c r="AD102" s="436"/>
      <c r="AE102" s="461"/>
      <c r="AF102" s="462"/>
      <c r="AG102" s="462"/>
      <c r="AH102" s="463"/>
      <c r="AI102" s="461"/>
      <c r="AJ102" s="462"/>
      <c r="AK102" s="462"/>
      <c r="AL102" s="463"/>
      <c r="AM102" s="461"/>
      <c r="AN102" s="462"/>
      <c r="AO102" s="462"/>
      <c r="AP102" s="463"/>
      <c r="AQ102" s="196" t="s">
        <v>616</v>
      </c>
      <c r="AR102" s="197"/>
      <c r="AS102" s="197"/>
      <c r="AT102" s="198"/>
      <c r="AU102" s="461"/>
      <c r="AV102" s="462"/>
      <c r="AW102" s="462"/>
      <c r="AX102" s="463"/>
      <c r="AY102" s="196" t="s">
        <v>616</v>
      </c>
      <c r="AZ102" s="197"/>
      <c r="BA102" s="197"/>
      <c r="BB102" s="198"/>
      <c r="BC102" s="461"/>
      <c r="BD102" s="462"/>
      <c r="BE102" s="462"/>
      <c r="BF102" s="463"/>
      <c r="BG102" s="511" t="str">
        <f t="shared" si="18"/>
        <v>n.é.</v>
      </c>
      <c r="BH102" s="512"/>
    </row>
    <row r="103" spans="1:60" x14ac:dyDescent="0.2">
      <c r="A103" s="393" t="s">
        <v>227</v>
      </c>
      <c r="B103" s="394"/>
      <c r="C103" s="411" t="s">
        <v>351</v>
      </c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3"/>
      <c r="AC103" s="435" t="s">
        <v>352</v>
      </c>
      <c r="AD103" s="436"/>
      <c r="AE103" s="461"/>
      <c r="AF103" s="462"/>
      <c r="AG103" s="462"/>
      <c r="AH103" s="463"/>
      <c r="AI103" s="461"/>
      <c r="AJ103" s="462"/>
      <c r="AK103" s="462"/>
      <c r="AL103" s="463"/>
      <c r="AM103" s="461"/>
      <c r="AN103" s="462"/>
      <c r="AO103" s="462"/>
      <c r="AP103" s="463"/>
      <c r="AQ103" s="196" t="s">
        <v>616</v>
      </c>
      <c r="AR103" s="197"/>
      <c r="AS103" s="197"/>
      <c r="AT103" s="198"/>
      <c r="AU103" s="461"/>
      <c r="AV103" s="462"/>
      <c r="AW103" s="462"/>
      <c r="AX103" s="463"/>
      <c r="AY103" s="196" t="s">
        <v>616</v>
      </c>
      <c r="AZ103" s="197"/>
      <c r="BA103" s="197"/>
      <c r="BB103" s="198"/>
      <c r="BC103" s="461"/>
      <c r="BD103" s="462"/>
      <c r="BE103" s="462"/>
      <c r="BF103" s="463"/>
      <c r="BG103" s="511" t="str">
        <f t="shared" si="18"/>
        <v>n.é.</v>
      </c>
      <c r="BH103" s="512"/>
    </row>
    <row r="104" spans="1:60" x14ac:dyDescent="0.2">
      <c r="A104" s="393" t="s">
        <v>228</v>
      </c>
      <c r="B104" s="394"/>
      <c r="C104" s="432" t="s">
        <v>645</v>
      </c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4"/>
      <c r="AC104" s="435" t="s">
        <v>353</v>
      </c>
      <c r="AD104" s="436"/>
      <c r="AE104" s="461"/>
      <c r="AF104" s="462"/>
      <c r="AG104" s="462"/>
      <c r="AH104" s="463"/>
      <c r="AI104" s="461"/>
      <c r="AJ104" s="462"/>
      <c r="AK104" s="462"/>
      <c r="AL104" s="463"/>
      <c r="AM104" s="461"/>
      <c r="AN104" s="462"/>
      <c r="AO104" s="462"/>
      <c r="AP104" s="463"/>
      <c r="AQ104" s="196" t="s">
        <v>616</v>
      </c>
      <c r="AR104" s="197"/>
      <c r="AS104" s="197"/>
      <c r="AT104" s="198"/>
      <c r="AU104" s="461"/>
      <c r="AV104" s="462"/>
      <c r="AW104" s="462"/>
      <c r="AX104" s="463"/>
      <c r="AY104" s="196" t="s">
        <v>616</v>
      </c>
      <c r="AZ104" s="197"/>
      <c r="BA104" s="197"/>
      <c r="BB104" s="198"/>
      <c r="BC104" s="461"/>
      <c r="BD104" s="462"/>
      <c r="BE104" s="462"/>
      <c r="BF104" s="463"/>
      <c r="BG104" s="511" t="str">
        <f t="shared" si="18"/>
        <v>n.é.</v>
      </c>
      <c r="BH104" s="512"/>
    </row>
    <row r="105" spans="1:60" s="3" customFormat="1" ht="20.100000000000001" customHeight="1" x14ac:dyDescent="0.2">
      <c r="A105" s="482" t="s">
        <v>229</v>
      </c>
      <c r="B105" s="483"/>
      <c r="C105" s="528" t="s">
        <v>647</v>
      </c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  <c r="Y105" s="529"/>
      <c r="Z105" s="529"/>
      <c r="AA105" s="529"/>
      <c r="AB105" s="530"/>
      <c r="AC105" s="526" t="s">
        <v>354</v>
      </c>
      <c r="AD105" s="527"/>
      <c r="AE105" s="469">
        <f>SUM(AE101:AH104)</f>
        <v>0</v>
      </c>
      <c r="AF105" s="470"/>
      <c r="AG105" s="470"/>
      <c r="AH105" s="471"/>
      <c r="AI105" s="469"/>
      <c r="AJ105" s="470"/>
      <c r="AK105" s="470"/>
      <c r="AL105" s="471"/>
      <c r="AM105" s="469"/>
      <c r="AN105" s="470"/>
      <c r="AO105" s="470"/>
      <c r="AP105" s="471"/>
      <c r="AQ105" s="513" t="s">
        <v>616</v>
      </c>
      <c r="AR105" s="514"/>
      <c r="AS105" s="514"/>
      <c r="AT105" s="515"/>
      <c r="AU105" s="469"/>
      <c r="AV105" s="470"/>
      <c r="AW105" s="470"/>
      <c r="AX105" s="471"/>
      <c r="AY105" s="513" t="s">
        <v>616</v>
      </c>
      <c r="AZ105" s="514"/>
      <c r="BA105" s="514"/>
      <c r="BB105" s="515"/>
      <c r="BC105" s="469"/>
      <c r="BD105" s="470"/>
      <c r="BE105" s="470"/>
      <c r="BF105" s="471"/>
      <c r="BG105" s="516" t="str">
        <f t="shared" si="18"/>
        <v>n.é.</v>
      </c>
      <c r="BH105" s="517"/>
    </row>
    <row r="106" spans="1:60" ht="20.100000000000001" customHeight="1" x14ac:dyDescent="0.2">
      <c r="A106" s="393" t="s">
        <v>230</v>
      </c>
      <c r="B106" s="394"/>
      <c r="C106" s="411" t="s">
        <v>355</v>
      </c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3"/>
      <c r="AC106" s="435" t="s">
        <v>356</v>
      </c>
      <c r="AD106" s="436"/>
      <c r="AE106" s="461">
        <v>11595304</v>
      </c>
      <c r="AF106" s="462"/>
      <c r="AG106" s="462"/>
      <c r="AH106" s="463"/>
      <c r="AI106" s="461">
        <v>10899595</v>
      </c>
      <c r="AJ106" s="462"/>
      <c r="AK106" s="462"/>
      <c r="AL106" s="463"/>
      <c r="AM106" s="461">
        <v>10899595</v>
      </c>
      <c r="AN106" s="462"/>
      <c r="AO106" s="462"/>
      <c r="AP106" s="463"/>
      <c r="AQ106" s="196" t="s">
        <v>616</v>
      </c>
      <c r="AR106" s="197"/>
      <c r="AS106" s="197"/>
      <c r="AT106" s="198"/>
      <c r="AU106" s="461">
        <v>0</v>
      </c>
      <c r="AV106" s="462"/>
      <c r="AW106" s="462"/>
      <c r="AX106" s="463"/>
      <c r="AY106" s="196" t="s">
        <v>616</v>
      </c>
      <c r="AZ106" s="197"/>
      <c r="BA106" s="197"/>
      <c r="BB106" s="198"/>
      <c r="BC106" s="461">
        <v>10899595</v>
      </c>
      <c r="BD106" s="462"/>
      <c r="BE106" s="462"/>
      <c r="BF106" s="463"/>
      <c r="BG106" s="511">
        <f t="shared" si="18"/>
        <v>1</v>
      </c>
      <c r="BH106" s="512"/>
    </row>
    <row r="107" spans="1:60" x14ac:dyDescent="0.2">
      <c r="A107" s="393" t="s">
        <v>231</v>
      </c>
      <c r="B107" s="394"/>
      <c r="C107" s="411" t="s">
        <v>357</v>
      </c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3"/>
      <c r="AC107" s="435" t="s">
        <v>358</v>
      </c>
      <c r="AD107" s="436"/>
      <c r="AE107" s="461"/>
      <c r="AF107" s="462"/>
      <c r="AG107" s="462"/>
      <c r="AH107" s="463"/>
      <c r="AI107" s="461"/>
      <c r="AJ107" s="462"/>
      <c r="AK107" s="462"/>
      <c r="AL107" s="463"/>
      <c r="AM107" s="461"/>
      <c r="AN107" s="462"/>
      <c r="AO107" s="462"/>
      <c r="AP107" s="463"/>
      <c r="AQ107" s="196" t="s">
        <v>616</v>
      </c>
      <c r="AR107" s="197"/>
      <c r="AS107" s="197"/>
      <c r="AT107" s="198"/>
      <c r="AU107" s="461"/>
      <c r="AV107" s="462"/>
      <c r="AW107" s="462"/>
      <c r="AX107" s="463"/>
      <c r="AY107" s="196" t="s">
        <v>616</v>
      </c>
      <c r="AZ107" s="197"/>
      <c r="BA107" s="197"/>
      <c r="BB107" s="198"/>
      <c r="BC107" s="461"/>
      <c r="BD107" s="462"/>
      <c r="BE107" s="462"/>
      <c r="BF107" s="463"/>
      <c r="BG107" s="511" t="str">
        <f t="shared" si="18"/>
        <v>n.é.</v>
      </c>
      <c r="BH107" s="512"/>
    </row>
    <row r="108" spans="1:60" s="3" customFormat="1" x14ac:dyDescent="0.2">
      <c r="A108" s="482" t="s">
        <v>232</v>
      </c>
      <c r="B108" s="483"/>
      <c r="C108" s="484" t="s">
        <v>649</v>
      </c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6"/>
      <c r="AC108" s="526" t="s">
        <v>359</v>
      </c>
      <c r="AD108" s="527"/>
      <c r="AE108" s="206">
        <f>SUM(AE106:AH107)</f>
        <v>11595304</v>
      </c>
      <c r="AF108" s="207"/>
      <c r="AG108" s="207"/>
      <c r="AH108" s="208"/>
      <c r="AI108" s="206">
        <f t="shared" ref="AI108" si="33">SUM(AI106:AL107)</f>
        <v>10899595</v>
      </c>
      <c r="AJ108" s="207"/>
      <c r="AK108" s="207"/>
      <c r="AL108" s="208"/>
      <c r="AM108" s="206">
        <f t="shared" ref="AM108" si="34">SUM(AM106:AP107)</f>
        <v>10899595</v>
      </c>
      <c r="AN108" s="207"/>
      <c r="AO108" s="207"/>
      <c r="AP108" s="208"/>
      <c r="AQ108" s="209" t="s">
        <v>616</v>
      </c>
      <c r="AR108" s="210"/>
      <c r="AS108" s="210"/>
      <c r="AT108" s="211"/>
      <c r="AU108" s="206">
        <f t="shared" ref="AU108" si="35">SUM(AU106:AX107)</f>
        <v>0</v>
      </c>
      <c r="AV108" s="207"/>
      <c r="AW108" s="207"/>
      <c r="AX108" s="208"/>
      <c r="AY108" s="209" t="s">
        <v>616</v>
      </c>
      <c r="AZ108" s="210"/>
      <c r="BA108" s="210"/>
      <c r="BB108" s="211"/>
      <c r="BC108" s="206">
        <f t="shared" ref="BC108" si="36">SUM(BC106:BF107)</f>
        <v>10899595</v>
      </c>
      <c r="BD108" s="207"/>
      <c r="BE108" s="207"/>
      <c r="BF108" s="208"/>
      <c r="BG108" s="516">
        <f t="shared" si="18"/>
        <v>1</v>
      </c>
      <c r="BH108" s="517"/>
    </row>
    <row r="109" spans="1:60" x14ac:dyDescent="0.2">
      <c r="A109" s="393" t="s">
        <v>233</v>
      </c>
      <c r="B109" s="394"/>
      <c r="C109" s="432" t="s">
        <v>360</v>
      </c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4"/>
      <c r="AC109" s="435" t="s">
        <v>361</v>
      </c>
      <c r="AD109" s="436"/>
      <c r="AE109" s="461">
        <v>0</v>
      </c>
      <c r="AF109" s="462"/>
      <c r="AG109" s="462"/>
      <c r="AH109" s="463"/>
      <c r="AI109" s="461">
        <v>5581151</v>
      </c>
      <c r="AJ109" s="462"/>
      <c r="AK109" s="462"/>
      <c r="AL109" s="463"/>
      <c r="AM109" s="461">
        <v>5581151</v>
      </c>
      <c r="AN109" s="462"/>
      <c r="AO109" s="462"/>
      <c r="AP109" s="463"/>
      <c r="AQ109" s="196" t="s">
        <v>616</v>
      </c>
      <c r="AR109" s="197"/>
      <c r="AS109" s="197"/>
      <c r="AT109" s="198"/>
      <c r="AU109" s="461">
        <v>0</v>
      </c>
      <c r="AV109" s="462"/>
      <c r="AW109" s="462"/>
      <c r="AX109" s="463"/>
      <c r="AY109" s="196" t="s">
        <v>616</v>
      </c>
      <c r="AZ109" s="197"/>
      <c r="BA109" s="197"/>
      <c r="BB109" s="198"/>
      <c r="BC109" s="461">
        <v>5581151</v>
      </c>
      <c r="BD109" s="462"/>
      <c r="BE109" s="462"/>
      <c r="BF109" s="463"/>
      <c r="BG109" s="511">
        <f t="shared" si="18"/>
        <v>1</v>
      </c>
      <c r="BH109" s="512"/>
    </row>
    <row r="110" spans="1:60" x14ac:dyDescent="0.2">
      <c r="A110" s="393" t="s">
        <v>234</v>
      </c>
      <c r="B110" s="394"/>
      <c r="C110" s="432" t="s">
        <v>362</v>
      </c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4"/>
      <c r="AC110" s="435" t="s">
        <v>363</v>
      </c>
      <c r="AD110" s="436"/>
      <c r="AE110" s="461"/>
      <c r="AF110" s="462"/>
      <c r="AG110" s="462"/>
      <c r="AH110" s="463"/>
      <c r="AI110" s="461"/>
      <c r="AJ110" s="462"/>
      <c r="AK110" s="462"/>
      <c r="AL110" s="463"/>
      <c r="AM110" s="461"/>
      <c r="AN110" s="462"/>
      <c r="AO110" s="462"/>
      <c r="AP110" s="463"/>
      <c r="AQ110" s="196" t="s">
        <v>616</v>
      </c>
      <c r="AR110" s="197"/>
      <c r="AS110" s="197"/>
      <c r="AT110" s="198"/>
      <c r="AU110" s="461"/>
      <c r="AV110" s="462"/>
      <c r="AW110" s="462"/>
      <c r="AX110" s="463"/>
      <c r="AY110" s="196" t="s">
        <v>616</v>
      </c>
      <c r="AZ110" s="197"/>
      <c r="BA110" s="197"/>
      <c r="BB110" s="198"/>
      <c r="BC110" s="461"/>
      <c r="BD110" s="462"/>
      <c r="BE110" s="462"/>
      <c r="BF110" s="463"/>
      <c r="BG110" s="511" t="str">
        <f t="shared" si="18"/>
        <v>n.é.</v>
      </c>
      <c r="BH110" s="512"/>
    </row>
    <row r="111" spans="1:60" x14ac:dyDescent="0.2">
      <c r="A111" s="393" t="s">
        <v>235</v>
      </c>
      <c r="B111" s="394"/>
      <c r="C111" s="432" t="s">
        <v>364</v>
      </c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4"/>
      <c r="AC111" s="435" t="s">
        <v>365</v>
      </c>
      <c r="AD111" s="436"/>
      <c r="AE111" s="461"/>
      <c r="AF111" s="462"/>
      <c r="AG111" s="462"/>
      <c r="AH111" s="463"/>
      <c r="AI111" s="461"/>
      <c r="AJ111" s="462"/>
      <c r="AK111" s="462"/>
      <c r="AL111" s="463"/>
      <c r="AM111" s="461"/>
      <c r="AN111" s="462"/>
      <c r="AO111" s="462"/>
      <c r="AP111" s="463"/>
      <c r="AQ111" s="196" t="s">
        <v>616</v>
      </c>
      <c r="AR111" s="197"/>
      <c r="AS111" s="197"/>
      <c r="AT111" s="198"/>
      <c r="AU111" s="461"/>
      <c r="AV111" s="462"/>
      <c r="AW111" s="462"/>
      <c r="AX111" s="463"/>
      <c r="AY111" s="196" t="s">
        <v>616</v>
      </c>
      <c r="AZ111" s="197"/>
      <c r="BA111" s="197"/>
      <c r="BB111" s="198"/>
      <c r="BC111" s="461"/>
      <c r="BD111" s="462"/>
      <c r="BE111" s="462"/>
      <c r="BF111" s="463"/>
      <c r="BG111" s="511" t="str">
        <f t="shared" si="18"/>
        <v>n.é.</v>
      </c>
      <c r="BH111" s="512"/>
    </row>
    <row r="112" spans="1:60" x14ac:dyDescent="0.2">
      <c r="A112" s="393" t="s">
        <v>236</v>
      </c>
      <c r="B112" s="394"/>
      <c r="C112" s="432" t="s">
        <v>648</v>
      </c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4"/>
      <c r="AC112" s="435" t="s">
        <v>366</v>
      </c>
      <c r="AD112" s="436"/>
      <c r="AE112" s="461"/>
      <c r="AF112" s="462"/>
      <c r="AG112" s="462"/>
      <c r="AH112" s="463"/>
      <c r="AI112" s="461"/>
      <c r="AJ112" s="462"/>
      <c r="AK112" s="462"/>
      <c r="AL112" s="463"/>
      <c r="AM112" s="461"/>
      <c r="AN112" s="462"/>
      <c r="AO112" s="462"/>
      <c r="AP112" s="463"/>
      <c r="AQ112" s="196" t="s">
        <v>616</v>
      </c>
      <c r="AR112" s="197"/>
      <c r="AS112" s="197"/>
      <c r="AT112" s="198"/>
      <c r="AU112" s="461"/>
      <c r="AV112" s="462"/>
      <c r="AW112" s="462"/>
      <c r="AX112" s="463"/>
      <c r="AY112" s="196" t="s">
        <v>616</v>
      </c>
      <c r="AZ112" s="197"/>
      <c r="BA112" s="197"/>
      <c r="BB112" s="198"/>
      <c r="BC112" s="461"/>
      <c r="BD112" s="462"/>
      <c r="BE112" s="462"/>
      <c r="BF112" s="463"/>
      <c r="BG112" s="511" t="str">
        <f t="shared" si="18"/>
        <v>n.é.</v>
      </c>
      <c r="BH112" s="512"/>
    </row>
    <row r="113" spans="1:60" x14ac:dyDescent="0.2">
      <c r="A113" s="393" t="s">
        <v>237</v>
      </c>
      <c r="B113" s="394"/>
      <c r="C113" s="411" t="s">
        <v>367</v>
      </c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3"/>
      <c r="AC113" s="435" t="s">
        <v>368</v>
      </c>
      <c r="AD113" s="436"/>
      <c r="AE113" s="461"/>
      <c r="AF113" s="462"/>
      <c r="AG113" s="462"/>
      <c r="AH113" s="463"/>
      <c r="AI113" s="461"/>
      <c r="AJ113" s="462"/>
      <c r="AK113" s="462"/>
      <c r="AL113" s="463"/>
      <c r="AM113" s="461"/>
      <c r="AN113" s="462"/>
      <c r="AO113" s="462"/>
      <c r="AP113" s="463"/>
      <c r="AQ113" s="196" t="s">
        <v>616</v>
      </c>
      <c r="AR113" s="197"/>
      <c r="AS113" s="197"/>
      <c r="AT113" s="198"/>
      <c r="AU113" s="461"/>
      <c r="AV113" s="462"/>
      <c r="AW113" s="462"/>
      <c r="AX113" s="463"/>
      <c r="AY113" s="196" t="s">
        <v>616</v>
      </c>
      <c r="AZ113" s="197"/>
      <c r="BA113" s="197"/>
      <c r="BB113" s="198"/>
      <c r="BC113" s="461"/>
      <c r="BD113" s="462"/>
      <c r="BE113" s="462"/>
      <c r="BF113" s="463"/>
      <c r="BG113" s="511" t="str">
        <f t="shared" si="18"/>
        <v>n.é.</v>
      </c>
      <c r="BH113" s="512"/>
    </row>
    <row r="114" spans="1:60" x14ac:dyDescent="0.2">
      <c r="A114" s="393" t="s">
        <v>238</v>
      </c>
      <c r="B114" s="394"/>
      <c r="C114" s="411" t="s">
        <v>653</v>
      </c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3"/>
      <c r="AC114" s="435" t="s">
        <v>651</v>
      </c>
      <c r="AD114" s="436"/>
      <c r="AE114" s="461"/>
      <c r="AF114" s="462"/>
      <c r="AG114" s="462"/>
      <c r="AH114" s="463"/>
      <c r="AI114" s="461"/>
      <c r="AJ114" s="462"/>
      <c r="AK114" s="462"/>
      <c r="AL114" s="463"/>
      <c r="AM114" s="461"/>
      <c r="AN114" s="462"/>
      <c r="AO114" s="462"/>
      <c r="AP114" s="463"/>
      <c r="AQ114" s="196" t="s">
        <v>616</v>
      </c>
      <c r="AR114" s="197"/>
      <c r="AS114" s="197"/>
      <c r="AT114" s="198"/>
      <c r="AU114" s="461"/>
      <c r="AV114" s="462"/>
      <c r="AW114" s="462"/>
      <c r="AX114" s="463"/>
      <c r="AY114" s="196" t="s">
        <v>616</v>
      </c>
      <c r="AZ114" s="197"/>
      <c r="BA114" s="197"/>
      <c r="BB114" s="198"/>
      <c r="BC114" s="461"/>
      <c r="BD114" s="462"/>
      <c r="BE114" s="462"/>
      <c r="BF114" s="463"/>
      <c r="BG114" s="511" t="str">
        <f t="shared" ref="BG114:BG116" si="37">IF(AI114&gt;0,BC114/AI114,"n.é.")</f>
        <v>n.é.</v>
      </c>
      <c r="BH114" s="512"/>
    </row>
    <row r="115" spans="1:60" x14ac:dyDescent="0.2">
      <c r="A115" s="393" t="s">
        <v>239</v>
      </c>
      <c r="B115" s="394"/>
      <c r="C115" s="411" t="s">
        <v>654</v>
      </c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3"/>
      <c r="AC115" s="435" t="s">
        <v>652</v>
      </c>
      <c r="AD115" s="436"/>
      <c r="AE115" s="461"/>
      <c r="AF115" s="462"/>
      <c r="AG115" s="462"/>
      <c r="AH115" s="463"/>
      <c r="AI115" s="461"/>
      <c r="AJ115" s="462"/>
      <c r="AK115" s="462"/>
      <c r="AL115" s="463"/>
      <c r="AM115" s="461"/>
      <c r="AN115" s="462"/>
      <c r="AO115" s="462"/>
      <c r="AP115" s="463"/>
      <c r="AQ115" s="196" t="s">
        <v>616</v>
      </c>
      <c r="AR115" s="197"/>
      <c r="AS115" s="197"/>
      <c r="AT115" s="198"/>
      <c r="AU115" s="461"/>
      <c r="AV115" s="462"/>
      <c r="AW115" s="462"/>
      <c r="AX115" s="463"/>
      <c r="AY115" s="196" t="s">
        <v>616</v>
      </c>
      <c r="AZ115" s="197"/>
      <c r="BA115" s="197"/>
      <c r="BB115" s="198"/>
      <c r="BC115" s="461"/>
      <c r="BD115" s="462"/>
      <c r="BE115" s="462"/>
      <c r="BF115" s="463"/>
      <c r="BG115" s="511" t="str">
        <f t="shared" si="37"/>
        <v>n.é.</v>
      </c>
      <c r="BH115" s="512"/>
    </row>
    <row r="116" spans="1:60" s="3" customFormat="1" ht="20.100000000000001" customHeight="1" x14ac:dyDescent="0.2">
      <c r="A116" s="482" t="s">
        <v>240</v>
      </c>
      <c r="B116" s="483"/>
      <c r="C116" s="484" t="s">
        <v>656</v>
      </c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6"/>
      <c r="AC116" s="526" t="s">
        <v>650</v>
      </c>
      <c r="AD116" s="527"/>
      <c r="AE116" s="531">
        <f>SUM(AE114:AH115)</f>
        <v>0</v>
      </c>
      <c r="AF116" s="532"/>
      <c r="AG116" s="532"/>
      <c r="AH116" s="533"/>
      <c r="AI116" s="531">
        <f t="shared" ref="AI116" si="38">SUM(AI114:AL115)</f>
        <v>0</v>
      </c>
      <c r="AJ116" s="532"/>
      <c r="AK116" s="532"/>
      <c r="AL116" s="533"/>
      <c r="AM116" s="531">
        <f t="shared" ref="AM116" si="39">SUM(AM114:AP115)</f>
        <v>0</v>
      </c>
      <c r="AN116" s="532"/>
      <c r="AO116" s="532"/>
      <c r="AP116" s="533"/>
      <c r="AQ116" s="534" t="s">
        <v>616</v>
      </c>
      <c r="AR116" s="535"/>
      <c r="AS116" s="535"/>
      <c r="AT116" s="536"/>
      <c r="AU116" s="531">
        <f t="shared" ref="AU116" si="40">SUM(AU114:AX115)</f>
        <v>0</v>
      </c>
      <c r="AV116" s="532"/>
      <c r="AW116" s="532"/>
      <c r="AX116" s="533"/>
      <c r="AY116" s="534" t="s">
        <v>616</v>
      </c>
      <c r="AZ116" s="535"/>
      <c r="BA116" s="535"/>
      <c r="BB116" s="536"/>
      <c r="BC116" s="531">
        <f t="shared" ref="BC116" si="41">SUM(BC114:BF115)</f>
        <v>0</v>
      </c>
      <c r="BD116" s="532"/>
      <c r="BE116" s="532"/>
      <c r="BF116" s="533"/>
      <c r="BG116" s="516" t="str">
        <f t="shared" si="37"/>
        <v>n.é.</v>
      </c>
      <c r="BH116" s="517"/>
    </row>
    <row r="117" spans="1:60" s="3" customFormat="1" ht="20.100000000000001" customHeight="1" x14ac:dyDescent="0.2">
      <c r="A117" s="482" t="s">
        <v>502</v>
      </c>
      <c r="B117" s="483"/>
      <c r="C117" s="484" t="s">
        <v>655</v>
      </c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6"/>
      <c r="AC117" s="526" t="s">
        <v>369</v>
      </c>
      <c r="AD117" s="527"/>
      <c r="AE117" s="469">
        <f>AE100+AE105+SUM(AE108:AH113)</f>
        <v>11595304</v>
      </c>
      <c r="AF117" s="470"/>
      <c r="AG117" s="470"/>
      <c r="AH117" s="471"/>
      <c r="AI117" s="469">
        <f t="shared" ref="AI117" si="42">AI100+AI105+SUM(AI108:AL113)</f>
        <v>16480746</v>
      </c>
      <c r="AJ117" s="470"/>
      <c r="AK117" s="470"/>
      <c r="AL117" s="471"/>
      <c r="AM117" s="469">
        <f t="shared" ref="AM117" si="43">AM100+AM105+SUM(AM108:AP113)</f>
        <v>16480746</v>
      </c>
      <c r="AN117" s="470"/>
      <c r="AO117" s="470"/>
      <c r="AP117" s="471"/>
      <c r="AQ117" s="513" t="s">
        <v>616</v>
      </c>
      <c r="AR117" s="514"/>
      <c r="AS117" s="514"/>
      <c r="AT117" s="515"/>
      <c r="AU117" s="469">
        <f t="shared" ref="AU117" si="44">AU100+AU105+SUM(AU108:AX113)</f>
        <v>0</v>
      </c>
      <c r="AV117" s="470"/>
      <c r="AW117" s="470"/>
      <c r="AX117" s="471"/>
      <c r="AY117" s="513" t="s">
        <v>616</v>
      </c>
      <c r="AZ117" s="514"/>
      <c r="BA117" s="514"/>
      <c r="BB117" s="515"/>
      <c r="BC117" s="469">
        <f t="shared" ref="BC117" si="45">BC100+BC105+SUM(BC108:BF113)</f>
        <v>16480746</v>
      </c>
      <c r="BD117" s="470"/>
      <c r="BE117" s="470"/>
      <c r="BF117" s="471"/>
      <c r="BG117" s="516">
        <f t="shared" si="18"/>
        <v>1</v>
      </c>
      <c r="BH117" s="517"/>
    </row>
    <row r="118" spans="1:60" ht="20.100000000000001" hidden="1" customHeight="1" x14ac:dyDescent="0.2">
      <c r="A118" s="393" t="s">
        <v>503</v>
      </c>
      <c r="B118" s="394"/>
      <c r="C118" s="411" t="s">
        <v>370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3"/>
      <c r="AC118" s="435" t="s">
        <v>371</v>
      </c>
      <c r="AD118" s="436"/>
      <c r="AE118" s="461"/>
      <c r="AF118" s="462"/>
      <c r="AG118" s="462"/>
      <c r="AH118" s="463"/>
      <c r="AI118" s="461"/>
      <c r="AJ118" s="462"/>
      <c r="AK118" s="462"/>
      <c r="AL118" s="463"/>
      <c r="AM118" s="461"/>
      <c r="AN118" s="462"/>
      <c r="AO118" s="462"/>
      <c r="AP118" s="463"/>
      <c r="AQ118" s="196" t="s">
        <v>616</v>
      </c>
      <c r="AR118" s="197"/>
      <c r="AS118" s="197"/>
      <c r="AT118" s="198"/>
      <c r="AU118" s="461"/>
      <c r="AV118" s="462"/>
      <c r="AW118" s="462"/>
      <c r="AX118" s="463"/>
      <c r="AY118" s="196" t="s">
        <v>616</v>
      </c>
      <c r="AZ118" s="197"/>
      <c r="BA118" s="197"/>
      <c r="BB118" s="198"/>
      <c r="BC118" s="461"/>
      <c r="BD118" s="462"/>
      <c r="BE118" s="462"/>
      <c r="BF118" s="463"/>
      <c r="BG118" s="511" t="str">
        <f t="shared" si="18"/>
        <v>n.é.</v>
      </c>
      <c r="BH118" s="512"/>
    </row>
    <row r="119" spans="1:60" ht="20.100000000000001" hidden="1" customHeight="1" x14ac:dyDescent="0.2">
      <c r="A119" s="393" t="s">
        <v>504</v>
      </c>
      <c r="B119" s="394"/>
      <c r="C119" s="411" t="s">
        <v>372</v>
      </c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3"/>
      <c r="AC119" s="435" t="s">
        <v>373</v>
      </c>
      <c r="AD119" s="436"/>
      <c r="AE119" s="461"/>
      <c r="AF119" s="462"/>
      <c r="AG119" s="462"/>
      <c r="AH119" s="463"/>
      <c r="AI119" s="461"/>
      <c r="AJ119" s="462"/>
      <c r="AK119" s="462"/>
      <c r="AL119" s="463"/>
      <c r="AM119" s="461"/>
      <c r="AN119" s="462"/>
      <c r="AO119" s="462"/>
      <c r="AP119" s="463"/>
      <c r="AQ119" s="196" t="s">
        <v>616</v>
      </c>
      <c r="AR119" s="197"/>
      <c r="AS119" s="197"/>
      <c r="AT119" s="198"/>
      <c r="AU119" s="461"/>
      <c r="AV119" s="462"/>
      <c r="AW119" s="462"/>
      <c r="AX119" s="463"/>
      <c r="AY119" s="196" t="s">
        <v>616</v>
      </c>
      <c r="AZ119" s="197"/>
      <c r="BA119" s="197"/>
      <c r="BB119" s="198"/>
      <c r="BC119" s="461"/>
      <c r="BD119" s="462"/>
      <c r="BE119" s="462"/>
      <c r="BF119" s="463"/>
      <c r="BG119" s="511" t="str">
        <f t="shared" si="18"/>
        <v>n.é.</v>
      </c>
      <c r="BH119" s="512"/>
    </row>
    <row r="120" spans="1:60" ht="20.100000000000001" hidden="1" customHeight="1" x14ac:dyDescent="0.2">
      <c r="A120" s="393" t="s">
        <v>505</v>
      </c>
      <c r="B120" s="394"/>
      <c r="C120" s="432" t="s">
        <v>374</v>
      </c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4"/>
      <c r="AC120" s="435" t="s">
        <v>375</v>
      </c>
      <c r="AD120" s="436"/>
      <c r="AE120" s="461"/>
      <c r="AF120" s="462"/>
      <c r="AG120" s="462"/>
      <c r="AH120" s="463"/>
      <c r="AI120" s="461"/>
      <c r="AJ120" s="462"/>
      <c r="AK120" s="462"/>
      <c r="AL120" s="463"/>
      <c r="AM120" s="461"/>
      <c r="AN120" s="462"/>
      <c r="AO120" s="462"/>
      <c r="AP120" s="463"/>
      <c r="AQ120" s="196" t="s">
        <v>616</v>
      </c>
      <c r="AR120" s="197"/>
      <c r="AS120" s="197"/>
      <c r="AT120" s="198"/>
      <c r="AU120" s="461"/>
      <c r="AV120" s="462"/>
      <c r="AW120" s="462"/>
      <c r="AX120" s="463"/>
      <c r="AY120" s="196" t="s">
        <v>616</v>
      </c>
      <c r="AZ120" s="197"/>
      <c r="BA120" s="197"/>
      <c r="BB120" s="198"/>
      <c r="BC120" s="461"/>
      <c r="BD120" s="462"/>
      <c r="BE120" s="462"/>
      <c r="BF120" s="463"/>
      <c r="BG120" s="511" t="str">
        <f t="shared" si="18"/>
        <v>n.é.</v>
      </c>
      <c r="BH120" s="512"/>
    </row>
    <row r="121" spans="1:60" ht="20.100000000000001" hidden="1" customHeight="1" x14ac:dyDescent="0.2">
      <c r="A121" s="393" t="s">
        <v>506</v>
      </c>
      <c r="B121" s="394"/>
      <c r="C121" s="432" t="s">
        <v>659</v>
      </c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4"/>
      <c r="AC121" s="435" t="s">
        <v>376</v>
      </c>
      <c r="AD121" s="436"/>
      <c r="AE121" s="461"/>
      <c r="AF121" s="462"/>
      <c r="AG121" s="462"/>
      <c r="AH121" s="463"/>
      <c r="AI121" s="461"/>
      <c r="AJ121" s="462"/>
      <c r="AK121" s="462"/>
      <c r="AL121" s="463"/>
      <c r="AM121" s="461"/>
      <c r="AN121" s="462"/>
      <c r="AO121" s="462"/>
      <c r="AP121" s="463"/>
      <c r="AQ121" s="196" t="s">
        <v>616</v>
      </c>
      <c r="AR121" s="197"/>
      <c r="AS121" s="197"/>
      <c r="AT121" s="198"/>
      <c r="AU121" s="461"/>
      <c r="AV121" s="462"/>
      <c r="AW121" s="462"/>
      <c r="AX121" s="463"/>
      <c r="AY121" s="196" t="s">
        <v>616</v>
      </c>
      <c r="AZ121" s="197"/>
      <c r="BA121" s="197"/>
      <c r="BB121" s="198"/>
      <c r="BC121" s="461"/>
      <c r="BD121" s="462"/>
      <c r="BE121" s="462"/>
      <c r="BF121" s="463"/>
      <c r="BG121" s="511" t="str">
        <f t="shared" si="18"/>
        <v>n.é.</v>
      </c>
      <c r="BH121" s="512"/>
    </row>
    <row r="122" spans="1:60" ht="20.100000000000001" hidden="1" customHeight="1" x14ac:dyDescent="0.2">
      <c r="A122" s="393" t="s">
        <v>507</v>
      </c>
      <c r="B122" s="394"/>
      <c r="C122" s="432" t="s">
        <v>658</v>
      </c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4"/>
      <c r="AC122" s="435" t="s">
        <v>660</v>
      </c>
      <c r="AD122" s="436"/>
      <c r="AE122" s="461"/>
      <c r="AF122" s="462"/>
      <c r="AG122" s="462"/>
      <c r="AH122" s="463"/>
      <c r="AI122" s="461"/>
      <c r="AJ122" s="462"/>
      <c r="AK122" s="462"/>
      <c r="AL122" s="463"/>
      <c r="AM122" s="461"/>
      <c r="AN122" s="462"/>
      <c r="AO122" s="462"/>
      <c r="AP122" s="463"/>
      <c r="AQ122" s="196" t="s">
        <v>616</v>
      </c>
      <c r="AR122" s="197"/>
      <c r="AS122" s="197"/>
      <c r="AT122" s="198"/>
      <c r="AU122" s="461"/>
      <c r="AV122" s="462"/>
      <c r="AW122" s="462"/>
      <c r="AX122" s="463"/>
      <c r="AY122" s="196" t="s">
        <v>616</v>
      </c>
      <c r="AZ122" s="197"/>
      <c r="BA122" s="197"/>
      <c r="BB122" s="198"/>
      <c r="BC122" s="461"/>
      <c r="BD122" s="462"/>
      <c r="BE122" s="462"/>
      <c r="BF122" s="463"/>
      <c r="BG122" s="511" t="str">
        <f t="shared" ref="BG122" si="46">IF(AI122&gt;0,BC122/AI122,"n.é.")</f>
        <v>n.é.</v>
      </c>
      <c r="BH122" s="512"/>
    </row>
    <row r="123" spans="1:60" s="3" customFormat="1" ht="20.100000000000001" customHeight="1" x14ac:dyDescent="0.2">
      <c r="A123" s="482" t="s">
        <v>508</v>
      </c>
      <c r="B123" s="483"/>
      <c r="C123" s="528" t="s">
        <v>657</v>
      </c>
      <c r="D123" s="529"/>
      <c r="E123" s="529"/>
      <c r="F123" s="529"/>
      <c r="G123" s="529"/>
      <c r="H123" s="529"/>
      <c r="I123" s="529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529"/>
      <c r="X123" s="529"/>
      <c r="Y123" s="529"/>
      <c r="Z123" s="529"/>
      <c r="AA123" s="529"/>
      <c r="AB123" s="530"/>
      <c r="AC123" s="526" t="s">
        <v>377</v>
      </c>
      <c r="AD123" s="527"/>
      <c r="AE123" s="469">
        <f>SUM(AE118:AH122)</f>
        <v>0</v>
      </c>
      <c r="AF123" s="470"/>
      <c r="AG123" s="470"/>
      <c r="AH123" s="471"/>
      <c r="AI123" s="469">
        <f t="shared" ref="AI123" si="47">SUM(AI118:AL121)</f>
        <v>0</v>
      </c>
      <c r="AJ123" s="470"/>
      <c r="AK123" s="470"/>
      <c r="AL123" s="471"/>
      <c r="AM123" s="469">
        <f t="shared" ref="AM123" si="48">SUM(AM118:AP121)</f>
        <v>0</v>
      </c>
      <c r="AN123" s="470"/>
      <c r="AO123" s="470"/>
      <c r="AP123" s="471"/>
      <c r="AQ123" s="513" t="s">
        <v>616</v>
      </c>
      <c r="AR123" s="514"/>
      <c r="AS123" s="514"/>
      <c r="AT123" s="515"/>
      <c r="AU123" s="469">
        <f t="shared" ref="AU123" si="49">SUM(AU118:AX121)</f>
        <v>0</v>
      </c>
      <c r="AV123" s="470"/>
      <c r="AW123" s="470"/>
      <c r="AX123" s="471"/>
      <c r="AY123" s="513" t="s">
        <v>616</v>
      </c>
      <c r="AZ123" s="514"/>
      <c r="BA123" s="514"/>
      <c r="BB123" s="515"/>
      <c r="BC123" s="469">
        <f t="shared" ref="BC123" si="50">SUM(BC118:BF121)</f>
        <v>0</v>
      </c>
      <c r="BD123" s="470"/>
      <c r="BE123" s="470"/>
      <c r="BF123" s="471"/>
      <c r="BG123" s="516" t="str">
        <f t="shared" si="18"/>
        <v>n.é.</v>
      </c>
      <c r="BH123" s="517"/>
    </row>
    <row r="124" spans="1:60" s="3" customFormat="1" x14ac:dyDescent="0.2">
      <c r="A124" s="393" t="s">
        <v>509</v>
      </c>
      <c r="B124" s="394"/>
      <c r="C124" s="411" t="s">
        <v>378</v>
      </c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3"/>
      <c r="AC124" s="435" t="s">
        <v>379</v>
      </c>
      <c r="AD124" s="436"/>
      <c r="AE124" s="461"/>
      <c r="AF124" s="462"/>
      <c r="AG124" s="462"/>
      <c r="AH124" s="463"/>
      <c r="AI124" s="461"/>
      <c r="AJ124" s="462"/>
      <c r="AK124" s="462"/>
      <c r="AL124" s="463"/>
      <c r="AM124" s="461"/>
      <c r="AN124" s="462"/>
      <c r="AO124" s="462"/>
      <c r="AP124" s="463"/>
      <c r="AQ124" s="196" t="s">
        <v>616</v>
      </c>
      <c r="AR124" s="197"/>
      <c r="AS124" s="197"/>
      <c r="AT124" s="198"/>
      <c r="AU124" s="461"/>
      <c r="AV124" s="462"/>
      <c r="AW124" s="462"/>
      <c r="AX124" s="463"/>
      <c r="AY124" s="196" t="s">
        <v>616</v>
      </c>
      <c r="AZ124" s="197"/>
      <c r="BA124" s="197"/>
      <c r="BB124" s="198"/>
      <c r="BC124" s="461"/>
      <c r="BD124" s="462"/>
      <c r="BE124" s="462"/>
      <c r="BF124" s="463"/>
      <c r="BG124" s="511" t="str">
        <f t="shared" ref="BG124" si="51">IF(AI124&gt;0,BC124/AI124,"n.é.")</f>
        <v>n.é.</v>
      </c>
      <c r="BH124" s="512"/>
    </row>
    <row r="125" spans="1:60" x14ac:dyDescent="0.2">
      <c r="A125" s="393" t="s">
        <v>510</v>
      </c>
      <c r="B125" s="394"/>
      <c r="C125" s="411" t="s">
        <v>664</v>
      </c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3"/>
      <c r="AC125" s="435" t="s">
        <v>662</v>
      </c>
      <c r="AD125" s="436"/>
      <c r="AE125" s="461"/>
      <c r="AF125" s="462"/>
      <c r="AG125" s="462"/>
      <c r="AH125" s="463"/>
      <c r="AI125" s="461"/>
      <c r="AJ125" s="462"/>
      <c r="AK125" s="462"/>
      <c r="AL125" s="463"/>
      <c r="AM125" s="461"/>
      <c r="AN125" s="462"/>
      <c r="AO125" s="462"/>
      <c r="AP125" s="463"/>
      <c r="AQ125" s="196" t="s">
        <v>616</v>
      </c>
      <c r="AR125" s="197"/>
      <c r="AS125" s="197"/>
      <c r="AT125" s="198"/>
      <c r="AU125" s="461"/>
      <c r="AV125" s="462"/>
      <c r="AW125" s="462"/>
      <c r="AX125" s="463"/>
      <c r="AY125" s="196" t="s">
        <v>616</v>
      </c>
      <c r="AZ125" s="197"/>
      <c r="BA125" s="197"/>
      <c r="BB125" s="198"/>
      <c r="BC125" s="461"/>
      <c r="BD125" s="462"/>
      <c r="BE125" s="462"/>
      <c r="BF125" s="463"/>
      <c r="BG125" s="511" t="str">
        <f t="shared" si="18"/>
        <v>n.é.</v>
      </c>
      <c r="BH125" s="512"/>
    </row>
    <row r="126" spans="1:60" s="3" customFormat="1" ht="20.100000000000001" customHeight="1" x14ac:dyDescent="0.2">
      <c r="A126" s="420" t="s">
        <v>511</v>
      </c>
      <c r="B126" s="421"/>
      <c r="C126" s="537" t="s">
        <v>663</v>
      </c>
      <c r="D126" s="538"/>
      <c r="E126" s="538"/>
      <c r="F126" s="538"/>
      <c r="G126" s="538"/>
      <c r="H126" s="538"/>
      <c r="I126" s="538"/>
      <c r="J126" s="538"/>
      <c r="K126" s="538"/>
      <c r="L126" s="538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8"/>
      <c r="X126" s="538"/>
      <c r="Y126" s="538"/>
      <c r="Z126" s="538"/>
      <c r="AA126" s="538"/>
      <c r="AB126" s="539"/>
      <c r="AC126" s="540" t="s">
        <v>380</v>
      </c>
      <c r="AD126" s="541"/>
      <c r="AE126" s="518">
        <f>AE117+AE123+AE125</f>
        <v>11595304</v>
      </c>
      <c r="AF126" s="519"/>
      <c r="AG126" s="519"/>
      <c r="AH126" s="520"/>
      <c r="AI126" s="518">
        <f t="shared" ref="AI126" si="52">AI117+AI123+AI125</f>
        <v>16480746</v>
      </c>
      <c r="AJ126" s="519"/>
      <c r="AK126" s="519"/>
      <c r="AL126" s="520"/>
      <c r="AM126" s="518">
        <f t="shared" ref="AM126" si="53">AM117+AM123+AM125</f>
        <v>16480746</v>
      </c>
      <c r="AN126" s="519"/>
      <c r="AO126" s="519"/>
      <c r="AP126" s="520"/>
      <c r="AQ126" s="521" t="s">
        <v>616</v>
      </c>
      <c r="AR126" s="522"/>
      <c r="AS126" s="522"/>
      <c r="AT126" s="523"/>
      <c r="AU126" s="518">
        <f t="shared" ref="AU126" si="54">AU117+AU123+AU125</f>
        <v>0</v>
      </c>
      <c r="AV126" s="519"/>
      <c r="AW126" s="519"/>
      <c r="AX126" s="520"/>
      <c r="AY126" s="521" t="s">
        <v>616</v>
      </c>
      <c r="AZ126" s="522"/>
      <c r="BA126" s="522"/>
      <c r="BB126" s="523"/>
      <c r="BC126" s="518">
        <f t="shared" ref="BC126" si="55">BC117+BC123+BC125</f>
        <v>16480746</v>
      </c>
      <c r="BD126" s="519"/>
      <c r="BE126" s="519"/>
      <c r="BF126" s="520"/>
      <c r="BG126" s="524">
        <f t="shared" si="18"/>
        <v>1</v>
      </c>
      <c r="BH126" s="525"/>
    </row>
    <row r="127" spans="1:60" s="3" customFormat="1" ht="20.100000000000001" customHeight="1" x14ac:dyDescent="0.2">
      <c r="A127" s="427" t="s">
        <v>512</v>
      </c>
      <c r="B127" s="428"/>
      <c r="C127" s="75" t="s">
        <v>661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5"/>
      <c r="AD127" s="6"/>
      <c r="AE127" s="542">
        <f>AE96+AE126</f>
        <v>321669852</v>
      </c>
      <c r="AF127" s="543"/>
      <c r="AG127" s="543"/>
      <c r="AH127" s="544"/>
      <c r="AI127" s="542">
        <f t="shared" ref="AI127" si="56">AI96+AI126</f>
        <v>455846697</v>
      </c>
      <c r="AJ127" s="543"/>
      <c r="AK127" s="543"/>
      <c r="AL127" s="544"/>
      <c r="AM127" s="542">
        <f t="shared" ref="AM127" si="57">AM96+AM126</f>
        <v>455846697</v>
      </c>
      <c r="AN127" s="543"/>
      <c r="AO127" s="543"/>
      <c r="AP127" s="544"/>
      <c r="AQ127" s="545" t="s">
        <v>616</v>
      </c>
      <c r="AR127" s="546"/>
      <c r="AS127" s="546"/>
      <c r="AT127" s="547"/>
      <c r="AU127" s="542">
        <f t="shared" ref="AU127" si="58">AU96+AU126</f>
        <v>277649</v>
      </c>
      <c r="AV127" s="543"/>
      <c r="AW127" s="543"/>
      <c r="AX127" s="544"/>
      <c r="AY127" s="545" t="s">
        <v>616</v>
      </c>
      <c r="AZ127" s="546"/>
      <c r="BA127" s="546"/>
      <c r="BB127" s="547"/>
      <c r="BC127" s="542">
        <f t="shared" ref="BC127" si="59">BC96+BC126</f>
        <v>440663104</v>
      </c>
      <c r="BD127" s="543"/>
      <c r="BE127" s="543"/>
      <c r="BF127" s="544"/>
      <c r="BG127" s="548">
        <f t="shared" si="18"/>
        <v>0.96669144890173464</v>
      </c>
      <c r="BH127" s="549"/>
    </row>
    <row r="128" spans="1:60" ht="20.100000000000001" customHeight="1" x14ac:dyDescent="0.2">
      <c r="A128" s="393" t="s">
        <v>513</v>
      </c>
      <c r="B128" s="394"/>
      <c r="C128" s="555" t="s">
        <v>20</v>
      </c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7"/>
      <c r="AC128" s="558" t="s">
        <v>51</v>
      </c>
      <c r="AD128" s="559"/>
      <c r="AE128" s="461">
        <v>34662320</v>
      </c>
      <c r="AF128" s="551"/>
      <c r="AG128" s="551"/>
      <c r="AH128" s="552"/>
      <c r="AI128" s="550">
        <v>33190281</v>
      </c>
      <c r="AJ128" s="551"/>
      <c r="AK128" s="551"/>
      <c r="AL128" s="552"/>
      <c r="AM128" s="550">
        <v>0</v>
      </c>
      <c r="AN128" s="551"/>
      <c r="AO128" s="551"/>
      <c r="AP128" s="552"/>
      <c r="AQ128" s="550">
        <v>33190281</v>
      </c>
      <c r="AR128" s="551"/>
      <c r="AS128" s="551"/>
      <c r="AT128" s="552"/>
      <c r="AU128" s="550">
        <v>103986960</v>
      </c>
      <c r="AV128" s="551"/>
      <c r="AW128" s="551"/>
      <c r="AX128" s="552"/>
      <c r="AY128" s="550">
        <v>0</v>
      </c>
      <c r="AZ128" s="551"/>
      <c r="BA128" s="551"/>
      <c r="BB128" s="552"/>
      <c r="BC128" s="550">
        <v>33190281</v>
      </c>
      <c r="BD128" s="551"/>
      <c r="BE128" s="551"/>
      <c r="BF128" s="552"/>
      <c r="BG128" s="553">
        <f t="shared" si="18"/>
        <v>1</v>
      </c>
      <c r="BH128" s="554"/>
    </row>
    <row r="129" spans="1:60" x14ac:dyDescent="0.2">
      <c r="A129" s="393" t="s">
        <v>514</v>
      </c>
      <c r="B129" s="394"/>
      <c r="C129" s="555" t="s">
        <v>47</v>
      </c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6"/>
      <c r="X129" s="556"/>
      <c r="Y129" s="556"/>
      <c r="Z129" s="556"/>
      <c r="AA129" s="556"/>
      <c r="AB129" s="557"/>
      <c r="AC129" s="440" t="s">
        <v>50</v>
      </c>
      <c r="AD129" s="441"/>
      <c r="AE129" s="550">
        <v>0</v>
      </c>
      <c r="AF129" s="551"/>
      <c r="AG129" s="551"/>
      <c r="AH129" s="552"/>
      <c r="AI129" s="550">
        <v>119700</v>
      </c>
      <c r="AJ129" s="551"/>
      <c r="AK129" s="551"/>
      <c r="AL129" s="552"/>
      <c r="AM129" s="550">
        <v>0</v>
      </c>
      <c r="AN129" s="551"/>
      <c r="AO129" s="551"/>
      <c r="AP129" s="552"/>
      <c r="AQ129" s="550">
        <v>119700</v>
      </c>
      <c r="AR129" s="551"/>
      <c r="AS129" s="551"/>
      <c r="AT129" s="552"/>
      <c r="AU129" s="550">
        <v>0</v>
      </c>
      <c r="AV129" s="551"/>
      <c r="AW129" s="551"/>
      <c r="AX129" s="552"/>
      <c r="AY129" s="550">
        <v>0</v>
      </c>
      <c r="AZ129" s="551"/>
      <c r="BA129" s="551"/>
      <c r="BB129" s="552"/>
      <c r="BC129" s="550">
        <v>119700</v>
      </c>
      <c r="BD129" s="551"/>
      <c r="BE129" s="551"/>
      <c r="BF129" s="552"/>
      <c r="BG129" s="553">
        <f t="shared" si="18"/>
        <v>1</v>
      </c>
      <c r="BH129" s="554"/>
    </row>
    <row r="130" spans="1:60" x14ac:dyDescent="0.2">
      <c r="A130" s="393" t="s">
        <v>515</v>
      </c>
      <c r="B130" s="394"/>
      <c r="C130" s="555" t="s">
        <v>46</v>
      </c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  <c r="W130" s="556"/>
      <c r="X130" s="556"/>
      <c r="Y130" s="556"/>
      <c r="Z130" s="556"/>
      <c r="AA130" s="556"/>
      <c r="AB130" s="557"/>
      <c r="AC130" s="440" t="s">
        <v>49</v>
      </c>
      <c r="AD130" s="441"/>
      <c r="AE130" s="550"/>
      <c r="AF130" s="551"/>
      <c r="AG130" s="551"/>
      <c r="AH130" s="552"/>
      <c r="AI130" s="550"/>
      <c r="AJ130" s="551"/>
      <c r="AK130" s="551"/>
      <c r="AL130" s="552"/>
      <c r="AM130" s="550"/>
      <c r="AN130" s="551"/>
      <c r="AO130" s="551"/>
      <c r="AP130" s="552"/>
      <c r="AQ130" s="550"/>
      <c r="AR130" s="551"/>
      <c r="AS130" s="551"/>
      <c r="AT130" s="552"/>
      <c r="AU130" s="550"/>
      <c r="AV130" s="551"/>
      <c r="AW130" s="551"/>
      <c r="AX130" s="552"/>
      <c r="AY130" s="550"/>
      <c r="AZ130" s="551"/>
      <c r="BA130" s="551"/>
      <c r="BB130" s="552"/>
      <c r="BC130" s="550"/>
      <c r="BD130" s="551"/>
      <c r="BE130" s="551"/>
      <c r="BF130" s="552"/>
      <c r="BG130" s="553" t="str">
        <f t="shared" si="18"/>
        <v>n.é.</v>
      </c>
      <c r="BH130" s="554"/>
    </row>
    <row r="131" spans="1:60" x14ac:dyDescent="0.2">
      <c r="A131" s="393" t="s">
        <v>517</v>
      </c>
      <c r="B131" s="394"/>
      <c r="C131" s="495" t="s">
        <v>19</v>
      </c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7"/>
      <c r="AC131" s="440" t="s">
        <v>48</v>
      </c>
      <c r="AD131" s="441"/>
      <c r="AE131" s="550"/>
      <c r="AF131" s="551"/>
      <c r="AG131" s="551"/>
      <c r="AH131" s="552"/>
      <c r="AI131" s="550"/>
      <c r="AJ131" s="551"/>
      <c r="AK131" s="551"/>
      <c r="AL131" s="552"/>
      <c r="AM131" s="550"/>
      <c r="AN131" s="551"/>
      <c r="AO131" s="551"/>
      <c r="AP131" s="552"/>
      <c r="AQ131" s="550"/>
      <c r="AR131" s="551"/>
      <c r="AS131" s="551"/>
      <c r="AT131" s="552"/>
      <c r="AU131" s="550"/>
      <c r="AV131" s="551"/>
      <c r="AW131" s="551"/>
      <c r="AX131" s="552"/>
      <c r="AY131" s="550"/>
      <c r="AZ131" s="551"/>
      <c r="BA131" s="551"/>
      <c r="BB131" s="552"/>
      <c r="BC131" s="550"/>
      <c r="BD131" s="551"/>
      <c r="BE131" s="551"/>
      <c r="BF131" s="552"/>
      <c r="BG131" s="553" t="str">
        <f t="shared" si="18"/>
        <v>n.é.</v>
      </c>
      <c r="BH131" s="554"/>
    </row>
    <row r="132" spans="1:60" x14ac:dyDescent="0.2">
      <c r="A132" s="393" t="s">
        <v>518</v>
      </c>
      <c r="B132" s="394"/>
      <c r="C132" s="495" t="s">
        <v>16</v>
      </c>
      <c r="D132" s="496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7"/>
      <c r="AC132" s="440" t="s">
        <v>45</v>
      </c>
      <c r="AD132" s="441"/>
      <c r="AE132" s="550"/>
      <c r="AF132" s="551"/>
      <c r="AG132" s="551"/>
      <c r="AH132" s="552"/>
      <c r="AI132" s="550"/>
      <c r="AJ132" s="551"/>
      <c r="AK132" s="551"/>
      <c r="AL132" s="552"/>
      <c r="AM132" s="550"/>
      <c r="AN132" s="551"/>
      <c r="AO132" s="551"/>
      <c r="AP132" s="552"/>
      <c r="AQ132" s="550"/>
      <c r="AR132" s="551"/>
      <c r="AS132" s="551"/>
      <c r="AT132" s="552"/>
      <c r="AU132" s="550"/>
      <c r="AV132" s="551"/>
      <c r="AW132" s="551"/>
      <c r="AX132" s="552"/>
      <c r="AY132" s="550"/>
      <c r="AZ132" s="551"/>
      <c r="BA132" s="551"/>
      <c r="BB132" s="552"/>
      <c r="BC132" s="550"/>
      <c r="BD132" s="551"/>
      <c r="BE132" s="551"/>
      <c r="BF132" s="552"/>
      <c r="BG132" s="553" t="str">
        <f t="shared" si="18"/>
        <v>n.é.</v>
      </c>
      <c r="BH132" s="554"/>
    </row>
    <row r="133" spans="1:60" x14ac:dyDescent="0.2">
      <c r="A133" s="393" t="s">
        <v>519</v>
      </c>
      <c r="B133" s="394"/>
      <c r="C133" s="495" t="s">
        <v>17</v>
      </c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7"/>
      <c r="AC133" s="440" t="s">
        <v>44</v>
      </c>
      <c r="AD133" s="441"/>
      <c r="AE133" s="550"/>
      <c r="AF133" s="551"/>
      <c r="AG133" s="551"/>
      <c r="AH133" s="552"/>
      <c r="AI133" s="550"/>
      <c r="AJ133" s="551"/>
      <c r="AK133" s="551"/>
      <c r="AL133" s="552"/>
      <c r="AM133" s="550"/>
      <c r="AN133" s="551"/>
      <c r="AO133" s="551"/>
      <c r="AP133" s="552"/>
      <c r="AQ133" s="550"/>
      <c r="AR133" s="551"/>
      <c r="AS133" s="551"/>
      <c r="AT133" s="552"/>
      <c r="AU133" s="550"/>
      <c r="AV133" s="551"/>
      <c r="AW133" s="551"/>
      <c r="AX133" s="552"/>
      <c r="AY133" s="550"/>
      <c r="AZ133" s="551"/>
      <c r="BA133" s="551"/>
      <c r="BB133" s="552"/>
      <c r="BC133" s="550"/>
      <c r="BD133" s="551"/>
      <c r="BE133" s="551"/>
      <c r="BF133" s="552"/>
      <c r="BG133" s="553" t="str">
        <f t="shared" si="18"/>
        <v>n.é.</v>
      </c>
      <c r="BH133" s="554"/>
    </row>
    <row r="134" spans="1:60" ht="20.100000000000001" customHeight="1" x14ac:dyDescent="0.2">
      <c r="A134" s="393" t="s">
        <v>520</v>
      </c>
      <c r="B134" s="394"/>
      <c r="C134" s="495" t="s">
        <v>21</v>
      </c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7"/>
      <c r="AC134" s="440" t="s">
        <v>43</v>
      </c>
      <c r="AD134" s="441"/>
      <c r="AE134" s="461">
        <v>1293030</v>
      </c>
      <c r="AF134" s="551"/>
      <c r="AG134" s="551"/>
      <c r="AH134" s="552"/>
      <c r="AI134" s="550">
        <v>1041927</v>
      </c>
      <c r="AJ134" s="551"/>
      <c r="AK134" s="551"/>
      <c r="AL134" s="552"/>
      <c r="AM134" s="550">
        <v>0</v>
      </c>
      <c r="AN134" s="551"/>
      <c r="AO134" s="551"/>
      <c r="AP134" s="552"/>
      <c r="AQ134" s="550">
        <v>1041927</v>
      </c>
      <c r="AR134" s="551"/>
      <c r="AS134" s="551"/>
      <c r="AT134" s="552"/>
      <c r="AU134" s="550">
        <v>3879090</v>
      </c>
      <c r="AV134" s="551"/>
      <c r="AW134" s="551"/>
      <c r="AX134" s="552"/>
      <c r="AY134" s="550">
        <v>0</v>
      </c>
      <c r="AZ134" s="551"/>
      <c r="BA134" s="551"/>
      <c r="BB134" s="552"/>
      <c r="BC134" s="550">
        <v>1041927</v>
      </c>
      <c r="BD134" s="551"/>
      <c r="BE134" s="551"/>
      <c r="BF134" s="552"/>
      <c r="BG134" s="553">
        <f t="shared" si="18"/>
        <v>1</v>
      </c>
      <c r="BH134" s="554"/>
    </row>
    <row r="135" spans="1:60" ht="20.100000000000001" hidden="1" customHeight="1" x14ac:dyDescent="0.2">
      <c r="A135" s="393" t="s">
        <v>521</v>
      </c>
      <c r="B135" s="394"/>
      <c r="C135" s="495" t="s">
        <v>41</v>
      </c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7"/>
      <c r="AC135" s="440" t="s">
        <v>42</v>
      </c>
      <c r="AD135" s="441"/>
      <c r="AE135" s="550"/>
      <c r="AF135" s="551"/>
      <c r="AG135" s="551"/>
      <c r="AH135" s="552"/>
      <c r="AI135" s="550"/>
      <c r="AJ135" s="551"/>
      <c r="AK135" s="551"/>
      <c r="AL135" s="552"/>
      <c r="AM135" s="550"/>
      <c r="AN135" s="551"/>
      <c r="AO135" s="551"/>
      <c r="AP135" s="552"/>
      <c r="AQ135" s="550"/>
      <c r="AR135" s="551"/>
      <c r="AS135" s="551"/>
      <c r="AT135" s="552"/>
      <c r="AU135" s="550"/>
      <c r="AV135" s="551"/>
      <c r="AW135" s="551"/>
      <c r="AX135" s="552"/>
      <c r="AY135" s="550"/>
      <c r="AZ135" s="551"/>
      <c r="BA135" s="551"/>
      <c r="BB135" s="552"/>
      <c r="BC135" s="550"/>
      <c r="BD135" s="551"/>
      <c r="BE135" s="551"/>
      <c r="BF135" s="552"/>
      <c r="BG135" s="553" t="str">
        <f t="shared" si="18"/>
        <v>n.é.</v>
      </c>
      <c r="BH135" s="554"/>
    </row>
    <row r="136" spans="1:60" ht="20.100000000000001" hidden="1" customHeight="1" x14ac:dyDescent="0.2">
      <c r="A136" s="393" t="s">
        <v>522</v>
      </c>
      <c r="B136" s="394"/>
      <c r="C136" s="411" t="s">
        <v>18</v>
      </c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3"/>
      <c r="AC136" s="440" t="s">
        <v>40</v>
      </c>
      <c r="AD136" s="441"/>
      <c r="AE136" s="550"/>
      <c r="AF136" s="551"/>
      <c r="AG136" s="551"/>
      <c r="AH136" s="552"/>
      <c r="AI136" s="550"/>
      <c r="AJ136" s="551"/>
      <c r="AK136" s="551"/>
      <c r="AL136" s="552"/>
      <c r="AM136" s="550"/>
      <c r="AN136" s="551"/>
      <c r="AO136" s="551"/>
      <c r="AP136" s="552"/>
      <c r="AQ136" s="550"/>
      <c r="AR136" s="551"/>
      <c r="AS136" s="551"/>
      <c r="AT136" s="552"/>
      <c r="AU136" s="550"/>
      <c r="AV136" s="551"/>
      <c r="AW136" s="551"/>
      <c r="AX136" s="552"/>
      <c r="AY136" s="550"/>
      <c r="AZ136" s="551"/>
      <c r="BA136" s="551"/>
      <c r="BB136" s="552"/>
      <c r="BC136" s="550"/>
      <c r="BD136" s="551"/>
      <c r="BE136" s="551"/>
      <c r="BF136" s="552"/>
      <c r="BG136" s="553" t="str">
        <f t="shared" si="18"/>
        <v>n.é.</v>
      </c>
      <c r="BH136" s="554"/>
    </row>
    <row r="137" spans="1:60" ht="20.100000000000001" hidden="1" customHeight="1" x14ac:dyDescent="0.2">
      <c r="A137" s="393" t="s">
        <v>523</v>
      </c>
      <c r="B137" s="394"/>
      <c r="C137" s="411" t="s">
        <v>37</v>
      </c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3"/>
      <c r="AC137" s="440" t="s">
        <v>39</v>
      </c>
      <c r="AD137" s="441"/>
      <c r="AE137" s="550"/>
      <c r="AF137" s="551"/>
      <c r="AG137" s="551"/>
      <c r="AH137" s="552"/>
      <c r="AI137" s="550"/>
      <c r="AJ137" s="551"/>
      <c r="AK137" s="551"/>
      <c r="AL137" s="552"/>
      <c r="AM137" s="550"/>
      <c r="AN137" s="551"/>
      <c r="AO137" s="551"/>
      <c r="AP137" s="552"/>
      <c r="AQ137" s="550"/>
      <c r="AR137" s="551"/>
      <c r="AS137" s="551"/>
      <c r="AT137" s="552"/>
      <c r="AU137" s="550"/>
      <c r="AV137" s="551"/>
      <c r="AW137" s="551"/>
      <c r="AX137" s="552"/>
      <c r="AY137" s="550"/>
      <c r="AZ137" s="551"/>
      <c r="BA137" s="551"/>
      <c r="BB137" s="552"/>
      <c r="BC137" s="550"/>
      <c r="BD137" s="551"/>
      <c r="BE137" s="551"/>
      <c r="BF137" s="552"/>
      <c r="BG137" s="553" t="str">
        <f t="shared" si="18"/>
        <v>n.é.</v>
      </c>
      <c r="BH137" s="554"/>
    </row>
    <row r="138" spans="1:60" ht="20.100000000000001" hidden="1" customHeight="1" x14ac:dyDescent="0.2">
      <c r="A138" s="393" t="s">
        <v>524</v>
      </c>
      <c r="B138" s="394"/>
      <c r="C138" s="411" t="s">
        <v>36</v>
      </c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3"/>
      <c r="AC138" s="440" t="s">
        <v>38</v>
      </c>
      <c r="AD138" s="441"/>
      <c r="AE138" s="550"/>
      <c r="AF138" s="551"/>
      <c r="AG138" s="551"/>
      <c r="AH138" s="552"/>
      <c r="AI138" s="550"/>
      <c r="AJ138" s="551"/>
      <c r="AK138" s="551"/>
      <c r="AL138" s="552"/>
      <c r="AM138" s="550"/>
      <c r="AN138" s="551"/>
      <c r="AO138" s="551"/>
      <c r="AP138" s="552"/>
      <c r="AQ138" s="550"/>
      <c r="AR138" s="551"/>
      <c r="AS138" s="551"/>
      <c r="AT138" s="552"/>
      <c r="AU138" s="550"/>
      <c r="AV138" s="551"/>
      <c r="AW138" s="551"/>
      <c r="AX138" s="552"/>
      <c r="AY138" s="550"/>
      <c r="AZ138" s="551"/>
      <c r="BA138" s="551"/>
      <c r="BB138" s="552"/>
      <c r="BC138" s="550"/>
      <c r="BD138" s="551"/>
      <c r="BE138" s="551"/>
      <c r="BF138" s="552"/>
      <c r="BG138" s="553" t="str">
        <f t="shared" si="18"/>
        <v>n.é.</v>
      </c>
      <c r="BH138" s="554"/>
    </row>
    <row r="139" spans="1:60" s="2" customFormat="1" ht="20.100000000000001" hidden="1" customHeight="1" x14ac:dyDescent="0.2">
      <c r="A139" s="393" t="s">
        <v>525</v>
      </c>
      <c r="B139" s="394"/>
      <c r="C139" s="411" t="s">
        <v>35</v>
      </c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3"/>
      <c r="AC139" s="440" t="s">
        <v>34</v>
      </c>
      <c r="AD139" s="441"/>
      <c r="AE139" s="550"/>
      <c r="AF139" s="551"/>
      <c r="AG139" s="551"/>
      <c r="AH139" s="552"/>
      <c r="AI139" s="550"/>
      <c r="AJ139" s="551"/>
      <c r="AK139" s="551"/>
      <c r="AL139" s="552"/>
      <c r="AM139" s="550"/>
      <c r="AN139" s="551"/>
      <c r="AO139" s="551"/>
      <c r="AP139" s="552"/>
      <c r="AQ139" s="550"/>
      <c r="AR139" s="551"/>
      <c r="AS139" s="551"/>
      <c r="AT139" s="552"/>
      <c r="AU139" s="550"/>
      <c r="AV139" s="551"/>
      <c r="AW139" s="551"/>
      <c r="AX139" s="552"/>
      <c r="AY139" s="550"/>
      <c r="AZ139" s="551"/>
      <c r="BA139" s="551"/>
      <c r="BB139" s="552"/>
      <c r="BC139" s="550"/>
      <c r="BD139" s="551"/>
      <c r="BE139" s="551"/>
      <c r="BF139" s="552"/>
      <c r="BG139" s="553" t="str">
        <f t="shared" si="18"/>
        <v>n.é.</v>
      </c>
      <c r="BH139" s="554"/>
    </row>
    <row r="140" spans="1:60" s="2" customFormat="1" x14ac:dyDescent="0.2">
      <c r="A140" s="393" t="s">
        <v>526</v>
      </c>
      <c r="B140" s="394"/>
      <c r="C140" s="411" t="s">
        <v>25</v>
      </c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3"/>
      <c r="AC140" s="440" t="s">
        <v>33</v>
      </c>
      <c r="AD140" s="441"/>
      <c r="AE140" s="550">
        <v>0</v>
      </c>
      <c r="AF140" s="551"/>
      <c r="AG140" s="551"/>
      <c r="AH140" s="552"/>
      <c r="AI140" s="550">
        <v>766546</v>
      </c>
      <c r="AJ140" s="551"/>
      <c r="AK140" s="551"/>
      <c r="AL140" s="552"/>
      <c r="AM140" s="550">
        <v>0</v>
      </c>
      <c r="AN140" s="551"/>
      <c r="AO140" s="551"/>
      <c r="AP140" s="552"/>
      <c r="AQ140" s="550">
        <v>766546</v>
      </c>
      <c r="AR140" s="551"/>
      <c r="AS140" s="551"/>
      <c r="AT140" s="552"/>
      <c r="AU140" s="550">
        <v>0</v>
      </c>
      <c r="AV140" s="551"/>
      <c r="AW140" s="551"/>
      <c r="AX140" s="552"/>
      <c r="AY140" s="550">
        <v>0</v>
      </c>
      <c r="AZ140" s="551"/>
      <c r="BA140" s="551"/>
      <c r="BB140" s="552"/>
      <c r="BC140" s="550">
        <v>766546</v>
      </c>
      <c r="BD140" s="551"/>
      <c r="BE140" s="551"/>
      <c r="BF140" s="552"/>
      <c r="BG140" s="553">
        <f t="shared" si="18"/>
        <v>1</v>
      </c>
      <c r="BH140" s="554"/>
    </row>
    <row r="141" spans="1:60" s="2" customFormat="1" ht="20.100000000000001" customHeight="1" x14ac:dyDescent="0.2">
      <c r="A141" s="482" t="s">
        <v>527</v>
      </c>
      <c r="B141" s="483"/>
      <c r="C141" s="560" t="s">
        <v>800</v>
      </c>
      <c r="D141" s="561"/>
      <c r="E141" s="561"/>
      <c r="F141" s="561"/>
      <c r="G141" s="561"/>
      <c r="H141" s="561"/>
      <c r="I141" s="561"/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2"/>
      <c r="AC141" s="563" t="s">
        <v>27</v>
      </c>
      <c r="AD141" s="564"/>
      <c r="AE141" s="469">
        <f>SUM(AE128:AH140)</f>
        <v>35955350</v>
      </c>
      <c r="AF141" s="470"/>
      <c r="AG141" s="470"/>
      <c r="AH141" s="471"/>
      <c r="AI141" s="469">
        <f t="shared" ref="AI141" si="60">SUM(AI128:AL140)</f>
        <v>35118454</v>
      </c>
      <c r="AJ141" s="470"/>
      <c r="AK141" s="470"/>
      <c r="AL141" s="471"/>
      <c r="AM141" s="469">
        <f t="shared" ref="AM141" si="61">SUM(AM128:AP140)</f>
        <v>0</v>
      </c>
      <c r="AN141" s="470"/>
      <c r="AO141" s="470"/>
      <c r="AP141" s="471"/>
      <c r="AQ141" s="469">
        <f t="shared" ref="AQ141" si="62">SUM(AQ128:AT140)</f>
        <v>35118454</v>
      </c>
      <c r="AR141" s="470"/>
      <c r="AS141" s="470"/>
      <c r="AT141" s="471"/>
      <c r="AU141" s="469">
        <f t="shared" ref="AU141" si="63">SUM(AU128:AX140)</f>
        <v>107866050</v>
      </c>
      <c r="AV141" s="470"/>
      <c r="AW141" s="470"/>
      <c r="AX141" s="471"/>
      <c r="AY141" s="469">
        <f t="shared" ref="AY141" si="64">SUM(AY128:BB140)</f>
        <v>0</v>
      </c>
      <c r="AZ141" s="470"/>
      <c r="BA141" s="470"/>
      <c r="BB141" s="471"/>
      <c r="BC141" s="469">
        <f t="shared" ref="BC141" si="65">SUM(BC128:BF140)</f>
        <v>35118454</v>
      </c>
      <c r="BD141" s="470"/>
      <c r="BE141" s="470"/>
      <c r="BF141" s="471"/>
      <c r="BG141" s="516">
        <f t="shared" si="18"/>
        <v>1</v>
      </c>
      <c r="BH141" s="517"/>
    </row>
    <row r="142" spans="1:60" x14ac:dyDescent="0.2">
      <c r="A142" s="393" t="s">
        <v>528</v>
      </c>
      <c r="B142" s="394"/>
      <c r="C142" s="411" t="s">
        <v>22</v>
      </c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3"/>
      <c r="AC142" s="440" t="s">
        <v>28</v>
      </c>
      <c r="AD142" s="441"/>
      <c r="AE142" s="461">
        <v>7386870</v>
      </c>
      <c r="AF142" s="551"/>
      <c r="AG142" s="551"/>
      <c r="AH142" s="552"/>
      <c r="AI142" s="550">
        <v>9117283</v>
      </c>
      <c r="AJ142" s="551"/>
      <c r="AK142" s="551"/>
      <c r="AL142" s="552"/>
      <c r="AM142" s="550">
        <v>0</v>
      </c>
      <c r="AN142" s="551"/>
      <c r="AO142" s="551"/>
      <c r="AP142" s="552"/>
      <c r="AQ142" s="550">
        <v>9117283</v>
      </c>
      <c r="AR142" s="551"/>
      <c r="AS142" s="551"/>
      <c r="AT142" s="552"/>
      <c r="AU142" s="550">
        <v>22160610</v>
      </c>
      <c r="AV142" s="551"/>
      <c r="AW142" s="551"/>
      <c r="AX142" s="552"/>
      <c r="AY142" s="550">
        <v>0</v>
      </c>
      <c r="AZ142" s="551"/>
      <c r="BA142" s="551"/>
      <c r="BB142" s="552"/>
      <c r="BC142" s="550">
        <v>9117283</v>
      </c>
      <c r="BD142" s="551"/>
      <c r="BE142" s="551"/>
      <c r="BF142" s="552"/>
      <c r="BG142" s="553">
        <f t="shared" si="18"/>
        <v>1</v>
      </c>
      <c r="BH142" s="554"/>
    </row>
    <row r="143" spans="1:60" x14ac:dyDescent="0.2">
      <c r="A143" s="393" t="s">
        <v>529</v>
      </c>
      <c r="B143" s="394"/>
      <c r="C143" s="411" t="s">
        <v>426</v>
      </c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3"/>
      <c r="AC143" s="440" t="s">
        <v>29</v>
      </c>
      <c r="AD143" s="441"/>
      <c r="AE143" s="550">
        <v>0</v>
      </c>
      <c r="AF143" s="551"/>
      <c r="AG143" s="551"/>
      <c r="AH143" s="552"/>
      <c r="AI143" s="550">
        <v>1035821</v>
      </c>
      <c r="AJ143" s="551"/>
      <c r="AK143" s="551"/>
      <c r="AL143" s="552"/>
      <c r="AM143" s="550">
        <v>0</v>
      </c>
      <c r="AN143" s="551"/>
      <c r="AO143" s="551"/>
      <c r="AP143" s="552"/>
      <c r="AQ143" s="550">
        <v>1035821</v>
      </c>
      <c r="AR143" s="551"/>
      <c r="AS143" s="551"/>
      <c r="AT143" s="552"/>
      <c r="AU143" s="550">
        <v>0</v>
      </c>
      <c r="AV143" s="551"/>
      <c r="AW143" s="551"/>
      <c r="AX143" s="552"/>
      <c r="AY143" s="550">
        <v>0</v>
      </c>
      <c r="AZ143" s="551"/>
      <c r="BA143" s="551"/>
      <c r="BB143" s="552"/>
      <c r="BC143" s="550">
        <v>1035821</v>
      </c>
      <c r="BD143" s="551"/>
      <c r="BE143" s="551"/>
      <c r="BF143" s="552"/>
      <c r="BG143" s="553">
        <f t="shared" si="18"/>
        <v>1</v>
      </c>
      <c r="BH143" s="554"/>
    </row>
    <row r="144" spans="1:60" x14ac:dyDescent="0.2">
      <c r="A144" s="393" t="s">
        <v>530</v>
      </c>
      <c r="B144" s="394"/>
      <c r="C144" s="432" t="s">
        <v>23</v>
      </c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4"/>
      <c r="AC144" s="440" t="s">
        <v>30</v>
      </c>
      <c r="AD144" s="441"/>
      <c r="AE144" s="461">
        <v>0</v>
      </c>
      <c r="AF144" s="551"/>
      <c r="AG144" s="551"/>
      <c r="AH144" s="552"/>
      <c r="AI144" s="550">
        <v>239115</v>
      </c>
      <c r="AJ144" s="551"/>
      <c r="AK144" s="551"/>
      <c r="AL144" s="552"/>
      <c r="AM144" s="550">
        <v>0</v>
      </c>
      <c r="AN144" s="551"/>
      <c r="AO144" s="551"/>
      <c r="AP144" s="552"/>
      <c r="AQ144" s="550">
        <v>239115</v>
      </c>
      <c r="AR144" s="551"/>
      <c r="AS144" s="551"/>
      <c r="AT144" s="552"/>
      <c r="AU144" s="550">
        <v>0</v>
      </c>
      <c r="AV144" s="551"/>
      <c r="AW144" s="551"/>
      <c r="AX144" s="552"/>
      <c r="AY144" s="550">
        <v>0</v>
      </c>
      <c r="AZ144" s="551"/>
      <c r="BA144" s="551"/>
      <c r="BB144" s="552"/>
      <c r="BC144" s="550">
        <v>239115</v>
      </c>
      <c r="BD144" s="551"/>
      <c r="BE144" s="551"/>
      <c r="BF144" s="552"/>
      <c r="BG144" s="553">
        <f t="shared" si="18"/>
        <v>1</v>
      </c>
      <c r="BH144" s="554"/>
    </row>
    <row r="145" spans="1:60" ht="20.100000000000001" customHeight="1" x14ac:dyDescent="0.2">
      <c r="A145" s="482" t="s">
        <v>531</v>
      </c>
      <c r="B145" s="483"/>
      <c r="C145" s="484" t="s">
        <v>801</v>
      </c>
      <c r="D145" s="485"/>
      <c r="E145" s="485"/>
      <c r="F145" s="485"/>
      <c r="G145" s="485"/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485"/>
      <c r="S145" s="485"/>
      <c r="T145" s="485"/>
      <c r="U145" s="485"/>
      <c r="V145" s="485"/>
      <c r="W145" s="485"/>
      <c r="X145" s="485"/>
      <c r="Y145" s="485"/>
      <c r="Z145" s="485"/>
      <c r="AA145" s="485"/>
      <c r="AB145" s="486"/>
      <c r="AC145" s="563" t="s">
        <v>31</v>
      </c>
      <c r="AD145" s="564"/>
      <c r="AE145" s="469">
        <f>SUM(AE142:AH144)</f>
        <v>7386870</v>
      </c>
      <c r="AF145" s="470"/>
      <c r="AG145" s="470"/>
      <c r="AH145" s="471"/>
      <c r="AI145" s="469">
        <f t="shared" ref="AI145" si="66">SUM(AI142:AL144)</f>
        <v>10392219</v>
      </c>
      <c r="AJ145" s="470"/>
      <c r="AK145" s="470"/>
      <c r="AL145" s="471"/>
      <c r="AM145" s="469">
        <f t="shared" ref="AM145" si="67">SUM(AM142:AP144)</f>
        <v>0</v>
      </c>
      <c r="AN145" s="470"/>
      <c r="AO145" s="470"/>
      <c r="AP145" s="471"/>
      <c r="AQ145" s="469">
        <f t="shared" ref="AQ145" si="68">SUM(AQ142:AT144)</f>
        <v>10392219</v>
      </c>
      <c r="AR145" s="470"/>
      <c r="AS145" s="470"/>
      <c r="AT145" s="471"/>
      <c r="AU145" s="469">
        <f t="shared" ref="AU145" si="69">SUM(AU142:AX144)</f>
        <v>22160610</v>
      </c>
      <c r="AV145" s="470"/>
      <c r="AW145" s="470"/>
      <c r="AX145" s="471"/>
      <c r="AY145" s="469">
        <f t="shared" ref="AY145" si="70">SUM(AY142:BB144)</f>
        <v>0</v>
      </c>
      <c r="AZ145" s="470"/>
      <c r="BA145" s="470"/>
      <c r="BB145" s="471"/>
      <c r="BC145" s="469">
        <f t="shared" ref="BC145" si="71">SUM(BC142:BF144)</f>
        <v>10392219</v>
      </c>
      <c r="BD145" s="470"/>
      <c r="BE145" s="470"/>
      <c r="BF145" s="471"/>
      <c r="BG145" s="516">
        <f t="shared" si="18"/>
        <v>1</v>
      </c>
      <c r="BH145" s="517"/>
    </row>
    <row r="146" spans="1:60" ht="20.100000000000001" customHeight="1" x14ac:dyDescent="0.2">
      <c r="A146" s="482" t="s">
        <v>532</v>
      </c>
      <c r="B146" s="483"/>
      <c r="C146" s="560" t="s">
        <v>802</v>
      </c>
      <c r="D146" s="561"/>
      <c r="E146" s="561"/>
      <c r="F146" s="561"/>
      <c r="G146" s="561"/>
      <c r="H146" s="561"/>
      <c r="I146" s="561"/>
      <c r="J146" s="561"/>
      <c r="K146" s="561"/>
      <c r="L146" s="561"/>
      <c r="M146" s="561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2"/>
      <c r="AC146" s="563" t="s">
        <v>32</v>
      </c>
      <c r="AD146" s="564"/>
      <c r="AE146" s="469">
        <f>AE141+AE145</f>
        <v>43342220</v>
      </c>
      <c r="AF146" s="470"/>
      <c r="AG146" s="470"/>
      <c r="AH146" s="471"/>
      <c r="AI146" s="469">
        <f t="shared" ref="AI146" si="72">AI141+AI145</f>
        <v>45510673</v>
      </c>
      <c r="AJ146" s="470"/>
      <c r="AK146" s="470"/>
      <c r="AL146" s="471"/>
      <c r="AM146" s="469">
        <f t="shared" ref="AM146" si="73">AM141+AM145</f>
        <v>0</v>
      </c>
      <c r="AN146" s="470"/>
      <c r="AO146" s="470"/>
      <c r="AP146" s="471"/>
      <c r="AQ146" s="469">
        <f t="shared" ref="AQ146" si="74">AQ141+AQ145</f>
        <v>45510673</v>
      </c>
      <c r="AR146" s="470"/>
      <c r="AS146" s="470"/>
      <c r="AT146" s="471"/>
      <c r="AU146" s="469">
        <f t="shared" ref="AU146" si="75">AU141+AU145</f>
        <v>130026660</v>
      </c>
      <c r="AV146" s="470"/>
      <c r="AW146" s="470"/>
      <c r="AX146" s="471"/>
      <c r="AY146" s="469">
        <f t="shared" ref="AY146" si="76">AY141+AY145</f>
        <v>0</v>
      </c>
      <c r="AZ146" s="470"/>
      <c r="BA146" s="470"/>
      <c r="BB146" s="471"/>
      <c r="BC146" s="469">
        <f t="shared" ref="BC146" si="77">BC141+BC145</f>
        <v>45510673</v>
      </c>
      <c r="BD146" s="470"/>
      <c r="BE146" s="470"/>
      <c r="BF146" s="471"/>
      <c r="BG146" s="516">
        <f t="shared" si="18"/>
        <v>1</v>
      </c>
      <c r="BH146" s="517"/>
    </row>
    <row r="147" spans="1:60" s="3" customFormat="1" ht="17.25" customHeight="1" x14ac:dyDescent="0.2">
      <c r="A147" s="482" t="s">
        <v>533</v>
      </c>
      <c r="B147" s="483"/>
      <c r="C147" s="484" t="s">
        <v>24</v>
      </c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6"/>
      <c r="AC147" s="563" t="s">
        <v>52</v>
      </c>
      <c r="AD147" s="564"/>
      <c r="AE147" s="469">
        <v>8649566</v>
      </c>
      <c r="AF147" s="470"/>
      <c r="AG147" s="470"/>
      <c r="AH147" s="471"/>
      <c r="AI147" s="469">
        <v>8883396</v>
      </c>
      <c r="AJ147" s="470"/>
      <c r="AK147" s="470"/>
      <c r="AL147" s="471"/>
      <c r="AM147" s="469">
        <v>0</v>
      </c>
      <c r="AN147" s="470"/>
      <c r="AO147" s="470"/>
      <c r="AP147" s="471"/>
      <c r="AQ147" s="469">
        <v>8883396</v>
      </c>
      <c r="AR147" s="470"/>
      <c r="AS147" s="470"/>
      <c r="AT147" s="471"/>
      <c r="AU147" s="469">
        <v>25948698</v>
      </c>
      <c r="AV147" s="470"/>
      <c r="AW147" s="470"/>
      <c r="AX147" s="471"/>
      <c r="AY147" s="469">
        <v>0</v>
      </c>
      <c r="AZ147" s="470"/>
      <c r="BA147" s="470"/>
      <c r="BB147" s="471"/>
      <c r="BC147" s="469">
        <v>8883396</v>
      </c>
      <c r="BD147" s="470"/>
      <c r="BE147" s="470"/>
      <c r="BF147" s="471"/>
      <c r="BG147" s="516">
        <f t="shared" si="18"/>
        <v>1</v>
      </c>
      <c r="BH147" s="517"/>
    </row>
    <row r="148" spans="1:60" ht="20.100000000000001" customHeight="1" x14ac:dyDescent="0.2">
      <c r="A148" s="393" t="s">
        <v>534</v>
      </c>
      <c r="B148" s="394"/>
      <c r="C148" s="411" t="s">
        <v>63</v>
      </c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3"/>
      <c r="AC148" s="440" t="s">
        <v>82</v>
      </c>
      <c r="AD148" s="441"/>
      <c r="AE148" s="550">
        <v>280000</v>
      </c>
      <c r="AF148" s="551"/>
      <c r="AG148" s="551"/>
      <c r="AH148" s="552"/>
      <c r="AI148" s="550">
        <v>297296</v>
      </c>
      <c r="AJ148" s="551"/>
      <c r="AK148" s="551"/>
      <c r="AL148" s="552"/>
      <c r="AM148" s="550">
        <v>0</v>
      </c>
      <c r="AN148" s="551"/>
      <c r="AO148" s="551"/>
      <c r="AP148" s="552"/>
      <c r="AQ148" s="550">
        <v>297296</v>
      </c>
      <c r="AR148" s="551"/>
      <c r="AS148" s="551"/>
      <c r="AT148" s="552"/>
      <c r="AU148" s="550">
        <v>0</v>
      </c>
      <c r="AV148" s="551"/>
      <c r="AW148" s="551"/>
      <c r="AX148" s="552"/>
      <c r="AY148" s="550">
        <v>0</v>
      </c>
      <c r="AZ148" s="551"/>
      <c r="BA148" s="551"/>
      <c r="BB148" s="552"/>
      <c r="BC148" s="550">
        <v>297296</v>
      </c>
      <c r="BD148" s="551"/>
      <c r="BE148" s="551"/>
      <c r="BF148" s="552"/>
      <c r="BG148" s="553">
        <f t="shared" si="18"/>
        <v>1</v>
      </c>
      <c r="BH148" s="554"/>
    </row>
    <row r="149" spans="1:60" ht="20.100000000000001" customHeight="1" x14ac:dyDescent="0.2">
      <c r="A149" s="393" t="s">
        <v>535</v>
      </c>
      <c r="B149" s="394"/>
      <c r="C149" s="411" t="s">
        <v>64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3"/>
      <c r="AC149" s="440" t="s">
        <v>83</v>
      </c>
      <c r="AD149" s="441"/>
      <c r="AE149" s="550">
        <v>6800000</v>
      </c>
      <c r="AF149" s="551"/>
      <c r="AG149" s="551"/>
      <c r="AH149" s="552"/>
      <c r="AI149" s="550">
        <v>6104576</v>
      </c>
      <c r="AJ149" s="551"/>
      <c r="AK149" s="551"/>
      <c r="AL149" s="552"/>
      <c r="AM149" s="550">
        <v>0</v>
      </c>
      <c r="AN149" s="551"/>
      <c r="AO149" s="551"/>
      <c r="AP149" s="552"/>
      <c r="AQ149" s="550">
        <v>6104576</v>
      </c>
      <c r="AR149" s="551"/>
      <c r="AS149" s="551"/>
      <c r="AT149" s="552"/>
      <c r="AU149" s="550">
        <v>0</v>
      </c>
      <c r="AV149" s="551"/>
      <c r="AW149" s="551"/>
      <c r="AX149" s="552"/>
      <c r="AY149" s="550">
        <v>0</v>
      </c>
      <c r="AZ149" s="551"/>
      <c r="BA149" s="551"/>
      <c r="BB149" s="552"/>
      <c r="BC149" s="550">
        <v>6092828</v>
      </c>
      <c r="BD149" s="551"/>
      <c r="BE149" s="551"/>
      <c r="BF149" s="552"/>
      <c r="BG149" s="553">
        <f t="shared" ref="BG149:BG199" si="78">IF(AI149&gt;0,BC149/AI149,"n.é.")</f>
        <v>0.99807554201962589</v>
      </c>
      <c r="BH149" s="554"/>
    </row>
    <row r="150" spans="1:60" x14ac:dyDescent="0.2">
      <c r="A150" s="393" t="s">
        <v>536</v>
      </c>
      <c r="B150" s="394"/>
      <c r="C150" s="411" t="s">
        <v>65</v>
      </c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3"/>
      <c r="AC150" s="440" t="s">
        <v>84</v>
      </c>
      <c r="AD150" s="441"/>
      <c r="AE150" s="550"/>
      <c r="AF150" s="551"/>
      <c r="AG150" s="551"/>
      <c r="AH150" s="552"/>
      <c r="AI150" s="550"/>
      <c r="AJ150" s="551"/>
      <c r="AK150" s="551"/>
      <c r="AL150" s="552"/>
      <c r="AM150" s="550"/>
      <c r="AN150" s="551"/>
      <c r="AO150" s="551"/>
      <c r="AP150" s="552"/>
      <c r="AQ150" s="550"/>
      <c r="AR150" s="551"/>
      <c r="AS150" s="551"/>
      <c r="AT150" s="552"/>
      <c r="AU150" s="550"/>
      <c r="AV150" s="551"/>
      <c r="AW150" s="551"/>
      <c r="AX150" s="552"/>
      <c r="AY150" s="550"/>
      <c r="AZ150" s="551"/>
      <c r="BA150" s="551"/>
      <c r="BB150" s="552"/>
      <c r="BC150" s="550"/>
      <c r="BD150" s="551"/>
      <c r="BE150" s="551"/>
      <c r="BF150" s="552"/>
      <c r="BG150" s="553" t="str">
        <f t="shared" si="78"/>
        <v>n.é.</v>
      </c>
      <c r="BH150" s="554"/>
    </row>
    <row r="151" spans="1:60" ht="20.100000000000001" customHeight="1" x14ac:dyDescent="0.2">
      <c r="A151" s="482" t="s">
        <v>537</v>
      </c>
      <c r="B151" s="483"/>
      <c r="C151" s="484" t="s">
        <v>803</v>
      </c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6"/>
      <c r="AC151" s="563" t="s">
        <v>92</v>
      </c>
      <c r="AD151" s="564"/>
      <c r="AE151" s="469">
        <f>SUM(AE148:AH150)</f>
        <v>7080000</v>
      </c>
      <c r="AF151" s="470"/>
      <c r="AG151" s="470"/>
      <c r="AH151" s="471"/>
      <c r="AI151" s="469">
        <f t="shared" ref="AI151" si="79">SUM(AI148:AL150)</f>
        <v>6401872</v>
      </c>
      <c r="AJ151" s="470"/>
      <c r="AK151" s="470"/>
      <c r="AL151" s="471"/>
      <c r="AM151" s="469">
        <f t="shared" ref="AM151" si="80">SUM(AM148:AP150)</f>
        <v>0</v>
      </c>
      <c r="AN151" s="470"/>
      <c r="AO151" s="470"/>
      <c r="AP151" s="471"/>
      <c r="AQ151" s="469">
        <f t="shared" ref="AQ151" si="81">SUM(AQ148:AT150)</f>
        <v>6401872</v>
      </c>
      <c r="AR151" s="470"/>
      <c r="AS151" s="470"/>
      <c r="AT151" s="471"/>
      <c r="AU151" s="469">
        <f t="shared" ref="AU151" si="82">SUM(AU148:AX150)</f>
        <v>0</v>
      </c>
      <c r="AV151" s="470"/>
      <c r="AW151" s="470"/>
      <c r="AX151" s="471"/>
      <c r="AY151" s="469">
        <f t="shared" ref="AY151" si="83">SUM(AY148:BB150)</f>
        <v>0</v>
      </c>
      <c r="AZ151" s="470"/>
      <c r="BA151" s="470"/>
      <c r="BB151" s="471"/>
      <c r="BC151" s="469">
        <f t="shared" ref="BC151" si="84">SUM(BC148:BF150)</f>
        <v>6390124</v>
      </c>
      <c r="BD151" s="470"/>
      <c r="BE151" s="470"/>
      <c r="BF151" s="471"/>
      <c r="BG151" s="516">
        <f t="shared" si="78"/>
        <v>0.99816491176330924</v>
      </c>
      <c r="BH151" s="517"/>
    </row>
    <row r="152" spans="1:60" ht="20.100000000000001" customHeight="1" x14ac:dyDescent="0.2">
      <c r="A152" s="393" t="s">
        <v>538</v>
      </c>
      <c r="B152" s="394"/>
      <c r="C152" s="411" t="s">
        <v>66</v>
      </c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3"/>
      <c r="AC152" s="440" t="s">
        <v>85</v>
      </c>
      <c r="AD152" s="441"/>
      <c r="AE152" s="550">
        <v>950000</v>
      </c>
      <c r="AF152" s="551"/>
      <c r="AG152" s="551"/>
      <c r="AH152" s="552"/>
      <c r="AI152" s="550">
        <v>1097309</v>
      </c>
      <c r="AJ152" s="551"/>
      <c r="AK152" s="551"/>
      <c r="AL152" s="552"/>
      <c r="AM152" s="550">
        <v>0</v>
      </c>
      <c r="AN152" s="551"/>
      <c r="AO152" s="551"/>
      <c r="AP152" s="552"/>
      <c r="AQ152" s="550">
        <v>1097309</v>
      </c>
      <c r="AR152" s="551"/>
      <c r="AS152" s="551"/>
      <c r="AT152" s="552"/>
      <c r="AU152" s="550">
        <v>0</v>
      </c>
      <c r="AV152" s="551"/>
      <c r="AW152" s="551"/>
      <c r="AX152" s="552"/>
      <c r="AY152" s="550">
        <v>0</v>
      </c>
      <c r="AZ152" s="551"/>
      <c r="BA152" s="551"/>
      <c r="BB152" s="552"/>
      <c r="BC152" s="550">
        <v>1097309</v>
      </c>
      <c r="BD152" s="551"/>
      <c r="BE152" s="551"/>
      <c r="BF152" s="552"/>
      <c r="BG152" s="553">
        <f t="shared" si="78"/>
        <v>1</v>
      </c>
      <c r="BH152" s="554"/>
    </row>
    <row r="153" spans="1:60" ht="20.100000000000001" customHeight="1" x14ac:dyDescent="0.2">
      <c r="A153" s="393" t="s">
        <v>539</v>
      </c>
      <c r="B153" s="394"/>
      <c r="C153" s="411" t="s">
        <v>67</v>
      </c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3"/>
      <c r="AC153" s="440" t="s">
        <v>86</v>
      </c>
      <c r="AD153" s="441"/>
      <c r="AE153" s="550">
        <v>550000</v>
      </c>
      <c r="AF153" s="551"/>
      <c r="AG153" s="551"/>
      <c r="AH153" s="552"/>
      <c r="AI153" s="550">
        <v>670630</v>
      </c>
      <c r="AJ153" s="551"/>
      <c r="AK153" s="551"/>
      <c r="AL153" s="552"/>
      <c r="AM153" s="550">
        <v>0</v>
      </c>
      <c r="AN153" s="551"/>
      <c r="AO153" s="551"/>
      <c r="AP153" s="552"/>
      <c r="AQ153" s="550">
        <v>670630</v>
      </c>
      <c r="AR153" s="551"/>
      <c r="AS153" s="551"/>
      <c r="AT153" s="552"/>
      <c r="AU153" s="550">
        <v>0</v>
      </c>
      <c r="AV153" s="551"/>
      <c r="AW153" s="551"/>
      <c r="AX153" s="552"/>
      <c r="AY153" s="550">
        <v>0</v>
      </c>
      <c r="AZ153" s="551"/>
      <c r="BA153" s="551"/>
      <c r="BB153" s="552"/>
      <c r="BC153" s="550">
        <v>670630</v>
      </c>
      <c r="BD153" s="551"/>
      <c r="BE153" s="551"/>
      <c r="BF153" s="552"/>
      <c r="BG153" s="553">
        <f t="shared" si="78"/>
        <v>1</v>
      </c>
      <c r="BH153" s="554"/>
    </row>
    <row r="154" spans="1:60" ht="20.100000000000001" customHeight="1" x14ac:dyDescent="0.2">
      <c r="A154" s="482" t="s">
        <v>540</v>
      </c>
      <c r="B154" s="483"/>
      <c r="C154" s="484" t="s">
        <v>804</v>
      </c>
      <c r="D154" s="485"/>
      <c r="E154" s="485"/>
      <c r="F154" s="485"/>
      <c r="G154" s="485"/>
      <c r="H154" s="485"/>
      <c r="I154" s="485"/>
      <c r="J154" s="485"/>
      <c r="K154" s="485"/>
      <c r="L154" s="485"/>
      <c r="M154" s="485"/>
      <c r="N154" s="485"/>
      <c r="O154" s="485"/>
      <c r="P154" s="485"/>
      <c r="Q154" s="485"/>
      <c r="R154" s="485"/>
      <c r="S154" s="485"/>
      <c r="T154" s="485"/>
      <c r="U154" s="485"/>
      <c r="V154" s="485"/>
      <c r="W154" s="485"/>
      <c r="X154" s="485"/>
      <c r="Y154" s="485"/>
      <c r="Z154" s="485"/>
      <c r="AA154" s="485"/>
      <c r="AB154" s="486"/>
      <c r="AC154" s="563" t="s">
        <v>93</v>
      </c>
      <c r="AD154" s="564"/>
      <c r="AE154" s="469">
        <f>SUM(AE152:AH153)</f>
        <v>1500000</v>
      </c>
      <c r="AF154" s="470"/>
      <c r="AG154" s="470"/>
      <c r="AH154" s="471"/>
      <c r="AI154" s="469">
        <f t="shared" ref="AI154" si="85">SUM(AI152:AL153)</f>
        <v>1767939</v>
      </c>
      <c r="AJ154" s="470"/>
      <c r="AK154" s="470"/>
      <c r="AL154" s="471"/>
      <c r="AM154" s="469">
        <f t="shared" ref="AM154" si="86">SUM(AM152:AP153)</f>
        <v>0</v>
      </c>
      <c r="AN154" s="470"/>
      <c r="AO154" s="470"/>
      <c r="AP154" s="471"/>
      <c r="AQ154" s="469">
        <f t="shared" ref="AQ154" si="87">SUM(AQ152:AT153)</f>
        <v>1767939</v>
      </c>
      <c r="AR154" s="470"/>
      <c r="AS154" s="470"/>
      <c r="AT154" s="471"/>
      <c r="AU154" s="469">
        <f t="shared" ref="AU154" si="88">SUM(AU152:AX153)</f>
        <v>0</v>
      </c>
      <c r="AV154" s="470"/>
      <c r="AW154" s="470"/>
      <c r="AX154" s="471"/>
      <c r="AY154" s="469">
        <f t="shared" ref="AY154" si="89">SUM(AY152:BB153)</f>
        <v>0</v>
      </c>
      <c r="AZ154" s="470"/>
      <c r="BA154" s="470"/>
      <c r="BB154" s="471"/>
      <c r="BC154" s="469">
        <f t="shared" ref="BC154" si="90">SUM(BC152:BF153)</f>
        <v>1767939</v>
      </c>
      <c r="BD154" s="470"/>
      <c r="BE154" s="470"/>
      <c r="BF154" s="471"/>
      <c r="BG154" s="516">
        <f t="shared" si="78"/>
        <v>1</v>
      </c>
      <c r="BH154" s="517"/>
    </row>
    <row r="155" spans="1:60" ht="20.100000000000001" customHeight="1" x14ac:dyDescent="0.2">
      <c r="A155" s="393" t="s">
        <v>541</v>
      </c>
      <c r="B155" s="394"/>
      <c r="C155" s="411" t="s">
        <v>68</v>
      </c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3"/>
      <c r="AC155" s="440" t="s">
        <v>87</v>
      </c>
      <c r="AD155" s="441"/>
      <c r="AE155" s="550">
        <v>10000000</v>
      </c>
      <c r="AF155" s="551"/>
      <c r="AG155" s="551"/>
      <c r="AH155" s="552"/>
      <c r="AI155" s="550">
        <v>6824222</v>
      </c>
      <c r="AJ155" s="551"/>
      <c r="AK155" s="551"/>
      <c r="AL155" s="552"/>
      <c r="AM155" s="550">
        <v>0</v>
      </c>
      <c r="AN155" s="551"/>
      <c r="AO155" s="551"/>
      <c r="AP155" s="552"/>
      <c r="AQ155" s="550">
        <v>6824222</v>
      </c>
      <c r="AR155" s="551"/>
      <c r="AS155" s="551"/>
      <c r="AT155" s="552"/>
      <c r="AU155" s="550">
        <v>22859055</v>
      </c>
      <c r="AV155" s="551"/>
      <c r="AW155" s="551"/>
      <c r="AX155" s="552"/>
      <c r="AY155" s="550">
        <v>0</v>
      </c>
      <c r="AZ155" s="551"/>
      <c r="BA155" s="551"/>
      <c r="BB155" s="552"/>
      <c r="BC155" s="550">
        <v>6777857</v>
      </c>
      <c r="BD155" s="551"/>
      <c r="BE155" s="551"/>
      <c r="BF155" s="552"/>
      <c r="BG155" s="553">
        <f t="shared" si="78"/>
        <v>0.99320581891972448</v>
      </c>
      <c r="BH155" s="554"/>
    </row>
    <row r="156" spans="1:60" x14ac:dyDescent="0.2">
      <c r="A156" s="393" t="s">
        <v>665</v>
      </c>
      <c r="B156" s="394"/>
      <c r="C156" s="411" t="s">
        <v>69</v>
      </c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3"/>
      <c r="AC156" s="440" t="s">
        <v>88</v>
      </c>
      <c r="AD156" s="441"/>
      <c r="AE156" s="550">
        <v>0</v>
      </c>
      <c r="AF156" s="551"/>
      <c r="AG156" s="551"/>
      <c r="AH156" s="552"/>
      <c r="AI156" s="550">
        <v>72471</v>
      </c>
      <c r="AJ156" s="551"/>
      <c r="AK156" s="551"/>
      <c r="AL156" s="552"/>
      <c r="AM156" s="550">
        <v>0</v>
      </c>
      <c r="AN156" s="551"/>
      <c r="AO156" s="551"/>
      <c r="AP156" s="552"/>
      <c r="AQ156" s="550">
        <v>72471</v>
      </c>
      <c r="AR156" s="551"/>
      <c r="AS156" s="551"/>
      <c r="AT156" s="552"/>
      <c r="AU156" s="550">
        <v>0</v>
      </c>
      <c r="AV156" s="551"/>
      <c r="AW156" s="551"/>
      <c r="AX156" s="552"/>
      <c r="AY156" s="550">
        <v>0</v>
      </c>
      <c r="AZ156" s="551"/>
      <c r="BA156" s="551"/>
      <c r="BB156" s="552"/>
      <c r="BC156" s="550">
        <v>72471</v>
      </c>
      <c r="BD156" s="551"/>
      <c r="BE156" s="551"/>
      <c r="BF156" s="552"/>
      <c r="BG156" s="553">
        <f t="shared" si="78"/>
        <v>1</v>
      </c>
      <c r="BH156" s="554"/>
    </row>
    <row r="157" spans="1:60" ht="20.100000000000001" customHeight="1" x14ac:dyDescent="0.2">
      <c r="A157" s="393" t="s">
        <v>666</v>
      </c>
      <c r="B157" s="394"/>
      <c r="C157" s="411" t="s">
        <v>70</v>
      </c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3"/>
      <c r="AC157" s="440" t="s">
        <v>89</v>
      </c>
      <c r="AD157" s="441"/>
      <c r="AE157" s="550">
        <v>1000000</v>
      </c>
      <c r="AF157" s="551"/>
      <c r="AG157" s="551"/>
      <c r="AH157" s="552"/>
      <c r="AI157" s="550">
        <v>1095813</v>
      </c>
      <c r="AJ157" s="551"/>
      <c r="AK157" s="551"/>
      <c r="AL157" s="552"/>
      <c r="AM157" s="550">
        <v>0</v>
      </c>
      <c r="AN157" s="551"/>
      <c r="AO157" s="551"/>
      <c r="AP157" s="552"/>
      <c r="AQ157" s="550">
        <v>1095813</v>
      </c>
      <c r="AR157" s="551"/>
      <c r="AS157" s="551"/>
      <c r="AT157" s="552"/>
      <c r="AU157" s="550">
        <v>0</v>
      </c>
      <c r="AV157" s="551"/>
      <c r="AW157" s="551"/>
      <c r="AX157" s="552"/>
      <c r="AY157" s="550">
        <v>0</v>
      </c>
      <c r="AZ157" s="551"/>
      <c r="BA157" s="551"/>
      <c r="BB157" s="552"/>
      <c r="BC157" s="550">
        <v>1004448</v>
      </c>
      <c r="BD157" s="551"/>
      <c r="BE157" s="551"/>
      <c r="BF157" s="552"/>
      <c r="BG157" s="553">
        <f t="shared" si="78"/>
        <v>0.91662354799587153</v>
      </c>
      <c r="BH157" s="554"/>
    </row>
    <row r="158" spans="1:60" ht="20.100000000000001" customHeight="1" x14ac:dyDescent="0.2">
      <c r="A158" s="393" t="s">
        <v>667</v>
      </c>
      <c r="B158" s="394"/>
      <c r="C158" s="411" t="s">
        <v>71</v>
      </c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3"/>
      <c r="AC158" s="440" t="s">
        <v>90</v>
      </c>
      <c r="AD158" s="441"/>
      <c r="AE158" s="550">
        <v>6000000</v>
      </c>
      <c r="AF158" s="551"/>
      <c r="AG158" s="551"/>
      <c r="AH158" s="552"/>
      <c r="AI158" s="550">
        <v>5261454</v>
      </c>
      <c r="AJ158" s="551"/>
      <c r="AK158" s="551"/>
      <c r="AL158" s="552"/>
      <c r="AM158" s="550">
        <v>0</v>
      </c>
      <c r="AN158" s="551"/>
      <c r="AO158" s="551"/>
      <c r="AP158" s="552"/>
      <c r="AQ158" s="550">
        <v>5261454</v>
      </c>
      <c r="AR158" s="551"/>
      <c r="AS158" s="551"/>
      <c r="AT158" s="552"/>
      <c r="AU158" s="550">
        <v>0</v>
      </c>
      <c r="AV158" s="551"/>
      <c r="AW158" s="551"/>
      <c r="AX158" s="552"/>
      <c r="AY158" s="550">
        <v>0</v>
      </c>
      <c r="AZ158" s="551"/>
      <c r="BA158" s="551"/>
      <c r="BB158" s="552"/>
      <c r="BC158" s="550">
        <v>5106592</v>
      </c>
      <c r="BD158" s="551"/>
      <c r="BE158" s="551"/>
      <c r="BF158" s="552"/>
      <c r="BG158" s="553">
        <f t="shared" si="78"/>
        <v>0.97056669126062867</v>
      </c>
      <c r="BH158" s="554"/>
    </row>
    <row r="159" spans="1:60" x14ac:dyDescent="0.2">
      <c r="A159" s="393" t="s">
        <v>668</v>
      </c>
      <c r="B159" s="394"/>
      <c r="C159" s="565" t="s">
        <v>72</v>
      </c>
      <c r="D159" s="566"/>
      <c r="E159" s="566"/>
      <c r="F159" s="566"/>
      <c r="G159" s="566"/>
      <c r="H159" s="566"/>
      <c r="I159" s="566"/>
      <c r="J159" s="566"/>
      <c r="K159" s="566"/>
      <c r="L159" s="566"/>
      <c r="M159" s="566"/>
      <c r="N159" s="566"/>
      <c r="O159" s="566"/>
      <c r="P159" s="566"/>
      <c r="Q159" s="566"/>
      <c r="R159" s="566"/>
      <c r="S159" s="566"/>
      <c r="T159" s="566"/>
      <c r="U159" s="566"/>
      <c r="V159" s="566"/>
      <c r="W159" s="566"/>
      <c r="X159" s="566"/>
      <c r="Y159" s="566"/>
      <c r="Z159" s="566"/>
      <c r="AA159" s="566"/>
      <c r="AB159" s="567"/>
      <c r="AC159" s="440" t="s">
        <v>91</v>
      </c>
      <c r="AD159" s="441"/>
      <c r="AE159" s="550">
        <v>0</v>
      </c>
      <c r="AF159" s="551"/>
      <c r="AG159" s="551"/>
      <c r="AH159" s="552"/>
      <c r="AI159" s="550">
        <v>4348539</v>
      </c>
      <c r="AJ159" s="551"/>
      <c r="AK159" s="551"/>
      <c r="AL159" s="552"/>
      <c r="AM159" s="550">
        <v>0</v>
      </c>
      <c r="AN159" s="551"/>
      <c r="AO159" s="551"/>
      <c r="AP159" s="552"/>
      <c r="AQ159" s="550">
        <v>4348539</v>
      </c>
      <c r="AR159" s="551"/>
      <c r="AS159" s="551"/>
      <c r="AT159" s="552"/>
      <c r="AU159" s="550">
        <v>0</v>
      </c>
      <c r="AV159" s="551"/>
      <c r="AW159" s="551"/>
      <c r="AX159" s="552"/>
      <c r="AY159" s="550">
        <v>0</v>
      </c>
      <c r="AZ159" s="551"/>
      <c r="BA159" s="551"/>
      <c r="BB159" s="552"/>
      <c r="BC159" s="550">
        <v>4348539</v>
      </c>
      <c r="BD159" s="551"/>
      <c r="BE159" s="551"/>
      <c r="BF159" s="552"/>
      <c r="BG159" s="553">
        <f t="shared" si="78"/>
        <v>1</v>
      </c>
      <c r="BH159" s="554"/>
    </row>
    <row r="160" spans="1:60" ht="20.100000000000001" customHeight="1" x14ac:dyDescent="0.2">
      <c r="A160" s="393" t="s">
        <v>669</v>
      </c>
      <c r="B160" s="394"/>
      <c r="C160" s="432" t="s">
        <v>73</v>
      </c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440" t="s">
        <v>94</v>
      </c>
      <c r="AD160" s="441"/>
      <c r="AE160" s="550">
        <v>11000000</v>
      </c>
      <c r="AF160" s="551"/>
      <c r="AG160" s="551"/>
      <c r="AH160" s="552"/>
      <c r="AI160" s="550">
        <v>15794468</v>
      </c>
      <c r="AJ160" s="551"/>
      <c r="AK160" s="551"/>
      <c r="AL160" s="552"/>
      <c r="AM160" s="550">
        <v>0</v>
      </c>
      <c r="AN160" s="551"/>
      <c r="AO160" s="551"/>
      <c r="AP160" s="552"/>
      <c r="AQ160" s="550">
        <v>15794468</v>
      </c>
      <c r="AR160" s="551"/>
      <c r="AS160" s="551"/>
      <c r="AT160" s="552"/>
      <c r="AU160" s="550">
        <v>0</v>
      </c>
      <c r="AV160" s="551"/>
      <c r="AW160" s="551"/>
      <c r="AX160" s="552"/>
      <c r="AY160" s="550">
        <v>0</v>
      </c>
      <c r="AZ160" s="551"/>
      <c r="BA160" s="551"/>
      <c r="BB160" s="552"/>
      <c r="BC160" s="550">
        <v>15670468</v>
      </c>
      <c r="BD160" s="551"/>
      <c r="BE160" s="551"/>
      <c r="BF160" s="552"/>
      <c r="BG160" s="553">
        <f t="shared" si="78"/>
        <v>0.99214914994287873</v>
      </c>
      <c r="BH160" s="554"/>
    </row>
    <row r="161" spans="1:60" ht="20.100000000000001" customHeight="1" x14ac:dyDescent="0.2">
      <c r="A161" s="393" t="s">
        <v>670</v>
      </c>
      <c r="B161" s="394"/>
      <c r="C161" s="411" t="s">
        <v>74</v>
      </c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3"/>
      <c r="AC161" s="440" t="s">
        <v>95</v>
      </c>
      <c r="AD161" s="441"/>
      <c r="AE161" s="550">
        <v>6000000</v>
      </c>
      <c r="AF161" s="551"/>
      <c r="AG161" s="551"/>
      <c r="AH161" s="552"/>
      <c r="AI161" s="550">
        <v>7074233</v>
      </c>
      <c r="AJ161" s="551"/>
      <c r="AK161" s="551"/>
      <c r="AL161" s="552"/>
      <c r="AM161" s="550">
        <v>0</v>
      </c>
      <c r="AN161" s="551"/>
      <c r="AO161" s="551"/>
      <c r="AP161" s="552"/>
      <c r="AQ161" s="550">
        <v>7074233</v>
      </c>
      <c r="AR161" s="551"/>
      <c r="AS161" s="551"/>
      <c r="AT161" s="552"/>
      <c r="AU161" s="550">
        <v>0</v>
      </c>
      <c r="AV161" s="551"/>
      <c r="AW161" s="551"/>
      <c r="AX161" s="552"/>
      <c r="AY161" s="550">
        <v>0</v>
      </c>
      <c r="AZ161" s="551"/>
      <c r="BA161" s="551"/>
      <c r="BB161" s="552"/>
      <c r="BC161" s="550">
        <v>6936634</v>
      </c>
      <c r="BD161" s="551"/>
      <c r="BE161" s="551"/>
      <c r="BF161" s="552"/>
      <c r="BG161" s="553">
        <f t="shared" si="78"/>
        <v>0.98054926944023468</v>
      </c>
      <c r="BH161" s="554"/>
    </row>
    <row r="162" spans="1:60" ht="20.100000000000001" customHeight="1" x14ac:dyDescent="0.2">
      <c r="A162" s="482" t="s">
        <v>671</v>
      </c>
      <c r="B162" s="483"/>
      <c r="C162" s="484" t="s">
        <v>805</v>
      </c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5"/>
      <c r="AB162" s="486"/>
      <c r="AC162" s="563" t="s">
        <v>96</v>
      </c>
      <c r="AD162" s="564"/>
      <c r="AE162" s="469">
        <f>SUM(AE155:AH161)</f>
        <v>34000000</v>
      </c>
      <c r="AF162" s="470"/>
      <c r="AG162" s="470"/>
      <c r="AH162" s="471"/>
      <c r="AI162" s="469">
        <f t="shared" ref="AI162" si="91">SUM(AI155:AL161)</f>
        <v>40471200</v>
      </c>
      <c r="AJ162" s="470"/>
      <c r="AK162" s="470"/>
      <c r="AL162" s="471"/>
      <c r="AM162" s="469">
        <f t="shared" ref="AM162" si="92">SUM(AM155:AP161)</f>
        <v>0</v>
      </c>
      <c r="AN162" s="470"/>
      <c r="AO162" s="470"/>
      <c r="AP162" s="471"/>
      <c r="AQ162" s="469">
        <f t="shared" ref="AQ162" si="93">SUM(AQ155:AT161)</f>
        <v>40471200</v>
      </c>
      <c r="AR162" s="470"/>
      <c r="AS162" s="470"/>
      <c r="AT162" s="471"/>
      <c r="AU162" s="469">
        <f t="shared" ref="AU162" si="94">SUM(AU155:AX161)</f>
        <v>22859055</v>
      </c>
      <c r="AV162" s="470"/>
      <c r="AW162" s="470"/>
      <c r="AX162" s="471"/>
      <c r="AY162" s="469">
        <f t="shared" ref="AY162" si="95">SUM(AY155:BB161)</f>
        <v>0</v>
      </c>
      <c r="AZ162" s="470"/>
      <c r="BA162" s="470"/>
      <c r="BB162" s="471"/>
      <c r="BC162" s="469">
        <f t="shared" ref="BC162" si="96">SUM(BC155:BF161)</f>
        <v>39917009</v>
      </c>
      <c r="BD162" s="470"/>
      <c r="BE162" s="470"/>
      <c r="BF162" s="471"/>
      <c r="BG162" s="516">
        <f t="shared" si="78"/>
        <v>0.98630653402913682</v>
      </c>
      <c r="BH162" s="517"/>
    </row>
    <row r="163" spans="1:60" ht="20.100000000000001" hidden="1" customHeight="1" x14ac:dyDescent="0.2">
      <c r="A163" s="393" t="s">
        <v>672</v>
      </c>
      <c r="B163" s="394"/>
      <c r="C163" s="411" t="s">
        <v>75</v>
      </c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3"/>
      <c r="AC163" s="440" t="s">
        <v>97</v>
      </c>
      <c r="AD163" s="441"/>
      <c r="AE163" s="550"/>
      <c r="AF163" s="551"/>
      <c r="AG163" s="551"/>
      <c r="AH163" s="552"/>
      <c r="AI163" s="550"/>
      <c r="AJ163" s="551"/>
      <c r="AK163" s="551"/>
      <c r="AL163" s="552"/>
      <c r="AM163" s="550"/>
      <c r="AN163" s="551"/>
      <c r="AO163" s="551"/>
      <c r="AP163" s="552"/>
      <c r="AQ163" s="550"/>
      <c r="AR163" s="551"/>
      <c r="AS163" s="551"/>
      <c r="AT163" s="552"/>
      <c r="AU163" s="550"/>
      <c r="AV163" s="551"/>
      <c r="AW163" s="551"/>
      <c r="AX163" s="552"/>
      <c r="AY163" s="550"/>
      <c r="AZ163" s="551"/>
      <c r="BA163" s="551"/>
      <c r="BB163" s="552"/>
      <c r="BC163" s="550"/>
      <c r="BD163" s="551"/>
      <c r="BE163" s="551"/>
      <c r="BF163" s="552"/>
      <c r="BG163" s="553" t="str">
        <f t="shared" si="78"/>
        <v>n.é.</v>
      </c>
      <c r="BH163" s="554"/>
    </row>
    <row r="164" spans="1:60" x14ac:dyDescent="0.2">
      <c r="A164" s="393" t="s">
        <v>673</v>
      </c>
      <c r="B164" s="394"/>
      <c r="C164" s="411" t="s">
        <v>76</v>
      </c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3"/>
      <c r="AC164" s="440" t="s">
        <v>98</v>
      </c>
      <c r="AD164" s="441"/>
      <c r="AE164" s="550">
        <v>0</v>
      </c>
      <c r="AF164" s="551"/>
      <c r="AG164" s="551"/>
      <c r="AH164" s="552"/>
      <c r="AI164" s="550">
        <v>167867</v>
      </c>
      <c r="AJ164" s="551"/>
      <c r="AK164" s="551"/>
      <c r="AL164" s="552"/>
      <c r="AM164" s="550">
        <v>0</v>
      </c>
      <c r="AN164" s="551"/>
      <c r="AO164" s="551"/>
      <c r="AP164" s="552"/>
      <c r="AQ164" s="550">
        <v>167867</v>
      </c>
      <c r="AR164" s="551"/>
      <c r="AS164" s="551"/>
      <c r="AT164" s="552"/>
      <c r="AU164" s="550">
        <v>0</v>
      </c>
      <c r="AV164" s="551"/>
      <c r="AW164" s="551"/>
      <c r="AX164" s="552"/>
      <c r="AY164" s="550">
        <v>0</v>
      </c>
      <c r="AZ164" s="551"/>
      <c r="BA164" s="551"/>
      <c r="BB164" s="552"/>
      <c r="BC164" s="550">
        <v>167867</v>
      </c>
      <c r="BD164" s="551"/>
      <c r="BE164" s="551"/>
      <c r="BF164" s="552"/>
      <c r="BG164" s="553">
        <f t="shared" si="78"/>
        <v>1</v>
      </c>
      <c r="BH164" s="554"/>
    </row>
    <row r="165" spans="1:60" ht="20.100000000000001" customHeight="1" x14ac:dyDescent="0.2">
      <c r="A165" s="482" t="s">
        <v>674</v>
      </c>
      <c r="B165" s="483"/>
      <c r="C165" s="484" t="s">
        <v>806</v>
      </c>
      <c r="D165" s="485"/>
      <c r="E165" s="485"/>
      <c r="F165" s="485"/>
      <c r="G165" s="485"/>
      <c r="H165" s="485"/>
      <c r="I165" s="485"/>
      <c r="J165" s="485"/>
      <c r="K165" s="485"/>
      <c r="L165" s="485"/>
      <c r="M165" s="485"/>
      <c r="N165" s="485"/>
      <c r="O165" s="485"/>
      <c r="P165" s="485"/>
      <c r="Q165" s="485"/>
      <c r="R165" s="485"/>
      <c r="S165" s="485"/>
      <c r="T165" s="485"/>
      <c r="U165" s="485"/>
      <c r="V165" s="485"/>
      <c r="W165" s="485"/>
      <c r="X165" s="485"/>
      <c r="Y165" s="485"/>
      <c r="Z165" s="485"/>
      <c r="AA165" s="485"/>
      <c r="AB165" s="486"/>
      <c r="AC165" s="563" t="s">
        <v>99</v>
      </c>
      <c r="AD165" s="564"/>
      <c r="AE165" s="469">
        <f>SUM(AE163:AH164)</f>
        <v>0</v>
      </c>
      <c r="AF165" s="470"/>
      <c r="AG165" s="470"/>
      <c r="AH165" s="471"/>
      <c r="AI165" s="469">
        <f t="shared" ref="AI165" si="97">SUM(AI163:AL164)</f>
        <v>167867</v>
      </c>
      <c r="AJ165" s="470"/>
      <c r="AK165" s="470"/>
      <c r="AL165" s="471"/>
      <c r="AM165" s="469">
        <f t="shared" ref="AM165" si="98">SUM(AM163:AP164)</f>
        <v>0</v>
      </c>
      <c r="AN165" s="470"/>
      <c r="AO165" s="470"/>
      <c r="AP165" s="471"/>
      <c r="AQ165" s="469">
        <f t="shared" ref="AQ165" si="99">SUM(AQ163:AT164)</f>
        <v>167867</v>
      </c>
      <c r="AR165" s="470"/>
      <c r="AS165" s="470"/>
      <c r="AT165" s="471"/>
      <c r="AU165" s="469">
        <f t="shared" ref="AU165" si="100">SUM(AU163:AX164)</f>
        <v>0</v>
      </c>
      <c r="AV165" s="470"/>
      <c r="AW165" s="470"/>
      <c r="AX165" s="471"/>
      <c r="AY165" s="469">
        <f t="shared" ref="AY165" si="101">SUM(AY163:BB164)</f>
        <v>0</v>
      </c>
      <c r="AZ165" s="470"/>
      <c r="BA165" s="470"/>
      <c r="BB165" s="471"/>
      <c r="BC165" s="469">
        <f t="shared" ref="BC165" si="102">SUM(BC163:BF164)</f>
        <v>167867</v>
      </c>
      <c r="BD165" s="470"/>
      <c r="BE165" s="470"/>
      <c r="BF165" s="471"/>
      <c r="BG165" s="516">
        <f t="shared" si="78"/>
        <v>1</v>
      </c>
      <c r="BH165" s="517"/>
    </row>
    <row r="166" spans="1:60" ht="20.100000000000001" customHeight="1" x14ac:dyDescent="0.2">
      <c r="A166" s="568" t="s">
        <v>675</v>
      </c>
      <c r="B166" s="394"/>
      <c r="C166" s="411" t="s">
        <v>77</v>
      </c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3"/>
      <c r="AC166" s="440" t="s">
        <v>100</v>
      </c>
      <c r="AD166" s="441"/>
      <c r="AE166" s="550">
        <v>9463000</v>
      </c>
      <c r="AF166" s="551"/>
      <c r="AG166" s="551"/>
      <c r="AH166" s="552"/>
      <c r="AI166" s="550">
        <v>7604136</v>
      </c>
      <c r="AJ166" s="551"/>
      <c r="AK166" s="551"/>
      <c r="AL166" s="552"/>
      <c r="AM166" s="550">
        <v>0</v>
      </c>
      <c r="AN166" s="551"/>
      <c r="AO166" s="551"/>
      <c r="AP166" s="552"/>
      <c r="AQ166" s="550">
        <v>7604136</v>
      </c>
      <c r="AR166" s="551"/>
      <c r="AS166" s="551"/>
      <c r="AT166" s="552"/>
      <c r="AU166" s="550">
        <v>6171945</v>
      </c>
      <c r="AV166" s="551"/>
      <c r="AW166" s="551"/>
      <c r="AX166" s="552"/>
      <c r="AY166" s="550">
        <v>0</v>
      </c>
      <c r="AZ166" s="551"/>
      <c r="BA166" s="551"/>
      <c r="BB166" s="552"/>
      <c r="BC166" s="550">
        <v>7514142</v>
      </c>
      <c r="BD166" s="551"/>
      <c r="BE166" s="551"/>
      <c r="BF166" s="552"/>
      <c r="BG166" s="553">
        <f t="shared" si="78"/>
        <v>0.98816512487414743</v>
      </c>
      <c r="BH166" s="554"/>
    </row>
    <row r="167" spans="1:60" ht="20.100000000000001" customHeight="1" x14ac:dyDescent="0.2">
      <c r="A167" s="568" t="s">
        <v>676</v>
      </c>
      <c r="B167" s="394"/>
      <c r="C167" s="411" t="s">
        <v>78</v>
      </c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3"/>
      <c r="AC167" s="440" t="s">
        <v>101</v>
      </c>
      <c r="AD167" s="441"/>
      <c r="AE167" s="550">
        <v>250000</v>
      </c>
      <c r="AF167" s="551"/>
      <c r="AG167" s="551"/>
      <c r="AH167" s="552"/>
      <c r="AI167" s="550">
        <v>10616405</v>
      </c>
      <c r="AJ167" s="551"/>
      <c r="AK167" s="551"/>
      <c r="AL167" s="552"/>
      <c r="AM167" s="550">
        <v>0</v>
      </c>
      <c r="AN167" s="551"/>
      <c r="AO167" s="551"/>
      <c r="AP167" s="552"/>
      <c r="AQ167" s="550">
        <v>10616405</v>
      </c>
      <c r="AR167" s="551"/>
      <c r="AS167" s="551"/>
      <c r="AT167" s="552"/>
      <c r="AU167" s="550">
        <v>0</v>
      </c>
      <c r="AV167" s="551"/>
      <c r="AW167" s="551"/>
      <c r="AX167" s="552"/>
      <c r="AY167" s="550">
        <v>0</v>
      </c>
      <c r="AZ167" s="551"/>
      <c r="BA167" s="551"/>
      <c r="BB167" s="552"/>
      <c r="BC167" s="550">
        <v>1031000</v>
      </c>
      <c r="BD167" s="551"/>
      <c r="BE167" s="551"/>
      <c r="BF167" s="552"/>
      <c r="BG167" s="553">
        <f t="shared" si="78"/>
        <v>9.7113853512559106E-2</v>
      </c>
      <c r="BH167" s="554"/>
    </row>
    <row r="168" spans="1:60" ht="20.100000000000001" customHeight="1" x14ac:dyDescent="0.2">
      <c r="A168" s="568" t="s">
        <v>677</v>
      </c>
      <c r="B168" s="394"/>
      <c r="C168" s="411" t="s">
        <v>79</v>
      </c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3"/>
      <c r="AC168" s="440" t="s">
        <v>102</v>
      </c>
      <c r="AD168" s="441"/>
      <c r="AE168" s="550">
        <v>130000</v>
      </c>
      <c r="AF168" s="551"/>
      <c r="AG168" s="551"/>
      <c r="AH168" s="552"/>
      <c r="AI168" s="550">
        <v>0</v>
      </c>
      <c r="AJ168" s="551"/>
      <c r="AK168" s="551"/>
      <c r="AL168" s="552"/>
      <c r="AM168" s="550">
        <v>0</v>
      </c>
      <c r="AN168" s="551"/>
      <c r="AO168" s="551"/>
      <c r="AP168" s="552"/>
      <c r="AQ168" s="550">
        <v>0</v>
      </c>
      <c r="AR168" s="551"/>
      <c r="AS168" s="551"/>
      <c r="AT168" s="552"/>
      <c r="AU168" s="550">
        <v>0</v>
      </c>
      <c r="AV168" s="551"/>
      <c r="AW168" s="551"/>
      <c r="AX168" s="552"/>
      <c r="AY168" s="550">
        <v>0</v>
      </c>
      <c r="AZ168" s="551"/>
      <c r="BA168" s="551"/>
      <c r="BB168" s="552"/>
      <c r="BC168" s="550">
        <v>0</v>
      </c>
      <c r="BD168" s="551"/>
      <c r="BE168" s="551"/>
      <c r="BF168" s="552"/>
      <c r="BG168" s="553" t="str">
        <f t="shared" si="78"/>
        <v>n.é.</v>
      </c>
      <c r="BH168" s="554"/>
    </row>
    <row r="169" spans="1:60" ht="20.100000000000001" hidden="1" customHeight="1" x14ac:dyDescent="0.2">
      <c r="A169" s="568" t="s">
        <v>678</v>
      </c>
      <c r="B169" s="394"/>
      <c r="C169" s="411" t="s">
        <v>80</v>
      </c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3"/>
      <c r="AC169" s="440" t="s">
        <v>103</v>
      </c>
      <c r="AD169" s="441"/>
      <c r="AE169" s="550"/>
      <c r="AF169" s="551"/>
      <c r="AG169" s="551"/>
      <c r="AH169" s="552"/>
      <c r="AI169" s="550"/>
      <c r="AJ169" s="551"/>
      <c r="AK169" s="551"/>
      <c r="AL169" s="552"/>
      <c r="AM169" s="550"/>
      <c r="AN169" s="551"/>
      <c r="AO169" s="551"/>
      <c r="AP169" s="552"/>
      <c r="AQ169" s="550"/>
      <c r="AR169" s="551"/>
      <c r="AS169" s="551"/>
      <c r="AT169" s="552"/>
      <c r="AU169" s="550"/>
      <c r="AV169" s="551"/>
      <c r="AW169" s="551"/>
      <c r="AX169" s="552"/>
      <c r="AY169" s="550"/>
      <c r="AZ169" s="551"/>
      <c r="BA169" s="551"/>
      <c r="BB169" s="552"/>
      <c r="BC169" s="550"/>
      <c r="BD169" s="551"/>
      <c r="BE169" s="551"/>
      <c r="BF169" s="552"/>
      <c r="BG169" s="553" t="str">
        <f t="shared" si="78"/>
        <v>n.é.</v>
      </c>
      <c r="BH169" s="554"/>
    </row>
    <row r="170" spans="1:60" ht="20.100000000000001" customHeight="1" x14ac:dyDescent="0.2">
      <c r="A170" s="568" t="s">
        <v>679</v>
      </c>
      <c r="B170" s="394"/>
      <c r="C170" s="411" t="s">
        <v>81</v>
      </c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3"/>
      <c r="AC170" s="440" t="s">
        <v>104</v>
      </c>
      <c r="AD170" s="441"/>
      <c r="AE170" s="550">
        <v>650000</v>
      </c>
      <c r="AF170" s="551"/>
      <c r="AG170" s="551"/>
      <c r="AH170" s="552"/>
      <c r="AI170" s="550">
        <v>51321</v>
      </c>
      <c r="AJ170" s="551"/>
      <c r="AK170" s="551"/>
      <c r="AL170" s="552"/>
      <c r="AM170" s="550">
        <v>0</v>
      </c>
      <c r="AN170" s="551"/>
      <c r="AO170" s="551"/>
      <c r="AP170" s="552"/>
      <c r="AQ170" s="550">
        <v>51317</v>
      </c>
      <c r="AR170" s="551"/>
      <c r="AS170" s="551"/>
      <c r="AT170" s="552"/>
      <c r="AU170" s="550">
        <v>0</v>
      </c>
      <c r="AV170" s="551"/>
      <c r="AW170" s="551"/>
      <c r="AX170" s="552"/>
      <c r="AY170" s="550">
        <v>0</v>
      </c>
      <c r="AZ170" s="551"/>
      <c r="BA170" s="551"/>
      <c r="BB170" s="552"/>
      <c r="BC170" s="550">
        <v>51317</v>
      </c>
      <c r="BD170" s="551"/>
      <c r="BE170" s="551"/>
      <c r="BF170" s="552"/>
      <c r="BG170" s="553">
        <f t="shared" si="78"/>
        <v>0.9999220591960406</v>
      </c>
      <c r="BH170" s="554"/>
    </row>
    <row r="171" spans="1:60" ht="20.100000000000001" customHeight="1" x14ac:dyDescent="0.2">
      <c r="A171" s="577" t="s">
        <v>680</v>
      </c>
      <c r="B171" s="483"/>
      <c r="C171" s="484" t="s">
        <v>807</v>
      </c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485"/>
      <c r="R171" s="485"/>
      <c r="S171" s="485"/>
      <c r="T171" s="485"/>
      <c r="U171" s="485"/>
      <c r="V171" s="485"/>
      <c r="W171" s="485"/>
      <c r="X171" s="485"/>
      <c r="Y171" s="485"/>
      <c r="Z171" s="485"/>
      <c r="AA171" s="485"/>
      <c r="AB171" s="486"/>
      <c r="AC171" s="563" t="s">
        <v>105</v>
      </c>
      <c r="AD171" s="564"/>
      <c r="AE171" s="469">
        <f>SUM(AE166:AH170)</f>
        <v>10493000</v>
      </c>
      <c r="AF171" s="470"/>
      <c r="AG171" s="470"/>
      <c r="AH171" s="471"/>
      <c r="AI171" s="469">
        <f t="shared" ref="AI171" si="103">SUM(AI166:AL170)</f>
        <v>18271862</v>
      </c>
      <c r="AJ171" s="470"/>
      <c r="AK171" s="470"/>
      <c r="AL171" s="471"/>
      <c r="AM171" s="469">
        <f t="shared" ref="AM171" si="104">SUM(AM166:AP170)</f>
        <v>0</v>
      </c>
      <c r="AN171" s="470"/>
      <c r="AO171" s="470"/>
      <c r="AP171" s="471"/>
      <c r="AQ171" s="469">
        <f t="shared" ref="AQ171" si="105">SUM(AQ166:AT170)</f>
        <v>18271858</v>
      </c>
      <c r="AR171" s="470"/>
      <c r="AS171" s="470"/>
      <c r="AT171" s="471"/>
      <c r="AU171" s="469">
        <f t="shared" ref="AU171" si="106">SUM(AU166:AX170)</f>
        <v>6171945</v>
      </c>
      <c r="AV171" s="470"/>
      <c r="AW171" s="470"/>
      <c r="AX171" s="471"/>
      <c r="AY171" s="469">
        <f t="shared" ref="AY171" si="107">SUM(AY166:BB170)</f>
        <v>0</v>
      </c>
      <c r="AZ171" s="470"/>
      <c r="BA171" s="470"/>
      <c r="BB171" s="471"/>
      <c r="BC171" s="469">
        <f t="shared" ref="BC171" si="108">SUM(BC166:BF170)</f>
        <v>8596459</v>
      </c>
      <c r="BD171" s="470"/>
      <c r="BE171" s="470"/>
      <c r="BF171" s="471"/>
      <c r="BG171" s="516">
        <f t="shared" si="78"/>
        <v>0.47047525862443573</v>
      </c>
      <c r="BH171" s="517"/>
    </row>
    <row r="172" spans="1:60" x14ac:dyDescent="0.2">
      <c r="A172" s="577" t="s">
        <v>681</v>
      </c>
      <c r="B172" s="483"/>
      <c r="C172" s="484" t="s">
        <v>808</v>
      </c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6"/>
      <c r="AC172" s="563" t="s">
        <v>57</v>
      </c>
      <c r="AD172" s="564"/>
      <c r="AE172" s="469">
        <f>AE151+AE154+AE162+AE165+AE171</f>
        <v>53073000</v>
      </c>
      <c r="AF172" s="470"/>
      <c r="AG172" s="470"/>
      <c r="AH172" s="471"/>
      <c r="AI172" s="469">
        <f>AI151+AI154+AI162+AI165+AI171</f>
        <v>67080740</v>
      </c>
      <c r="AJ172" s="470"/>
      <c r="AK172" s="470"/>
      <c r="AL172" s="471"/>
      <c r="AM172" s="469">
        <f>AM151+AM154+AM162+AM165+AM171</f>
        <v>0</v>
      </c>
      <c r="AN172" s="470"/>
      <c r="AO172" s="470"/>
      <c r="AP172" s="471"/>
      <c r="AQ172" s="469">
        <f>AQ151+AQ154+AQ162+AQ165+AQ171</f>
        <v>67080736</v>
      </c>
      <c r="AR172" s="470"/>
      <c r="AS172" s="470"/>
      <c r="AT172" s="471"/>
      <c r="AU172" s="469">
        <f>AU151+AU154+AU162+AU165+AU171</f>
        <v>29031000</v>
      </c>
      <c r="AV172" s="470"/>
      <c r="AW172" s="470"/>
      <c r="AX172" s="471"/>
      <c r="AY172" s="469">
        <f>AY151+AY154+AY162+AY165+AY171</f>
        <v>0</v>
      </c>
      <c r="AZ172" s="470"/>
      <c r="BA172" s="470"/>
      <c r="BB172" s="471"/>
      <c r="BC172" s="469">
        <f>BC151+BC154+BC162+BC165+BC171</f>
        <v>56839398</v>
      </c>
      <c r="BD172" s="470"/>
      <c r="BE172" s="470"/>
      <c r="BF172" s="471"/>
      <c r="BG172" s="516">
        <f t="shared" si="78"/>
        <v>0.84732813025020293</v>
      </c>
      <c r="BH172" s="517"/>
    </row>
    <row r="173" spans="1:60" x14ac:dyDescent="0.2">
      <c r="A173" s="568" t="s">
        <v>682</v>
      </c>
      <c r="B173" s="394"/>
      <c r="C173" s="411" t="s">
        <v>108</v>
      </c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3"/>
      <c r="AC173" s="440" t="s">
        <v>116</v>
      </c>
      <c r="AD173" s="441"/>
      <c r="AE173" s="550"/>
      <c r="AF173" s="551"/>
      <c r="AG173" s="551"/>
      <c r="AH173" s="552"/>
      <c r="AI173" s="550"/>
      <c r="AJ173" s="551"/>
      <c r="AK173" s="551"/>
      <c r="AL173" s="552"/>
      <c r="AM173" s="550"/>
      <c r="AN173" s="551"/>
      <c r="AO173" s="551"/>
      <c r="AP173" s="552"/>
      <c r="AQ173" s="550"/>
      <c r="AR173" s="551"/>
      <c r="AS173" s="551"/>
      <c r="AT173" s="552"/>
      <c r="AU173" s="550"/>
      <c r="AV173" s="551"/>
      <c r="AW173" s="551"/>
      <c r="AX173" s="552"/>
      <c r="AY173" s="550"/>
      <c r="AZ173" s="551"/>
      <c r="BA173" s="551"/>
      <c r="BB173" s="552"/>
      <c r="BC173" s="550"/>
      <c r="BD173" s="551"/>
      <c r="BE173" s="551"/>
      <c r="BF173" s="552"/>
      <c r="BG173" s="553" t="str">
        <f t="shared" si="78"/>
        <v>n.é.</v>
      </c>
      <c r="BH173" s="554"/>
    </row>
    <row r="174" spans="1:60" x14ac:dyDescent="0.2">
      <c r="A174" s="568" t="s">
        <v>683</v>
      </c>
      <c r="B174" s="394"/>
      <c r="C174" s="411" t="s">
        <v>109</v>
      </c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3"/>
      <c r="AC174" s="440" t="s">
        <v>117</v>
      </c>
      <c r="AD174" s="441"/>
      <c r="AE174" s="550">
        <v>0</v>
      </c>
      <c r="AF174" s="551"/>
      <c r="AG174" s="551"/>
      <c r="AH174" s="552"/>
      <c r="AI174" s="550">
        <v>1366905</v>
      </c>
      <c r="AJ174" s="551"/>
      <c r="AK174" s="551"/>
      <c r="AL174" s="552"/>
      <c r="AM174" s="550">
        <v>0</v>
      </c>
      <c r="AN174" s="551"/>
      <c r="AO174" s="551"/>
      <c r="AP174" s="552"/>
      <c r="AQ174" s="550">
        <v>1366905</v>
      </c>
      <c r="AR174" s="551"/>
      <c r="AS174" s="551"/>
      <c r="AT174" s="552"/>
      <c r="AU174" s="550">
        <v>0</v>
      </c>
      <c r="AV174" s="551"/>
      <c r="AW174" s="551"/>
      <c r="AX174" s="552"/>
      <c r="AY174" s="550">
        <v>0</v>
      </c>
      <c r="AZ174" s="551"/>
      <c r="BA174" s="551"/>
      <c r="BB174" s="552"/>
      <c r="BC174" s="550">
        <v>1366905</v>
      </c>
      <c r="BD174" s="551"/>
      <c r="BE174" s="551"/>
      <c r="BF174" s="552"/>
      <c r="BG174" s="553">
        <f t="shared" si="78"/>
        <v>1</v>
      </c>
      <c r="BH174" s="554"/>
    </row>
    <row r="175" spans="1:60" x14ac:dyDescent="0.2">
      <c r="A175" s="568" t="s">
        <v>684</v>
      </c>
      <c r="B175" s="394"/>
      <c r="C175" s="565" t="s">
        <v>110</v>
      </c>
      <c r="D175" s="566"/>
      <c r="E175" s="566"/>
      <c r="F175" s="566"/>
      <c r="G175" s="566"/>
      <c r="H175" s="566"/>
      <c r="I175" s="566"/>
      <c r="J175" s="566"/>
      <c r="K175" s="566"/>
      <c r="L175" s="566"/>
      <c r="M175" s="566"/>
      <c r="N175" s="566"/>
      <c r="O175" s="566"/>
      <c r="P175" s="566"/>
      <c r="Q175" s="566"/>
      <c r="R175" s="566"/>
      <c r="S175" s="566"/>
      <c r="T175" s="566"/>
      <c r="U175" s="566"/>
      <c r="V175" s="566"/>
      <c r="W175" s="566"/>
      <c r="X175" s="566"/>
      <c r="Y175" s="566"/>
      <c r="Z175" s="566"/>
      <c r="AA175" s="566"/>
      <c r="AB175" s="567"/>
      <c r="AC175" s="440" t="s">
        <v>118</v>
      </c>
      <c r="AD175" s="441"/>
      <c r="AE175" s="550"/>
      <c r="AF175" s="551"/>
      <c r="AG175" s="551"/>
      <c r="AH175" s="552"/>
      <c r="AI175" s="550"/>
      <c r="AJ175" s="551"/>
      <c r="AK175" s="551"/>
      <c r="AL175" s="552"/>
      <c r="AM175" s="550"/>
      <c r="AN175" s="551"/>
      <c r="AO175" s="551"/>
      <c r="AP175" s="552"/>
      <c r="AQ175" s="550"/>
      <c r="AR175" s="551"/>
      <c r="AS175" s="551"/>
      <c r="AT175" s="552"/>
      <c r="AU175" s="550"/>
      <c r="AV175" s="551"/>
      <c r="AW175" s="551"/>
      <c r="AX175" s="552"/>
      <c r="AY175" s="550"/>
      <c r="AZ175" s="551"/>
      <c r="BA175" s="551"/>
      <c r="BB175" s="552"/>
      <c r="BC175" s="550"/>
      <c r="BD175" s="551"/>
      <c r="BE175" s="551"/>
      <c r="BF175" s="552"/>
      <c r="BG175" s="553" t="str">
        <f t="shared" si="78"/>
        <v>n.é.</v>
      </c>
      <c r="BH175" s="554"/>
    </row>
    <row r="176" spans="1:60" x14ac:dyDescent="0.2">
      <c r="A176" s="568" t="s">
        <v>685</v>
      </c>
      <c r="B176" s="394"/>
      <c r="C176" s="565" t="s">
        <v>111</v>
      </c>
      <c r="D176" s="566"/>
      <c r="E176" s="566"/>
      <c r="F176" s="566"/>
      <c r="G176" s="566"/>
      <c r="H176" s="566"/>
      <c r="I176" s="566"/>
      <c r="J176" s="566"/>
      <c r="K176" s="566"/>
      <c r="L176" s="566"/>
      <c r="M176" s="566"/>
      <c r="N176" s="566"/>
      <c r="O176" s="566"/>
      <c r="P176" s="566"/>
      <c r="Q176" s="566"/>
      <c r="R176" s="566"/>
      <c r="S176" s="566"/>
      <c r="T176" s="566"/>
      <c r="U176" s="566"/>
      <c r="V176" s="566"/>
      <c r="W176" s="566"/>
      <c r="X176" s="566"/>
      <c r="Y176" s="566"/>
      <c r="Z176" s="566"/>
      <c r="AA176" s="566"/>
      <c r="AB176" s="567"/>
      <c r="AC176" s="440" t="s">
        <v>119</v>
      </c>
      <c r="AD176" s="441"/>
      <c r="AE176" s="550"/>
      <c r="AF176" s="551"/>
      <c r="AG176" s="551"/>
      <c r="AH176" s="552"/>
      <c r="AI176" s="550"/>
      <c r="AJ176" s="551"/>
      <c r="AK176" s="551"/>
      <c r="AL176" s="552"/>
      <c r="AM176" s="550"/>
      <c r="AN176" s="551"/>
      <c r="AO176" s="551"/>
      <c r="AP176" s="552"/>
      <c r="AQ176" s="550"/>
      <c r="AR176" s="551"/>
      <c r="AS176" s="551"/>
      <c r="AT176" s="552"/>
      <c r="AU176" s="550"/>
      <c r="AV176" s="551"/>
      <c r="AW176" s="551"/>
      <c r="AX176" s="552"/>
      <c r="AY176" s="550"/>
      <c r="AZ176" s="551"/>
      <c r="BA176" s="551"/>
      <c r="BB176" s="552"/>
      <c r="BC176" s="550"/>
      <c r="BD176" s="551"/>
      <c r="BE176" s="551"/>
      <c r="BF176" s="552"/>
      <c r="BG176" s="553" t="str">
        <f t="shared" si="78"/>
        <v>n.é.</v>
      </c>
      <c r="BH176" s="554"/>
    </row>
    <row r="177" spans="1:60" x14ac:dyDescent="0.2">
      <c r="A177" s="568" t="s">
        <v>686</v>
      </c>
      <c r="B177" s="394"/>
      <c r="C177" s="565" t="s">
        <v>112</v>
      </c>
      <c r="D177" s="566"/>
      <c r="E177" s="566"/>
      <c r="F177" s="566"/>
      <c r="G177" s="566"/>
      <c r="H177" s="566"/>
      <c r="I177" s="566"/>
      <c r="J177" s="566"/>
      <c r="K177" s="566"/>
      <c r="L177" s="566"/>
      <c r="M177" s="566"/>
      <c r="N177" s="566"/>
      <c r="O177" s="566"/>
      <c r="P177" s="566"/>
      <c r="Q177" s="566"/>
      <c r="R177" s="566"/>
      <c r="S177" s="566"/>
      <c r="T177" s="566"/>
      <c r="U177" s="566"/>
      <c r="V177" s="566"/>
      <c r="W177" s="566"/>
      <c r="X177" s="566"/>
      <c r="Y177" s="566"/>
      <c r="Z177" s="566"/>
      <c r="AA177" s="566"/>
      <c r="AB177" s="567"/>
      <c r="AC177" s="440" t="s">
        <v>120</v>
      </c>
      <c r="AD177" s="441"/>
      <c r="AE177" s="550"/>
      <c r="AF177" s="551"/>
      <c r="AG177" s="551"/>
      <c r="AH177" s="552"/>
      <c r="AI177" s="550"/>
      <c r="AJ177" s="551"/>
      <c r="AK177" s="551"/>
      <c r="AL177" s="552"/>
      <c r="AM177" s="550"/>
      <c r="AN177" s="551"/>
      <c r="AO177" s="551"/>
      <c r="AP177" s="552"/>
      <c r="AQ177" s="550"/>
      <c r="AR177" s="551"/>
      <c r="AS177" s="551"/>
      <c r="AT177" s="552"/>
      <c r="AU177" s="550"/>
      <c r="AV177" s="551"/>
      <c r="AW177" s="551"/>
      <c r="AX177" s="552"/>
      <c r="AY177" s="550"/>
      <c r="AZ177" s="551"/>
      <c r="BA177" s="551"/>
      <c r="BB177" s="552"/>
      <c r="BC177" s="550"/>
      <c r="BD177" s="551"/>
      <c r="BE177" s="551"/>
      <c r="BF177" s="552"/>
      <c r="BG177" s="553" t="str">
        <f t="shared" si="78"/>
        <v>n.é.</v>
      </c>
      <c r="BH177" s="554"/>
    </row>
    <row r="178" spans="1:60" x14ac:dyDescent="0.2">
      <c r="A178" s="568" t="s">
        <v>687</v>
      </c>
      <c r="B178" s="394"/>
      <c r="C178" s="411" t="s">
        <v>113</v>
      </c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3"/>
      <c r="AC178" s="440" t="s">
        <v>121</v>
      </c>
      <c r="AD178" s="441"/>
      <c r="AE178" s="550"/>
      <c r="AF178" s="551"/>
      <c r="AG178" s="551"/>
      <c r="AH178" s="552"/>
      <c r="AI178" s="550"/>
      <c r="AJ178" s="551"/>
      <c r="AK178" s="551"/>
      <c r="AL178" s="552"/>
      <c r="AM178" s="550"/>
      <c r="AN178" s="551"/>
      <c r="AO178" s="551"/>
      <c r="AP178" s="552"/>
      <c r="AQ178" s="550"/>
      <c r="AR178" s="551"/>
      <c r="AS178" s="551"/>
      <c r="AT178" s="552"/>
      <c r="AU178" s="550"/>
      <c r="AV178" s="551"/>
      <c r="AW178" s="551"/>
      <c r="AX178" s="552"/>
      <c r="AY178" s="550"/>
      <c r="AZ178" s="551"/>
      <c r="BA178" s="551"/>
      <c r="BB178" s="552"/>
      <c r="BC178" s="550"/>
      <c r="BD178" s="551"/>
      <c r="BE178" s="551"/>
      <c r="BF178" s="552"/>
      <c r="BG178" s="553" t="str">
        <f t="shared" si="78"/>
        <v>n.é.</v>
      </c>
      <c r="BH178" s="554"/>
    </row>
    <row r="179" spans="1:60" x14ac:dyDescent="0.2">
      <c r="A179" s="568" t="s">
        <v>688</v>
      </c>
      <c r="B179" s="394"/>
      <c r="C179" s="411" t="s">
        <v>114</v>
      </c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3"/>
      <c r="AC179" s="440" t="s">
        <v>122</v>
      </c>
      <c r="AD179" s="441"/>
      <c r="AE179" s="550"/>
      <c r="AF179" s="551"/>
      <c r="AG179" s="551"/>
      <c r="AH179" s="552"/>
      <c r="AI179" s="550"/>
      <c r="AJ179" s="551"/>
      <c r="AK179" s="551"/>
      <c r="AL179" s="552"/>
      <c r="AM179" s="550"/>
      <c r="AN179" s="551"/>
      <c r="AO179" s="551"/>
      <c r="AP179" s="552"/>
      <c r="AQ179" s="550"/>
      <c r="AR179" s="551"/>
      <c r="AS179" s="551"/>
      <c r="AT179" s="552"/>
      <c r="AU179" s="550"/>
      <c r="AV179" s="551"/>
      <c r="AW179" s="551"/>
      <c r="AX179" s="552"/>
      <c r="AY179" s="550"/>
      <c r="AZ179" s="551"/>
      <c r="BA179" s="551"/>
      <c r="BB179" s="552"/>
      <c r="BC179" s="550"/>
      <c r="BD179" s="551"/>
      <c r="BE179" s="551"/>
      <c r="BF179" s="552"/>
      <c r="BG179" s="553" t="str">
        <f t="shared" si="78"/>
        <v>n.é.</v>
      </c>
      <c r="BH179" s="554"/>
    </row>
    <row r="180" spans="1:60" ht="20.100000000000001" customHeight="1" x14ac:dyDescent="0.2">
      <c r="A180" s="568" t="s">
        <v>689</v>
      </c>
      <c r="B180" s="394"/>
      <c r="C180" s="411" t="s">
        <v>115</v>
      </c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3"/>
      <c r="AC180" s="440" t="s">
        <v>123</v>
      </c>
      <c r="AD180" s="441"/>
      <c r="AE180" s="550">
        <v>8500000</v>
      </c>
      <c r="AF180" s="551"/>
      <c r="AG180" s="551"/>
      <c r="AH180" s="552"/>
      <c r="AI180" s="550">
        <v>5334911</v>
      </c>
      <c r="AJ180" s="551"/>
      <c r="AK180" s="551"/>
      <c r="AL180" s="552"/>
      <c r="AM180" s="550">
        <v>0</v>
      </c>
      <c r="AN180" s="551"/>
      <c r="AO180" s="551"/>
      <c r="AP180" s="552"/>
      <c r="AQ180" s="550">
        <v>5334911</v>
      </c>
      <c r="AR180" s="551"/>
      <c r="AS180" s="551"/>
      <c r="AT180" s="552"/>
      <c r="AU180" s="550">
        <v>0</v>
      </c>
      <c r="AV180" s="551"/>
      <c r="AW180" s="551"/>
      <c r="AX180" s="552"/>
      <c r="AY180" s="550">
        <v>0</v>
      </c>
      <c r="AZ180" s="551"/>
      <c r="BA180" s="551"/>
      <c r="BB180" s="552"/>
      <c r="BC180" s="550">
        <v>5334911</v>
      </c>
      <c r="BD180" s="551"/>
      <c r="BE180" s="551"/>
      <c r="BF180" s="552"/>
      <c r="BG180" s="553">
        <f t="shared" si="78"/>
        <v>1</v>
      </c>
      <c r="BH180" s="554"/>
    </row>
    <row r="181" spans="1:60" x14ac:dyDescent="0.2">
      <c r="A181" s="577" t="s">
        <v>690</v>
      </c>
      <c r="B181" s="483"/>
      <c r="C181" s="484" t="s">
        <v>809</v>
      </c>
      <c r="D181" s="485"/>
      <c r="E181" s="485"/>
      <c r="F181" s="485"/>
      <c r="G181" s="485"/>
      <c r="H181" s="485"/>
      <c r="I181" s="485"/>
      <c r="J181" s="485"/>
      <c r="K181" s="485"/>
      <c r="L181" s="485"/>
      <c r="M181" s="485"/>
      <c r="N181" s="485"/>
      <c r="O181" s="485"/>
      <c r="P181" s="485"/>
      <c r="Q181" s="485"/>
      <c r="R181" s="485"/>
      <c r="S181" s="485"/>
      <c r="T181" s="485"/>
      <c r="U181" s="485"/>
      <c r="V181" s="485"/>
      <c r="W181" s="485"/>
      <c r="X181" s="485"/>
      <c r="Y181" s="485"/>
      <c r="Z181" s="485"/>
      <c r="AA181" s="485"/>
      <c r="AB181" s="486"/>
      <c r="AC181" s="563" t="s">
        <v>58</v>
      </c>
      <c r="AD181" s="564"/>
      <c r="AE181" s="469">
        <f>AE173+AE174+AE175+AE176+AE177+AE178+AE179+AE180</f>
        <v>8500000</v>
      </c>
      <c r="AF181" s="470"/>
      <c r="AG181" s="470"/>
      <c r="AH181" s="471"/>
      <c r="AI181" s="469">
        <f>AI173+AI174+AI175+AI176+AI177+AI178+AI179+AI180</f>
        <v>6701816</v>
      </c>
      <c r="AJ181" s="470"/>
      <c r="AK181" s="470"/>
      <c r="AL181" s="471"/>
      <c r="AM181" s="469">
        <f>AM173+AM174+AM175+AM176+AM177+AM178+AM179+AM180</f>
        <v>0</v>
      </c>
      <c r="AN181" s="470"/>
      <c r="AO181" s="470"/>
      <c r="AP181" s="471"/>
      <c r="AQ181" s="469">
        <f>AQ173+AQ174+AQ175+AQ176+AQ177+AQ178+AQ179+AQ180</f>
        <v>6701816</v>
      </c>
      <c r="AR181" s="470"/>
      <c r="AS181" s="470"/>
      <c r="AT181" s="471"/>
      <c r="AU181" s="469">
        <f>AU173+AU174+AU175+AU176+AU177+AU178+AU179+AU180</f>
        <v>0</v>
      </c>
      <c r="AV181" s="470"/>
      <c r="AW181" s="470"/>
      <c r="AX181" s="471"/>
      <c r="AY181" s="469">
        <f>AY173+AY174+AY175+AY176+AY177+AY178+AY179+AY180</f>
        <v>0</v>
      </c>
      <c r="AZ181" s="470"/>
      <c r="BA181" s="470"/>
      <c r="BB181" s="471"/>
      <c r="BC181" s="469">
        <f>BC173+BC174+BC175+BC176+BC177+BC178+BC179+BC180</f>
        <v>6701816</v>
      </c>
      <c r="BD181" s="470"/>
      <c r="BE181" s="470"/>
      <c r="BF181" s="471"/>
      <c r="BG181" s="516">
        <f t="shared" si="78"/>
        <v>1</v>
      </c>
      <c r="BH181" s="517"/>
    </row>
    <row r="182" spans="1:60" x14ac:dyDescent="0.2">
      <c r="A182" s="568" t="s">
        <v>718</v>
      </c>
      <c r="B182" s="394"/>
      <c r="C182" s="495" t="s">
        <v>142</v>
      </c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7"/>
      <c r="AC182" s="440" t="s">
        <v>131</v>
      </c>
      <c r="AD182" s="441"/>
      <c r="AE182" s="550"/>
      <c r="AF182" s="551"/>
      <c r="AG182" s="551"/>
      <c r="AH182" s="552"/>
      <c r="AI182" s="550"/>
      <c r="AJ182" s="551"/>
      <c r="AK182" s="551"/>
      <c r="AL182" s="552"/>
      <c r="AM182" s="550"/>
      <c r="AN182" s="551"/>
      <c r="AO182" s="551"/>
      <c r="AP182" s="552"/>
      <c r="AQ182" s="550"/>
      <c r="AR182" s="551"/>
      <c r="AS182" s="551"/>
      <c r="AT182" s="552"/>
      <c r="AU182" s="550"/>
      <c r="AV182" s="551"/>
      <c r="AW182" s="551"/>
      <c r="AX182" s="552"/>
      <c r="AY182" s="550"/>
      <c r="AZ182" s="551"/>
      <c r="BA182" s="551"/>
      <c r="BB182" s="552"/>
      <c r="BC182" s="550"/>
      <c r="BD182" s="551"/>
      <c r="BE182" s="551"/>
      <c r="BF182" s="552"/>
      <c r="BG182" s="553" t="str">
        <f t="shared" si="78"/>
        <v>n.é.</v>
      </c>
      <c r="BH182" s="554"/>
    </row>
    <row r="183" spans="1:60" x14ac:dyDescent="0.2">
      <c r="A183" s="568" t="s">
        <v>719</v>
      </c>
      <c r="B183" s="569"/>
      <c r="C183" s="495" t="s">
        <v>692</v>
      </c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7"/>
      <c r="AC183" s="440" t="s">
        <v>691</v>
      </c>
      <c r="AD183" s="441"/>
      <c r="AE183" s="550">
        <v>0</v>
      </c>
      <c r="AF183" s="551"/>
      <c r="AG183" s="551"/>
      <c r="AH183" s="552"/>
      <c r="AI183" s="550">
        <v>127018</v>
      </c>
      <c r="AJ183" s="551"/>
      <c r="AK183" s="551"/>
      <c r="AL183" s="552"/>
      <c r="AM183" s="550">
        <v>0</v>
      </c>
      <c r="AN183" s="551"/>
      <c r="AO183" s="551"/>
      <c r="AP183" s="552"/>
      <c r="AQ183" s="550">
        <v>127018</v>
      </c>
      <c r="AR183" s="551"/>
      <c r="AS183" s="551"/>
      <c r="AT183" s="552"/>
      <c r="AU183" s="550">
        <v>0</v>
      </c>
      <c r="AV183" s="551"/>
      <c r="AW183" s="551"/>
      <c r="AX183" s="552"/>
      <c r="AY183" s="550">
        <v>0</v>
      </c>
      <c r="AZ183" s="551"/>
      <c r="BA183" s="551"/>
      <c r="BB183" s="552"/>
      <c r="BC183" s="550">
        <v>127018</v>
      </c>
      <c r="BD183" s="551"/>
      <c r="BE183" s="551"/>
      <c r="BF183" s="552"/>
      <c r="BG183" s="553">
        <f t="shared" si="78"/>
        <v>1</v>
      </c>
      <c r="BH183" s="554"/>
    </row>
    <row r="184" spans="1:60" x14ac:dyDescent="0.2">
      <c r="A184" s="568" t="s">
        <v>720</v>
      </c>
      <c r="B184" s="569"/>
      <c r="C184" s="495" t="s">
        <v>693</v>
      </c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7"/>
      <c r="AC184" s="440" t="s">
        <v>694</v>
      </c>
      <c r="AD184" s="441"/>
      <c r="AE184" s="550"/>
      <c r="AF184" s="551"/>
      <c r="AG184" s="551"/>
      <c r="AH184" s="552"/>
      <c r="AI184" s="550"/>
      <c r="AJ184" s="551"/>
      <c r="AK184" s="551"/>
      <c r="AL184" s="552"/>
      <c r="AM184" s="550"/>
      <c r="AN184" s="551"/>
      <c r="AO184" s="551"/>
      <c r="AP184" s="552"/>
      <c r="AQ184" s="550"/>
      <c r="AR184" s="551"/>
      <c r="AS184" s="551"/>
      <c r="AT184" s="552"/>
      <c r="AU184" s="550"/>
      <c r="AV184" s="551"/>
      <c r="AW184" s="551"/>
      <c r="AX184" s="552"/>
      <c r="AY184" s="550"/>
      <c r="AZ184" s="551"/>
      <c r="BA184" s="551"/>
      <c r="BB184" s="552"/>
      <c r="BC184" s="550"/>
      <c r="BD184" s="551"/>
      <c r="BE184" s="551"/>
      <c r="BF184" s="552"/>
      <c r="BG184" s="553" t="str">
        <f t="shared" si="78"/>
        <v>n.é.</v>
      </c>
      <c r="BH184" s="554"/>
    </row>
    <row r="185" spans="1:60" x14ac:dyDescent="0.2">
      <c r="A185" s="568" t="s">
        <v>721</v>
      </c>
      <c r="B185" s="569"/>
      <c r="C185" s="495" t="s">
        <v>695</v>
      </c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7"/>
      <c r="AC185" s="440" t="s">
        <v>696</v>
      </c>
      <c r="AD185" s="441"/>
      <c r="AE185" s="550">
        <v>0</v>
      </c>
      <c r="AF185" s="551"/>
      <c r="AG185" s="551"/>
      <c r="AH185" s="552"/>
      <c r="AI185" s="550">
        <v>127018</v>
      </c>
      <c r="AJ185" s="551"/>
      <c r="AK185" s="551"/>
      <c r="AL185" s="552"/>
      <c r="AM185" s="550">
        <v>0</v>
      </c>
      <c r="AN185" s="551"/>
      <c r="AO185" s="551"/>
      <c r="AP185" s="552"/>
      <c r="AQ185" s="550">
        <v>127018</v>
      </c>
      <c r="AR185" s="551"/>
      <c r="AS185" s="551"/>
      <c r="AT185" s="552"/>
      <c r="AU185" s="550">
        <v>0</v>
      </c>
      <c r="AV185" s="551"/>
      <c r="AW185" s="551"/>
      <c r="AX185" s="552"/>
      <c r="AY185" s="550">
        <v>0</v>
      </c>
      <c r="AZ185" s="551"/>
      <c r="BA185" s="551"/>
      <c r="BB185" s="552"/>
      <c r="BC185" s="550">
        <v>127018</v>
      </c>
      <c r="BD185" s="551"/>
      <c r="BE185" s="551"/>
      <c r="BF185" s="552"/>
      <c r="BG185" s="553">
        <f t="shared" ref="BG185" si="109">IF(AI185&gt;0,BC185/AI185,"n.é.")</f>
        <v>1</v>
      </c>
      <c r="BH185" s="554"/>
    </row>
    <row r="186" spans="1:60" x14ac:dyDescent="0.2">
      <c r="A186" s="568" t="s">
        <v>722</v>
      </c>
      <c r="B186" s="569"/>
      <c r="C186" s="495" t="s">
        <v>425</v>
      </c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7"/>
      <c r="AC186" s="440" t="s">
        <v>132</v>
      </c>
      <c r="AD186" s="441"/>
      <c r="AE186" s="550"/>
      <c r="AF186" s="551"/>
      <c r="AG186" s="551"/>
      <c r="AH186" s="552"/>
      <c r="AI186" s="550"/>
      <c r="AJ186" s="551"/>
      <c r="AK186" s="551"/>
      <c r="AL186" s="552"/>
      <c r="AM186" s="550"/>
      <c r="AN186" s="551"/>
      <c r="AO186" s="551"/>
      <c r="AP186" s="552"/>
      <c r="AQ186" s="550"/>
      <c r="AR186" s="551"/>
      <c r="AS186" s="551"/>
      <c r="AT186" s="552"/>
      <c r="AU186" s="550"/>
      <c r="AV186" s="551"/>
      <c r="AW186" s="551"/>
      <c r="AX186" s="552"/>
      <c r="AY186" s="550"/>
      <c r="AZ186" s="551"/>
      <c r="BA186" s="551"/>
      <c r="BB186" s="552"/>
      <c r="BC186" s="550"/>
      <c r="BD186" s="551"/>
      <c r="BE186" s="551"/>
      <c r="BF186" s="552"/>
      <c r="BG186" s="553" t="str">
        <f t="shared" si="78"/>
        <v>n.é.</v>
      </c>
      <c r="BH186" s="554"/>
    </row>
    <row r="187" spans="1:60" x14ac:dyDescent="0.2">
      <c r="A187" s="568" t="s">
        <v>723</v>
      </c>
      <c r="B187" s="569"/>
      <c r="C187" s="495" t="s">
        <v>424</v>
      </c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7"/>
      <c r="AC187" s="440" t="s">
        <v>133</v>
      </c>
      <c r="AD187" s="441"/>
      <c r="AE187" s="550"/>
      <c r="AF187" s="551"/>
      <c r="AG187" s="551"/>
      <c r="AH187" s="552"/>
      <c r="AI187" s="550"/>
      <c r="AJ187" s="551"/>
      <c r="AK187" s="551"/>
      <c r="AL187" s="552"/>
      <c r="AM187" s="550"/>
      <c r="AN187" s="551"/>
      <c r="AO187" s="551"/>
      <c r="AP187" s="552"/>
      <c r="AQ187" s="550"/>
      <c r="AR187" s="551"/>
      <c r="AS187" s="551"/>
      <c r="AT187" s="552"/>
      <c r="AU187" s="550"/>
      <c r="AV187" s="551"/>
      <c r="AW187" s="551"/>
      <c r="AX187" s="552"/>
      <c r="AY187" s="550"/>
      <c r="AZ187" s="551"/>
      <c r="BA187" s="551"/>
      <c r="BB187" s="552"/>
      <c r="BC187" s="550"/>
      <c r="BD187" s="551"/>
      <c r="BE187" s="551"/>
      <c r="BF187" s="552"/>
      <c r="BG187" s="553" t="str">
        <f t="shared" si="78"/>
        <v>n.é.</v>
      </c>
      <c r="BH187" s="554"/>
    </row>
    <row r="188" spans="1:60" x14ac:dyDescent="0.2">
      <c r="A188" s="568" t="s">
        <v>724</v>
      </c>
      <c r="B188" s="569"/>
      <c r="C188" s="495" t="s">
        <v>423</v>
      </c>
      <c r="D188" s="496"/>
      <c r="E188" s="496"/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7"/>
      <c r="AC188" s="440" t="s">
        <v>134</v>
      </c>
      <c r="AD188" s="441"/>
      <c r="AE188" s="550"/>
      <c r="AF188" s="551"/>
      <c r="AG188" s="551"/>
      <c r="AH188" s="552"/>
      <c r="AI188" s="550"/>
      <c r="AJ188" s="551"/>
      <c r="AK188" s="551"/>
      <c r="AL188" s="552"/>
      <c r="AM188" s="550"/>
      <c r="AN188" s="551"/>
      <c r="AO188" s="551"/>
      <c r="AP188" s="552"/>
      <c r="AQ188" s="550"/>
      <c r="AR188" s="551"/>
      <c r="AS188" s="551"/>
      <c r="AT188" s="552"/>
      <c r="AU188" s="550"/>
      <c r="AV188" s="551"/>
      <c r="AW188" s="551"/>
      <c r="AX188" s="552"/>
      <c r="AY188" s="550"/>
      <c r="AZ188" s="551"/>
      <c r="BA188" s="551"/>
      <c r="BB188" s="552"/>
      <c r="BC188" s="550"/>
      <c r="BD188" s="551"/>
      <c r="BE188" s="551"/>
      <c r="BF188" s="552"/>
      <c r="BG188" s="553" t="str">
        <f t="shared" si="78"/>
        <v>n.é.</v>
      </c>
      <c r="BH188" s="554"/>
    </row>
    <row r="189" spans="1:60" x14ac:dyDescent="0.2">
      <c r="A189" s="568" t="s">
        <v>725</v>
      </c>
      <c r="B189" s="569"/>
      <c r="C189" s="495" t="s">
        <v>143</v>
      </c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7"/>
      <c r="AC189" s="440" t="s">
        <v>135</v>
      </c>
      <c r="AD189" s="441"/>
      <c r="AE189" s="550">
        <v>3000000</v>
      </c>
      <c r="AF189" s="551"/>
      <c r="AG189" s="551"/>
      <c r="AH189" s="552"/>
      <c r="AI189" s="550">
        <v>3193582</v>
      </c>
      <c r="AJ189" s="551"/>
      <c r="AK189" s="551"/>
      <c r="AL189" s="552"/>
      <c r="AM189" s="550">
        <v>0</v>
      </c>
      <c r="AN189" s="551"/>
      <c r="AO189" s="551"/>
      <c r="AP189" s="552"/>
      <c r="AQ189" s="550">
        <v>3193582</v>
      </c>
      <c r="AR189" s="551"/>
      <c r="AS189" s="551"/>
      <c r="AT189" s="552"/>
      <c r="AU189" s="550">
        <v>0</v>
      </c>
      <c r="AV189" s="551"/>
      <c r="AW189" s="551"/>
      <c r="AX189" s="552"/>
      <c r="AY189" s="550">
        <v>0</v>
      </c>
      <c r="AZ189" s="551"/>
      <c r="BA189" s="551"/>
      <c r="BB189" s="552"/>
      <c r="BC189" s="550">
        <v>455000</v>
      </c>
      <c r="BD189" s="551"/>
      <c r="BE189" s="551"/>
      <c r="BF189" s="552"/>
      <c r="BG189" s="553">
        <f t="shared" si="78"/>
        <v>0.14247324790783517</v>
      </c>
      <c r="BH189" s="554"/>
    </row>
    <row r="190" spans="1:60" x14ac:dyDescent="0.2">
      <c r="A190" s="568" t="s">
        <v>726</v>
      </c>
      <c r="B190" s="569"/>
      <c r="C190" s="495" t="s">
        <v>422</v>
      </c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7"/>
      <c r="AC190" s="440" t="s">
        <v>136</v>
      </c>
      <c r="AD190" s="441"/>
      <c r="AE190" s="550"/>
      <c r="AF190" s="551"/>
      <c r="AG190" s="551"/>
      <c r="AH190" s="552"/>
      <c r="AI190" s="550"/>
      <c r="AJ190" s="551"/>
      <c r="AK190" s="551"/>
      <c r="AL190" s="552"/>
      <c r="AM190" s="550"/>
      <c r="AN190" s="551"/>
      <c r="AO190" s="551"/>
      <c r="AP190" s="552"/>
      <c r="AQ190" s="550"/>
      <c r="AR190" s="551"/>
      <c r="AS190" s="551"/>
      <c r="AT190" s="552"/>
      <c r="AU190" s="550"/>
      <c r="AV190" s="551"/>
      <c r="AW190" s="551"/>
      <c r="AX190" s="552"/>
      <c r="AY190" s="550"/>
      <c r="AZ190" s="551"/>
      <c r="BA190" s="551"/>
      <c r="BB190" s="552"/>
      <c r="BC190" s="550"/>
      <c r="BD190" s="551"/>
      <c r="BE190" s="551"/>
      <c r="BF190" s="552"/>
      <c r="BG190" s="553" t="str">
        <f t="shared" si="78"/>
        <v>n.é.</v>
      </c>
      <c r="BH190" s="554"/>
    </row>
    <row r="191" spans="1:60" x14ac:dyDescent="0.2">
      <c r="A191" s="568" t="s">
        <v>727</v>
      </c>
      <c r="B191" s="569"/>
      <c r="C191" s="495" t="s">
        <v>421</v>
      </c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7"/>
      <c r="AC191" s="440" t="s">
        <v>137</v>
      </c>
      <c r="AD191" s="441"/>
      <c r="AE191" s="550">
        <v>1000000</v>
      </c>
      <c r="AF191" s="551"/>
      <c r="AG191" s="551"/>
      <c r="AH191" s="552"/>
      <c r="AI191" s="550">
        <v>1873512</v>
      </c>
      <c r="AJ191" s="551"/>
      <c r="AK191" s="551"/>
      <c r="AL191" s="552"/>
      <c r="AM191" s="550">
        <v>0</v>
      </c>
      <c r="AN191" s="551"/>
      <c r="AO191" s="551"/>
      <c r="AP191" s="552"/>
      <c r="AQ191" s="550">
        <v>1873512</v>
      </c>
      <c r="AR191" s="551"/>
      <c r="AS191" s="551"/>
      <c r="AT191" s="552"/>
      <c r="AU191" s="550">
        <v>0</v>
      </c>
      <c r="AV191" s="551"/>
      <c r="AW191" s="551"/>
      <c r="AX191" s="552"/>
      <c r="AY191" s="550">
        <v>0</v>
      </c>
      <c r="AZ191" s="551"/>
      <c r="BA191" s="551"/>
      <c r="BB191" s="552"/>
      <c r="BC191" s="550">
        <v>1873512</v>
      </c>
      <c r="BD191" s="551"/>
      <c r="BE191" s="551"/>
      <c r="BF191" s="552"/>
      <c r="BG191" s="553">
        <f t="shared" si="78"/>
        <v>1</v>
      </c>
      <c r="BH191" s="554"/>
    </row>
    <row r="192" spans="1:60" x14ac:dyDescent="0.2">
      <c r="A192" s="568" t="s">
        <v>728</v>
      </c>
      <c r="B192" s="569"/>
      <c r="C192" s="495" t="s">
        <v>144</v>
      </c>
      <c r="D192" s="496"/>
      <c r="E192" s="496"/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7"/>
      <c r="AC192" s="440" t="s">
        <v>138</v>
      </c>
      <c r="AD192" s="441"/>
      <c r="AE192" s="550"/>
      <c r="AF192" s="551"/>
      <c r="AG192" s="551"/>
      <c r="AH192" s="552"/>
      <c r="AI192" s="550"/>
      <c r="AJ192" s="551"/>
      <c r="AK192" s="551"/>
      <c r="AL192" s="552"/>
      <c r="AM192" s="550"/>
      <c r="AN192" s="551"/>
      <c r="AO192" s="551"/>
      <c r="AP192" s="552"/>
      <c r="AQ192" s="550"/>
      <c r="AR192" s="551"/>
      <c r="AS192" s="551"/>
      <c r="AT192" s="552"/>
      <c r="AU192" s="550"/>
      <c r="AV192" s="551"/>
      <c r="AW192" s="551"/>
      <c r="AX192" s="552"/>
      <c r="AY192" s="550"/>
      <c r="AZ192" s="551"/>
      <c r="BA192" s="551"/>
      <c r="BB192" s="552"/>
      <c r="BC192" s="550"/>
      <c r="BD192" s="551"/>
      <c r="BE192" s="551"/>
      <c r="BF192" s="552"/>
      <c r="BG192" s="553" t="str">
        <f t="shared" si="78"/>
        <v>n.é.</v>
      </c>
      <c r="BH192" s="554"/>
    </row>
    <row r="193" spans="1:60" x14ac:dyDescent="0.2">
      <c r="A193" s="568" t="s">
        <v>729</v>
      </c>
      <c r="B193" s="569"/>
      <c r="C193" s="555" t="s">
        <v>145</v>
      </c>
      <c r="D193" s="556"/>
      <c r="E193" s="556"/>
      <c r="F193" s="556"/>
      <c r="G193" s="556"/>
      <c r="H193" s="556"/>
      <c r="I193" s="556"/>
      <c r="J193" s="556"/>
      <c r="K193" s="556"/>
      <c r="L193" s="556"/>
      <c r="M193" s="556"/>
      <c r="N193" s="556"/>
      <c r="O193" s="556"/>
      <c r="P193" s="556"/>
      <c r="Q193" s="556"/>
      <c r="R193" s="556"/>
      <c r="S193" s="556"/>
      <c r="T193" s="556"/>
      <c r="U193" s="556"/>
      <c r="V193" s="556"/>
      <c r="W193" s="556"/>
      <c r="X193" s="556"/>
      <c r="Y193" s="556"/>
      <c r="Z193" s="556"/>
      <c r="AA193" s="556"/>
      <c r="AB193" s="557"/>
      <c r="AC193" s="440" t="s">
        <v>139</v>
      </c>
      <c r="AD193" s="441"/>
      <c r="AE193" s="550"/>
      <c r="AF193" s="551"/>
      <c r="AG193" s="551"/>
      <c r="AH193" s="552"/>
      <c r="AI193" s="550"/>
      <c r="AJ193" s="551"/>
      <c r="AK193" s="551"/>
      <c r="AL193" s="552"/>
      <c r="AM193" s="550"/>
      <c r="AN193" s="551"/>
      <c r="AO193" s="551"/>
      <c r="AP193" s="552"/>
      <c r="AQ193" s="550"/>
      <c r="AR193" s="551"/>
      <c r="AS193" s="551"/>
      <c r="AT193" s="552"/>
      <c r="AU193" s="550"/>
      <c r="AV193" s="551"/>
      <c r="AW193" s="551"/>
      <c r="AX193" s="552"/>
      <c r="AY193" s="550"/>
      <c r="AZ193" s="551"/>
      <c r="BA193" s="551"/>
      <c r="BB193" s="552"/>
      <c r="BC193" s="550"/>
      <c r="BD193" s="551"/>
      <c r="BE193" s="551"/>
      <c r="BF193" s="552"/>
      <c r="BG193" s="553" t="str">
        <f t="shared" si="78"/>
        <v>n.é.</v>
      </c>
      <c r="BH193" s="554"/>
    </row>
    <row r="194" spans="1:60" x14ac:dyDescent="0.2">
      <c r="A194" s="568" t="s">
        <v>730</v>
      </c>
      <c r="B194" s="569"/>
      <c r="C194" s="495" t="s">
        <v>697</v>
      </c>
      <c r="D194" s="496"/>
      <c r="E194" s="496"/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7"/>
      <c r="AC194" s="440" t="s">
        <v>140</v>
      </c>
      <c r="AD194" s="573"/>
      <c r="AE194" s="550"/>
      <c r="AF194" s="551"/>
      <c r="AG194" s="551"/>
      <c r="AH194" s="552"/>
      <c r="AI194" s="550"/>
      <c r="AJ194" s="551"/>
      <c r="AK194" s="551"/>
      <c r="AL194" s="552"/>
      <c r="AM194" s="550"/>
      <c r="AN194" s="551"/>
      <c r="AO194" s="551"/>
      <c r="AP194" s="552"/>
      <c r="AQ194" s="550"/>
      <c r="AR194" s="551"/>
      <c r="AS194" s="551"/>
      <c r="AT194" s="552"/>
      <c r="AU194" s="550"/>
      <c r="AV194" s="551"/>
      <c r="AW194" s="551"/>
      <c r="AX194" s="552"/>
      <c r="AY194" s="550"/>
      <c r="AZ194" s="551"/>
      <c r="BA194" s="551"/>
      <c r="BB194" s="552"/>
      <c r="BC194" s="550"/>
      <c r="BD194" s="551"/>
      <c r="BE194" s="551"/>
      <c r="BF194" s="552"/>
      <c r="BG194" s="553" t="str">
        <f t="shared" ref="BG194" si="110">IF(AI194&gt;0,BC194/AI194,"n.é.")</f>
        <v>n.é.</v>
      </c>
      <c r="BH194" s="554"/>
    </row>
    <row r="195" spans="1:60" ht="20.100000000000001" customHeight="1" x14ac:dyDescent="0.2">
      <c r="A195" s="568" t="s">
        <v>731</v>
      </c>
      <c r="B195" s="569"/>
      <c r="C195" s="495" t="s">
        <v>146</v>
      </c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6"/>
      <c r="AB195" s="497"/>
      <c r="AC195" s="440" t="s">
        <v>141</v>
      </c>
      <c r="AD195" s="573"/>
      <c r="AE195" s="550">
        <f>AE196+AE197</f>
        <v>4905000</v>
      </c>
      <c r="AF195" s="551"/>
      <c r="AG195" s="551"/>
      <c r="AH195" s="552"/>
      <c r="AI195" s="550">
        <v>5367125</v>
      </c>
      <c r="AJ195" s="551"/>
      <c r="AK195" s="551"/>
      <c r="AL195" s="552"/>
      <c r="AM195" s="550">
        <v>0</v>
      </c>
      <c r="AN195" s="551"/>
      <c r="AO195" s="551"/>
      <c r="AP195" s="552"/>
      <c r="AQ195" s="550">
        <v>5367125</v>
      </c>
      <c r="AR195" s="551"/>
      <c r="AS195" s="551"/>
      <c r="AT195" s="552"/>
      <c r="AU195" s="550">
        <v>0</v>
      </c>
      <c r="AV195" s="551"/>
      <c r="AW195" s="551"/>
      <c r="AX195" s="552"/>
      <c r="AY195" s="550">
        <v>0</v>
      </c>
      <c r="AZ195" s="551"/>
      <c r="BA195" s="551"/>
      <c r="BB195" s="552"/>
      <c r="BC195" s="550">
        <v>5367125</v>
      </c>
      <c r="BD195" s="551"/>
      <c r="BE195" s="551"/>
      <c r="BF195" s="552"/>
      <c r="BG195" s="553">
        <f t="shared" si="78"/>
        <v>1</v>
      </c>
      <c r="BH195" s="554"/>
    </row>
    <row r="196" spans="1:60" s="7" customFormat="1" ht="20.100000000000001" customHeight="1" x14ac:dyDescent="0.2">
      <c r="A196" s="568" t="s">
        <v>476</v>
      </c>
      <c r="B196" s="569"/>
      <c r="C196" s="466" t="s">
        <v>501</v>
      </c>
      <c r="D196" s="467"/>
      <c r="E196" s="467"/>
      <c r="F196" s="467"/>
      <c r="G196" s="467"/>
      <c r="H196" s="467"/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467"/>
      <c r="T196" s="467"/>
      <c r="U196" s="467"/>
      <c r="V196" s="467"/>
      <c r="W196" s="467"/>
      <c r="X196" s="467"/>
      <c r="Y196" s="467"/>
      <c r="Z196" s="467"/>
      <c r="AA196" s="467"/>
      <c r="AB196" s="468"/>
      <c r="AC196" s="456" t="s">
        <v>476</v>
      </c>
      <c r="AD196" s="457"/>
      <c r="AE196" s="458">
        <v>4000000</v>
      </c>
      <c r="AF196" s="459"/>
      <c r="AG196" s="459"/>
      <c r="AH196" s="460"/>
      <c r="AI196" s="458">
        <v>4412125</v>
      </c>
      <c r="AJ196" s="459"/>
      <c r="AK196" s="459"/>
      <c r="AL196" s="460"/>
      <c r="AM196" s="570">
        <v>0</v>
      </c>
      <c r="AN196" s="571"/>
      <c r="AO196" s="571"/>
      <c r="AP196" s="572"/>
      <c r="AQ196" s="474">
        <v>4412125</v>
      </c>
      <c r="AR196" s="475"/>
      <c r="AS196" s="475"/>
      <c r="AT196" s="476"/>
      <c r="AU196" s="570">
        <v>0</v>
      </c>
      <c r="AV196" s="571"/>
      <c r="AW196" s="571"/>
      <c r="AX196" s="572"/>
      <c r="AY196" s="570">
        <v>0</v>
      </c>
      <c r="AZ196" s="571"/>
      <c r="BA196" s="571"/>
      <c r="BB196" s="572"/>
      <c r="BC196" s="474">
        <v>4412125</v>
      </c>
      <c r="BD196" s="475"/>
      <c r="BE196" s="475"/>
      <c r="BF196" s="476"/>
      <c r="BG196" s="477" t="s">
        <v>618</v>
      </c>
      <c r="BH196" s="478"/>
    </row>
    <row r="197" spans="1:60" s="7" customFormat="1" ht="20.100000000000001" customHeight="1" x14ac:dyDescent="0.2">
      <c r="A197" s="568" t="s">
        <v>476</v>
      </c>
      <c r="B197" s="569"/>
      <c r="C197" s="466" t="s">
        <v>837</v>
      </c>
      <c r="D197" s="467"/>
      <c r="E197" s="467"/>
      <c r="F197" s="467"/>
      <c r="G197" s="467"/>
      <c r="H197" s="467"/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467"/>
      <c r="T197" s="467"/>
      <c r="U197" s="467"/>
      <c r="V197" s="467"/>
      <c r="W197" s="467"/>
      <c r="X197" s="467"/>
      <c r="Y197" s="467"/>
      <c r="Z197" s="467"/>
      <c r="AA197" s="467"/>
      <c r="AB197" s="468"/>
      <c r="AC197" s="456" t="s">
        <v>476</v>
      </c>
      <c r="AD197" s="457"/>
      <c r="AE197" s="458">
        <v>905000</v>
      </c>
      <c r="AF197" s="459"/>
      <c r="AG197" s="459"/>
      <c r="AH197" s="460"/>
      <c r="AI197" s="458">
        <v>905000</v>
      </c>
      <c r="AJ197" s="459"/>
      <c r="AK197" s="459"/>
      <c r="AL197" s="460"/>
      <c r="AM197" s="570">
        <v>0</v>
      </c>
      <c r="AN197" s="571"/>
      <c r="AO197" s="571"/>
      <c r="AP197" s="572"/>
      <c r="AQ197" s="474">
        <v>905000</v>
      </c>
      <c r="AR197" s="475"/>
      <c r="AS197" s="475"/>
      <c r="AT197" s="476"/>
      <c r="AU197" s="570">
        <v>0</v>
      </c>
      <c r="AV197" s="571"/>
      <c r="AW197" s="571"/>
      <c r="AX197" s="572"/>
      <c r="AY197" s="570">
        <v>0</v>
      </c>
      <c r="AZ197" s="571"/>
      <c r="BA197" s="571"/>
      <c r="BB197" s="572"/>
      <c r="BC197" s="474">
        <v>905000</v>
      </c>
      <c r="BD197" s="475"/>
      <c r="BE197" s="475"/>
      <c r="BF197" s="476"/>
      <c r="BG197" s="477" t="s">
        <v>618</v>
      </c>
      <c r="BH197" s="478"/>
    </row>
    <row r="198" spans="1:60" ht="20.100000000000001" customHeight="1" x14ac:dyDescent="0.2">
      <c r="A198" s="568" t="s">
        <v>732</v>
      </c>
      <c r="B198" s="569"/>
      <c r="C198" s="555" t="s">
        <v>147</v>
      </c>
      <c r="D198" s="556"/>
      <c r="E198" s="556"/>
      <c r="F198" s="556"/>
      <c r="G198" s="556"/>
      <c r="H198" s="556"/>
      <c r="I198" s="556"/>
      <c r="J198" s="556"/>
      <c r="K198" s="556"/>
      <c r="L198" s="556"/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6"/>
      <c r="X198" s="556"/>
      <c r="Y198" s="556"/>
      <c r="Z198" s="556"/>
      <c r="AA198" s="556"/>
      <c r="AB198" s="557"/>
      <c r="AC198" s="440" t="s">
        <v>698</v>
      </c>
      <c r="AD198" s="441"/>
      <c r="AE198" s="550">
        <v>14513236</v>
      </c>
      <c r="AF198" s="551"/>
      <c r="AG198" s="551"/>
      <c r="AH198" s="552"/>
      <c r="AI198" s="550">
        <v>91276768</v>
      </c>
      <c r="AJ198" s="551"/>
      <c r="AK198" s="551"/>
      <c r="AL198" s="552"/>
      <c r="AM198" s="570">
        <v>0</v>
      </c>
      <c r="AN198" s="571"/>
      <c r="AO198" s="571"/>
      <c r="AP198" s="572"/>
      <c r="AQ198" s="570">
        <v>0</v>
      </c>
      <c r="AR198" s="571"/>
      <c r="AS198" s="571"/>
      <c r="AT198" s="572"/>
      <c r="AU198" s="570">
        <v>0</v>
      </c>
      <c r="AV198" s="571"/>
      <c r="AW198" s="571"/>
      <c r="AX198" s="572"/>
      <c r="AY198" s="570">
        <v>0</v>
      </c>
      <c r="AZ198" s="571"/>
      <c r="BA198" s="571"/>
      <c r="BB198" s="572"/>
      <c r="BC198" s="570">
        <v>0</v>
      </c>
      <c r="BD198" s="571"/>
      <c r="BE198" s="571"/>
      <c r="BF198" s="572"/>
      <c r="BG198" s="477" t="s">
        <v>618</v>
      </c>
      <c r="BH198" s="478"/>
    </row>
    <row r="199" spans="1:60" x14ac:dyDescent="0.2">
      <c r="A199" s="577" t="s">
        <v>733</v>
      </c>
      <c r="B199" s="578"/>
      <c r="C199" s="484" t="s">
        <v>810</v>
      </c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5"/>
      <c r="T199" s="485"/>
      <c r="U199" s="485"/>
      <c r="V199" s="485"/>
      <c r="W199" s="485"/>
      <c r="X199" s="485"/>
      <c r="Y199" s="485"/>
      <c r="Z199" s="485"/>
      <c r="AA199" s="485"/>
      <c r="AB199" s="486"/>
      <c r="AC199" s="563" t="s">
        <v>59</v>
      </c>
      <c r="AD199" s="564"/>
      <c r="AE199" s="469">
        <f>SUM(AE182:AH198)-SUM(AE196:AH197)</f>
        <v>23418236</v>
      </c>
      <c r="AF199" s="470"/>
      <c r="AG199" s="470"/>
      <c r="AH199" s="471"/>
      <c r="AI199" s="469">
        <f>SUM(AI182:AL198)-SUM(AI196:AL197)-AI183</f>
        <v>101838005</v>
      </c>
      <c r="AJ199" s="470"/>
      <c r="AK199" s="470"/>
      <c r="AL199" s="471"/>
      <c r="AM199" s="469">
        <f t="shared" ref="AM199" si="111">SUM(AM182:AP198)-SUM(AM196:AP197)-AM183</f>
        <v>0</v>
      </c>
      <c r="AN199" s="470"/>
      <c r="AO199" s="470"/>
      <c r="AP199" s="471"/>
      <c r="AQ199" s="469">
        <f t="shared" ref="AQ199" si="112">SUM(AQ182:AT198)-SUM(AQ196:AT197)-AQ183</f>
        <v>10561237</v>
      </c>
      <c r="AR199" s="470"/>
      <c r="AS199" s="470"/>
      <c r="AT199" s="471"/>
      <c r="AU199" s="469">
        <f t="shared" ref="AU199" si="113">SUM(AU182:AX198)-SUM(AU196:AX197)-AU183</f>
        <v>0</v>
      </c>
      <c r="AV199" s="470"/>
      <c r="AW199" s="470"/>
      <c r="AX199" s="471"/>
      <c r="AY199" s="469">
        <f t="shared" ref="AY199" si="114">SUM(AY182:BB198)-SUM(AY196:BB197)-AY183</f>
        <v>0</v>
      </c>
      <c r="AZ199" s="470"/>
      <c r="BA199" s="470"/>
      <c r="BB199" s="471"/>
      <c r="BC199" s="469">
        <f t="shared" ref="BC199" si="115">SUM(BC182:BF198)-SUM(BC196:BF197)-BC183</f>
        <v>7822655</v>
      </c>
      <c r="BD199" s="470"/>
      <c r="BE199" s="470"/>
      <c r="BF199" s="471"/>
      <c r="BG199" s="516">
        <f t="shared" si="78"/>
        <v>7.681469211813409E-2</v>
      </c>
      <c r="BH199" s="517"/>
    </row>
    <row r="200" spans="1:60" x14ac:dyDescent="0.2">
      <c r="A200" s="568" t="s">
        <v>734</v>
      </c>
      <c r="B200" s="569"/>
      <c r="C200" s="574" t="s">
        <v>148</v>
      </c>
      <c r="D200" s="575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  <c r="O200" s="575"/>
      <c r="P200" s="575"/>
      <c r="Q200" s="575"/>
      <c r="R200" s="575"/>
      <c r="S200" s="575"/>
      <c r="T200" s="575"/>
      <c r="U200" s="575"/>
      <c r="V200" s="575"/>
      <c r="W200" s="575"/>
      <c r="X200" s="575"/>
      <c r="Y200" s="575"/>
      <c r="Z200" s="575"/>
      <c r="AA200" s="575"/>
      <c r="AB200" s="576"/>
      <c r="AC200" s="440" t="s">
        <v>124</v>
      </c>
      <c r="AD200" s="441"/>
      <c r="AE200" s="550">
        <v>0</v>
      </c>
      <c r="AF200" s="551"/>
      <c r="AG200" s="551"/>
      <c r="AH200" s="552"/>
      <c r="AI200" s="550">
        <v>850000</v>
      </c>
      <c r="AJ200" s="551"/>
      <c r="AK200" s="551"/>
      <c r="AL200" s="552"/>
      <c r="AM200" s="550">
        <v>0</v>
      </c>
      <c r="AN200" s="551"/>
      <c r="AO200" s="551"/>
      <c r="AP200" s="552"/>
      <c r="AQ200" s="550">
        <v>850000</v>
      </c>
      <c r="AR200" s="551"/>
      <c r="AS200" s="551"/>
      <c r="AT200" s="552"/>
      <c r="AU200" s="550">
        <v>0</v>
      </c>
      <c r="AV200" s="551"/>
      <c r="AW200" s="551"/>
      <c r="AX200" s="552"/>
      <c r="AY200" s="550">
        <v>0</v>
      </c>
      <c r="AZ200" s="551"/>
      <c r="BA200" s="551"/>
      <c r="BB200" s="552"/>
      <c r="BC200" s="550">
        <v>850000</v>
      </c>
      <c r="BD200" s="551"/>
      <c r="BE200" s="551"/>
      <c r="BF200" s="552"/>
      <c r="BG200" s="553">
        <f t="shared" ref="BG200:BG256" si="116">IF(AI200&gt;0,BC200/AI200,"n.é.")</f>
        <v>1</v>
      </c>
      <c r="BH200" s="554"/>
    </row>
    <row r="201" spans="1:60" ht="20.100000000000001" customHeight="1" x14ac:dyDescent="0.2">
      <c r="A201" s="568" t="s">
        <v>735</v>
      </c>
      <c r="B201" s="569"/>
      <c r="C201" s="574" t="s">
        <v>149</v>
      </c>
      <c r="D201" s="575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5"/>
      <c r="R201" s="575"/>
      <c r="S201" s="575"/>
      <c r="T201" s="575"/>
      <c r="U201" s="575"/>
      <c r="V201" s="575"/>
      <c r="W201" s="575"/>
      <c r="X201" s="575"/>
      <c r="Y201" s="575"/>
      <c r="Z201" s="575"/>
      <c r="AA201" s="575"/>
      <c r="AB201" s="576"/>
      <c r="AC201" s="440" t="s">
        <v>125</v>
      </c>
      <c r="AD201" s="441"/>
      <c r="AE201" s="550">
        <f>ROUND(32512000/1.27,0)</f>
        <v>25600000</v>
      </c>
      <c r="AF201" s="551"/>
      <c r="AG201" s="551"/>
      <c r="AH201" s="552"/>
      <c r="AI201" s="550">
        <v>9669343</v>
      </c>
      <c r="AJ201" s="551"/>
      <c r="AK201" s="551"/>
      <c r="AL201" s="552"/>
      <c r="AM201" s="550">
        <v>0</v>
      </c>
      <c r="AN201" s="551"/>
      <c r="AO201" s="551"/>
      <c r="AP201" s="552"/>
      <c r="AQ201" s="550">
        <v>9669343</v>
      </c>
      <c r="AR201" s="551"/>
      <c r="AS201" s="551"/>
      <c r="AT201" s="552"/>
      <c r="AU201" s="550">
        <v>0</v>
      </c>
      <c r="AV201" s="551"/>
      <c r="AW201" s="551"/>
      <c r="AX201" s="552"/>
      <c r="AY201" s="550">
        <v>0</v>
      </c>
      <c r="AZ201" s="551"/>
      <c r="BA201" s="551"/>
      <c r="BB201" s="552"/>
      <c r="BC201" s="550">
        <v>9669343</v>
      </c>
      <c r="BD201" s="551"/>
      <c r="BE201" s="551"/>
      <c r="BF201" s="552"/>
      <c r="BG201" s="553">
        <f t="shared" si="116"/>
        <v>1</v>
      </c>
      <c r="BH201" s="554"/>
    </row>
    <row r="202" spans="1:60" x14ac:dyDescent="0.2">
      <c r="A202" s="568" t="s">
        <v>736</v>
      </c>
      <c r="B202" s="569"/>
      <c r="C202" s="574" t="s">
        <v>150</v>
      </c>
      <c r="D202" s="575"/>
      <c r="E202" s="575"/>
      <c r="F202" s="575"/>
      <c r="G202" s="575"/>
      <c r="H202" s="575"/>
      <c r="I202" s="575"/>
      <c r="J202" s="575"/>
      <c r="K202" s="575"/>
      <c r="L202" s="575"/>
      <c r="M202" s="575"/>
      <c r="N202" s="575"/>
      <c r="O202" s="575"/>
      <c r="P202" s="575"/>
      <c r="Q202" s="575"/>
      <c r="R202" s="575"/>
      <c r="S202" s="575"/>
      <c r="T202" s="575"/>
      <c r="U202" s="575"/>
      <c r="V202" s="575"/>
      <c r="W202" s="575"/>
      <c r="X202" s="575"/>
      <c r="Y202" s="575"/>
      <c r="Z202" s="575"/>
      <c r="AA202" s="575"/>
      <c r="AB202" s="576"/>
      <c r="AC202" s="440" t="s">
        <v>126</v>
      </c>
      <c r="AD202" s="441"/>
      <c r="AE202" s="550">
        <v>0</v>
      </c>
      <c r="AF202" s="551"/>
      <c r="AG202" s="551"/>
      <c r="AH202" s="552"/>
      <c r="AI202" s="550">
        <v>1694942</v>
      </c>
      <c r="AJ202" s="551"/>
      <c r="AK202" s="551"/>
      <c r="AL202" s="552"/>
      <c r="AM202" s="550">
        <v>0</v>
      </c>
      <c r="AN202" s="551"/>
      <c r="AO202" s="551"/>
      <c r="AP202" s="552"/>
      <c r="AQ202" s="550">
        <v>1694942</v>
      </c>
      <c r="AR202" s="551"/>
      <c r="AS202" s="551"/>
      <c r="AT202" s="552"/>
      <c r="AU202" s="550">
        <v>0</v>
      </c>
      <c r="AV202" s="551"/>
      <c r="AW202" s="551"/>
      <c r="AX202" s="552"/>
      <c r="AY202" s="550">
        <v>0</v>
      </c>
      <c r="AZ202" s="551"/>
      <c r="BA202" s="551"/>
      <c r="BB202" s="552"/>
      <c r="BC202" s="550">
        <v>1694942</v>
      </c>
      <c r="BD202" s="551"/>
      <c r="BE202" s="551"/>
      <c r="BF202" s="552"/>
      <c r="BG202" s="553">
        <f t="shared" si="116"/>
        <v>1</v>
      </c>
      <c r="BH202" s="554"/>
    </row>
    <row r="203" spans="1:60" x14ac:dyDescent="0.2">
      <c r="A203" s="568" t="s">
        <v>737</v>
      </c>
      <c r="B203" s="569"/>
      <c r="C203" s="574" t="s">
        <v>151</v>
      </c>
      <c r="D203" s="575"/>
      <c r="E203" s="575"/>
      <c r="F203" s="575"/>
      <c r="G203" s="575"/>
      <c r="H203" s="575"/>
      <c r="I203" s="575"/>
      <c r="J203" s="575"/>
      <c r="K203" s="575"/>
      <c r="L203" s="575"/>
      <c r="M203" s="575"/>
      <c r="N203" s="575"/>
      <c r="O203" s="575"/>
      <c r="P203" s="575"/>
      <c r="Q203" s="575"/>
      <c r="R203" s="575"/>
      <c r="S203" s="575"/>
      <c r="T203" s="575"/>
      <c r="U203" s="575"/>
      <c r="V203" s="575"/>
      <c r="W203" s="575"/>
      <c r="X203" s="575"/>
      <c r="Y203" s="575"/>
      <c r="Z203" s="575"/>
      <c r="AA203" s="575"/>
      <c r="AB203" s="576"/>
      <c r="AC203" s="440" t="s">
        <v>127</v>
      </c>
      <c r="AD203" s="441"/>
      <c r="AE203" s="550">
        <v>0</v>
      </c>
      <c r="AF203" s="551"/>
      <c r="AG203" s="551"/>
      <c r="AH203" s="552"/>
      <c r="AI203" s="550">
        <v>8303494</v>
      </c>
      <c r="AJ203" s="551"/>
      <c r="AK203" s="551"/>
      <c r="AL203" s="552"/>
      <c r="AM203" s="550">
        <v>0</v>
      </c>
      <c r="AN203" s="551"/>
      <c r="AO203" s="551"/>
      <c r="AP203" s="552"/>
      <c r="AQ203" s="550">
        <v>8303494</v>
      </c>
      <c r="AR203" s="551"/>
      <c r="AS203" s="551"/>
      <c r="AT203" s="552"/>
      <c r="AU203" s="550">
        <v>0</v>
      </c>
      <c r="AV203" s="551"/>
      <c r="AW203" s="551"/>
      <c r="AX203" s="552"/>
      <c r="AY203" s="550">
        <v>0</v>
      </c>
      <c r="AZ203" s="551"/>
      <c r="BA203" s="551"/>
      <c r="BB203" s="552"/>
      <c r="BC203" s="550">
        <v>8303494</v>
      </c>
      <c r="BD203" s="551"/>
      <c r="BE203" s="551"/>
      <c r="BF203" s="552"/>
      <c r="BG203" s="553">
        <f t="shared" si="116"/>
        <v>1</v>
      </c>
      <c r="BH203" s="554"/>
    </row>
    <row r="204" spans="1:60" x14ac:dyDescent="0.2">
      <c r="A204" s="568" t="s">
        <v>738</v>
      </c>
      <c r="B204" s="569"/>
      <c r="C204" s="432" t="s">
        <v>152</v>
      </c>
      <c r="D204" s="433"/>
      <c r="E204" s="433"/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  <c r="AA204" s="433"/>
      <c r="AB204" s="434"/>
      <c r="AC204" s="440" t="s">
        <v>128</v>
      </c>
      <c r="AD204" s="441"/>
      <c r="AE204" s="550"/>
      <c r="AF204" s="551"/>
      <c r="AG204" s="551"/>
      <c r="AH204" s="552"/>
      <c r="AI204" s="550"/>
      <c r="AJ204" s="551"/>
      <c r="AK204" s="551"/>
      <c r="AL204" s="552"/>
      <c r="AM204" s="550"/>
      <c r="AN204" s="551"/>
      <c r="AO204" s="551"/>
      <c r="AP204" s="552"/>
      <c r="AQ204" s="550"/>
      <c r="AR204" s="551"/>
      <c r="AS204" s="551"/>
      <c r="AT204" s="552"/>
      <c r="AU204" s="550"/>
      <c r="AV204" s="551"/>
      <c r="AW204" s="551"/>
      <c r="AX204" s="552"/>
      <c r="AY204" s="550"/>
      <c r="AZ204" s="551"/>
      <c r="BA204" s="551"/>
      <c r="BB204" s="552"/>
      <c r="BC204" s="550"/>
      <c r="BD204" s="551"/>
      <c r="BE204" s="551"/>
      <c r="BF204" s="552"/>
      <c r="BG204" s="553" t="str">
        <f t="shared" si="116"/>
        <v>n.é.</v>
      </c>
      <c r="BH204" s="554"/>
    </row>
    <row r="205" spans="1:60" x14ac:dyDescent="0.2">
      <c r="A205" s="568" t="s">
        <v>739</v>
      </c>
      <c r="B205" s="569"/>
      <c r="C205" s="432" t="s">
        <v>153</v>
      </c>
      <c r="D205" s="433"/>
      <c r="E205" s="433"/>
      <c r="F205" s="433"/>
      <c r="G205" s="433"/>
      <c r="H205" s="433"/>
      <c r="I205" s="433"/>
      <c r="J205" s="433"/>
      <c r="K205" s="433"/>
      <c r="L205" s="433"/>
      <c r="M205" s="433"/>
      <c r="N205" s="433"/>
      <c r="O205" s="433"/>
      <c r="P205" s="433"/>
      <c r="Q205" s="433"/>
      <c r="R205" s="433"/>
      <c r="S205" s="433"/>
      <c r="T205" s="433"/>
      <c r="U205" s="433"/>
      <c r="V205" s="433"/>
      <c r="W205" s="433"/>
      <c r="X205" s="433"/>
      <c r="Y205" s="433"/>
      <c r="Z205" s="433"/>
      <c r="AA205" s="433"/>
      <c r="AB205" s="434"/>
      <c r="AC205" s="440" t="s">
        <v>129</v>
      </c>
      <c r="AD205" s="441"/>
      <c r="AE205" s="550"/>
      <c r="AF205" s="551"/>
      <c r="AG205" s="551"/>
      <c r="AH205" s="552"/>
      <c r="AI205" s="550"/>
      <c r="AJ205" s="551"/>
      <c r="AK205" s="551"/>
      <c r="AL205" s="552"/>
      <c r="AM205" s="550"/>
      <c r="AN205" s="551"/>
      <c r="AO205" s="551"/>
      <c r="AP205" s="552"/>
      <c r="AQ205" s="550"/>
      <c r="AR205" s="551"/>
      <c r="AS205" s="551"/>
      <c r="AT205" s="552"/>
      <c r="AU205" s="550"/>
      <c r="AV205" s="551"/>
      <c r="AW205" s="551"/>
      <c r="AX205" s="552"/>
      <c r="AY205" s="550"/>
      <c r="AZ205" s="551"/>
      <c r="BA205" s="551"/>
      <c r="BB205" s="552"/>
      <c r="BC205" s="550"/>
      <c r="BD205" s="551"/>
      <c r="BE205" s="551"/>
      <c r="BF205" s="552"/>
      <c r="BG205" s="553" t="str">
        <f t="shared" si="116"/>
        <v>n.é.</v>
      </c>
      <c r="BH205" s="554"/>
    </row>
    <row r="206" spans="1:60" ht="20.100000000000001" customHeight="1" x14ac:dyDescent="0.2">
      <c r="A206" s="568" t="s">
        <v>740</v>
      </c>
      <c r="B206" s="569"/>
      <c r="C206" s="432" t="s">
        <v>154</v>
      </c>
      <c r="D206" s="433"/>
      <c r="E206" s="433"/>
      <c r="F206" s="433"/>
      <c r="G206" s="433"/>
      <c r="H206" s="433"/>
      <c r="I206" s="433"/>
      <c r="J206" s="433"/>
      <c r="K206" s="433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  <c r="V206" s="433"/>
      <c r="W206" s="433"/>
      <c r="X206" s="433"/>
      <c r="Y206" s="433"/>
      <c r="Z206" s="433"/>
      <c r="AA206" s="433"/>
      <c r="AB206" s="434"/>
      <c r="AC206" s="440" t="s">
        <v>130</v>
      </c>
      <c r="AD206" s="441"/>
      <c r="AE206" s="550">
        <f>ROUND(25600000*0.27,0)</f>
        <v>6912000</v>
      </c>
      <c r="AF206" s="551"/>
      <c r="AG206" s="551"/>
      <c r="AH206" s="552"/>
      <c r="AI206" s="550">
        <v>4740600</v>
      </c>
      <c r="AJ206" s="551"/>
      <c r="AK206" s="551"/>
      <c r="AL206" s="552"/>
      <c r="AM206" s="550">
        <v>0</v>
      </c>
      <c r="AN206" s="551"/>
      <c r="AO206" s="551"/>
      <c r="AP206" s="552"/>
      <c r="AQ206" s="550">
        <v>4740600</v>
      </c>
      <c r="AR206" s="551"/>
      <c r="AS206" s="551"/>
      <c r="AT206" s="552"/>
      <c r="AU206" s="550">
        <v>0</v>
      </c>
      <c r="AV206" s="551"/>
      <c r="AW206" s="551"/>
      <c r="AX206" s="552"/>
      <c r="AY206" s="550">
        <v>0</v>
      </c>
      <c r="AZ206" s="551"/>
      <c r="BA206" s="551"/>
      <c r="BB206" s="552"/>
      <c r="BC206" s="550">
        <v>4740600</v>
      </c>
      <c r="BD206" s="551"/>
      <c r="BE206" s="551"/>
      <c r="BF206" s="552"/>
      <c r="BG206" s="553">
        <f t="shared" si="116"/>
        <v>1</v>
      </c>
      <c r="BH206" s="554"/>
    </row>
    <row r="207" spans="1:60" s="3" customFormat="1" ht="20.100000000000001" customHeight="1" x14ac:dyDescent="0.2">
      <c r="A207" s="577" t="s">
        <v>741</v>
      </c>
      <c r="B207" s="578"/>
      <c r="C207" s="528" t="s">
        <v>788</v>
      </c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  <c r="W207" s="529"/>
      <c r="X207" s="529"/>
      <c r="Y207" s="529"/>
      <c r="Z207" s="529"/>
      <c r="AA207" s="529"/>
      <c r="AB207" s="530"/>
      <c r="AC207" s="563" t="s">
        <v>60</v>
      </c>
      <c r="AD207" s="564"/>
      <c r="AE207" s="469">
        <f>SUM(AE200:AH206)</f>
        <v>32512000</v>
      </c>
      <c r="AF207" s="470"/>
      <c r="AG207" s="470"/>
      <c r="AH207" s="471"/>
      <c r="AI207" s="469">
        <f t="shared" ref="AI207" si="117">SUM(AI200:AL206)</f>
        <v>25258379</v>
      </c>
      <c r="AJ207" s="470"/>
      <c r="AK207" s="470"/>
      <c r="AL207" s="471"/>
      <c r="AM207" s="469">
        <f t="shared" ref="AM207" si="118">SUM(AM200:AP206)</f>
        <v>0</v>
      </c>
      <c r="AN207" s="470"/>
      <c r="AO207" s="470"/>
      <c r="AP207" s="471"/>
      <c r="AQ207" s="469">
        <f t="shared" ref="AQ207" si="119">SUM(AQ200:AT206)</f>
        <v>25258379</v>
      </c>
      <c r="AR207" s="470"/>
      <c r="AS207" s="470"/>
      <c r="AT207" s="471"/>
      <c r="AU207" s="469">
        <f t="shared" ref="AU207" si="120">SUM(AU200:AX206)</f>
        <v>0</v>
      </c>
      <c r="AV207" s="470"/>
      <c r="AW207" s="470"/>
      <c r="AX207" s="471"/>
      <c r="AY207" s="469">
        <f t="shared" ref="AY207" si="121">SUM(AY200:BB206)</f>
        <v>0</v>
      </c>
      <c r="AZ207" s="470"/>
      <c r="BA207" s="470"/>
      <c r="BB207" s="471"/>
      <c r="BC207" s="469">
        <f t="shared" ref="BC207" si="122">SUM(BC200:BF206)</f>
        <v>25258379</v>
      </c>
      <c r="BD207" s="470"/>
      <c r="BE207" s="470"/>
      <c r="BF207" s="471"/>
      <c r="BG207" s="516">
        <f t="shared" si="116"/>
        <v>1</v>
      </c>
      <c r="BH207" s="517"/>
    </row>
    <row r="208" spans="1:60" x14ac:dyDescent="0.2">
      <c r="A208" s="568" t="s">
        <v>742</v>
      </c>
      <c r="B208" s="569"/>
      <c r="C208" s="411" t="s">
        <v>167</v>
      </c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3"/>
      <c r="AC208" s="440" t="s">
        <v>155</v>
      </c>
      <c r="AD208" s="441"/>
      <c r="AE208" s="550">
        <v>0</v>
      </c>
      <c r="AF208" s="551"/>
      <c r="AG208" s="551"/>
      <c r="AH208" s="552"/>
      <c r="AI208" s="550">
        <v>42173435</v>
      </c>
      <c r="AJ208" s="551"/>
      <c r="AK208" s="551"/>
      <c r="AL208" s="552"/>
      <c r="AM208" s="550">
        <v>0</v>
      </c>
      <c r="AN208" s="551"/>
      <c r="AO208" s="551"/>
      <c r="AP208" s="552"/>
      <c r="AQ208" s="550">
        <v>42173435</v>
      </c>
      <c r="AR208" s="551"/>
      <c r="AS208" s="551"/>
      <c r="AT208" s="552"/>
      <c r="AU208" s="550">
        <v>0</v>
      </c>
      <c r="AV208" s="551"/>
      <c r="AW208" s="551"/>
      <c r="AX208" s="552"/>
      <c r="AY208" s="550">
        <v>0</v>
      </c>
      <c r="AZ208" s="551"/>
      <c r="BA208" s="551"/>
      <c r="BB208" s="552"/>
      <c r="BC208" s="550">
        <v>41437681</v>
      </c>
      <c r="BD208" s="551"/>
      <c r="BE208" s="551"/>
      <c r="BF208" s="552"/>
      <c r="BG208" s="553">
        <f t="shared" si="116"/>
        <v>0.98255408884763595</v>
      </c>
      <c r="BH208" s="554"/>
    </row>
    <row r="209" spans="1:60" x14ac:dyDescent="0.2">
      <c r="A209" s="568" t="s">
        <v>743</v>
      </c>
      <c r="B209" s="569"/>
      <c r="C209" s="411" t="s">
        <v>168</v>
      </c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3"/>
      <c r="AC209" s="440" t="s">
        <v>156</v>
      </c>
      <c r="AD209" s="441"/>
      <c r="AE209" s="550"/>
      <c r="AF209" s="551"/>
      <c r="AG209" s="551"/>
      <c r="AH209" s="552"/>
      <c r="AI209" s="550"/>
      <c r="AJ209" s="551"/>
      <c r="AK209" s="551"/>
      <c r="AL209" s="552"/>
      <c r="AM209" s="550"/>
      <c r="AN209" s="551"/>
      <c r="AO209" s="551"/>
      <c r="AP209" s="552"/>
      <c r="AQ209" s="550"/>
      <c r="AR209" s="551"/>
      <c r="AS209" s="551"/>
      <c r="AT209" s="552"/>
      <c r="AU209" s="550"/>
      <c r="AV209" s="551"/>
      <c r="AW209" s="551"/>
      <c r="AX209" s="552"/>
      <c r="AY209" s="550"/>
      <c r="AZ209" s="551"/>
      <c r="BA209" s="551"/>
      <c r="BB209" s="552"/>
      <c r="BC209" s="550"/>
      <c r="BD209" s="551"/>
      <c r="BE209" s="551"/>
      <c r="BF209" s="552"/>
      <c r="BG209" s="553" t="str">
        <f t="shared" si="116"/>
        <v>n.é.</v>
      </c>
      <c r="BH209" s="554"/>
    </row>
    <row r="210" spans="1:60" x14ac:dyDescent="0.2">
      <c r="A210" s="568" t="s">
        <v>744</v>
      </c>
      <c r="B210" s="569"/>
      <c r="C210" s="411" t="s">
        <v>169</v>
      </c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3"/>
      <c r="AC210" s="440" t="s">
        <v>157</v>
      </c>
      <c r="AD210" s="441"/>
      <c r="AE210" s="550"/>
      <c r="AF210" s="551"/>
      <c r="AG210" s="551"/>
      <c r="AH210" s="552"/>
      <c r="AI210" s="550"/>
      <c r="AJ210" s="551"/>
      <c r="AK210" s="551"/>
      <c r="AL210" s="552"/>
      <c r="AM210" s="550"/>
      <c r="AN210" s="551"/>
      <c r="AO210" s="551"/>
      <c r="AP210" s="552"/>
      <c r="AQ210" s="550"/>
      <c r="AR210" s="551"/>
      <c r="AS210" s="551"/>
      <c r="AT210" s="552"/>
      <c r="AU210" s="550"/>
      <c r="AV210" s="551"/>
      <c r="AW210" s="551"/>
      <c r="AX210" s="552"/>
      <c r="AY210" s="550"/>
      <c r="AZ210" s="551"/>
      <c r="BA210" s="551"/>
      <c r="BB210" s="552"/>
      <c r="BC210" s="550"/>
      <c r="BD210" s="551"/>
      <c r="BE210" s="551"/>
      <c r="BF210" s="552"/>
      <c r="BG210" s="553" t="str">
        <f t="shared" si="116"/>
        <v>n.é.</v>
      </c>
      <c r="BH210" s="554"/>
    </row>
    <row r="211" spans="1:60" x14ac:dyDescent="0.2">
      <c r="A211" s="568" t="s">
        <v>745</v>
      </c>
      <c r="B211" s="569"/>
      <c r="C211" s="411" t="s">
        <v>170</v>
      </c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3"/>
      <c r="AC211" s="440" t="s">
        <v>158</v>
      </c>
      <c r="AD211" s="441"/>
      <c r="AE211" s="550">
        <v>0</v>
      </c>
      <c r="AF211" s="551"/>
      <c r="AG211" s="551"/>
      <c r="AH211" s="552"/>
      <c r="AI211" s="550">
        <v>1777123</v>
      </c>
      <c r="AJ211" s="551"/>
      <c r="AK211" s="551"/>
      <c r="AL211" s="552"/>
      <c r="AM211" s="550">
        <v>0</v>
      </c>
      <c r="AN211" s="551"/>
      <c r="AO211" s="551"/>
      <c r="AP211" s="552"/>
      <c r="AQ211" s="550">
        <v>1777123</v>
      </c>
      <c r="AR211" s="551"/>
      <c r="AS211" s="551"/>
      <c r="AT211" s="552"/>
      <c r="AU211" s="550">
        <v>0</v>
      </c>
      <c r="AV211" s="551"/>
      <c r="AW211" s="551"/>
      <c r="AX211" s="552"/>
      <c r="AY211" s="550">
        <v>0</v>
      </c>
      <c r="AZ211" s="551"/>
      <c r="BA211" s="551"/>
      <c r="BB211" s="552"/>
      <c r="BC211" s="550">
        <v>1578470</v>
      </c>
      <c r="BD211" s="551"/>
      <c r="BE211" s="551"/>
      <c r="BF211" s="552"/>
      <c r="BG211" s="553">
        <f t="shared" si="116"/>
        <v>0.88821651624563969</v>
      </c>
      <c r="BH211" s="554"/>
    </row>
    <row r="212" spans="1:60" s="3" customFormat="1" ht="20.100000000000001" customHeight="1" x14ac:dyDescent="0.2">
      <c r="A212" s="577" t="s">
        <v>746</v>
      </c>
      <c r="B212" s="578"/>
      <c r="C212" s="484" t="s">
        <v>789</v>
      </c>
      <c r="D212" s="485"/>
      <c r="E212" s="485"/>
      <c r="F212" s="485"/>
      <c r="G212" s="485"/>
      <c r="H212" s="485"/>
      <c r="I212" s="485"/>
      <c r="J212" s="485"/>
      <c r="K212" s="485"/>
      <c r="L212" s="485"/>
      <c r="M212" s="485"/>
      <c r="N212" s="485"/>
      <c r="O212" s="485"/>
      <c r="P212" s="485"/>
      <c r="Q212" s="485"/>
      <c r="R212" s="485"/>
      <c r="S212" s="485"/>
      <c r="T212" s="485"/>
      <c r="U212" s="485"/>
      <c r="V212" s="485"/>
      <c r="W212" s="485"/>
      <c r="X212" s="485"/>
      <c r="Y212" s="485"/>
      <c r="Z212" s="485"/>
      <c r="AA212" s="485"/>
      <c r="AB212" s="486"/>
      <c r="AC212" s="563" t="s">
        <v>61</v>
      </c>
      <c r="AD212" s="564"/>
      <c r="AE212" s="469">
        <f>SUM(AE208:AH211)</f>
        <v>0</v>
      </c>
      <c r="AF212" s="470"/>
      <c r="AG212" s="470"/>
      <c r="AH212" s="471"/>
      <c r="AI212" s="469">
        <f t="shared" ref="AI212" si="123">SUM(AI208:AL211)</f>
        <v>43950558</v>
      </c>
      <c r="AJ212" s="470"/>
      <c r="AK212" s="470"/>
      <c r="AL212" s="471"/>
      <c r="AM212" s="469">
        <f t="shared" ref="AM212" si="124">SUM(AM208:AP211)</f>
        <v>0</v>
      </c>
      <c r="AN212" s="470"/>
      <c r="AO212" s="470"/>
      <c r="AP212" s="471"/>
      <c r="AQ212" s="469">
        <f t="shared" ref="AQ212" si="125">SUM(AQ208:AT211)</f>
        <v>43950558</v>
      </c>
      <c r="AR212" s="470"/>
      <c r="AS212" s="470"/>
      <c r="AT212" s="471"/>
      <c r="AU212" s="469">
        <f t="shared" ref="AU212" si="126">SUM(AU208:AX211)</f>
        <v>0</v>
      </c>
      <c r="AV212" s="470"/>
      <c r="AW212" s="470"/>
      <c r="AX212" s="471"/>
      <c r="AY212" s="469">
        <f t="shared" ref="AY212" si="127">SUM(AY208:BB211)</f>
        <v>0</v>
      </c>
      <c r="AZ212" s="470"/>
      <c r="BA212" s="470"/>
      <c r="BB212" s="471"/>
      <c r="BC212" s="469">
        <f t="shared" ref="BC212" si="128">SUM(BC208:BF211)</f>
        <v>43016151</v>
      </c>
      <c r="BD212" s="470"/>
      <c r="BE212" s="470"/>
      <c r="BF212" s="471"/>
      <c r="BG212" s="516">
        <f t="shared" si="116"/>
        <v>0.97873958733356692</v>
      </c>
      <c r="BH212" s="517"/>
    </row>
    <row r="213" spans="1:60" ht="20.100000000000001" hidden="1" customHeight="1" x14ac:dyDescent="0.2">
      <c r="A213" s="568" t="s">
        <v>747</v>
      </c>
      <c r="B213" s="569"/>
      <c r="C213" s="411" t="s">
        <v>416</v>
      </c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3"/>
      <c r="AC213" s="440" t="s">
        <v>159</v>
      </c>
      <c r="AD213" s="441"/>
      <c r="AE213" s="550"/>
      <c r="AF213" s="551"/>
      <c r="AG213" s="551"/>
      <c r="AH213" s="552"/>
      <c r="AI213" s="550"/>
      <c r="AJ213" s="551"/>
      <c r="AK213" s="551"/>
      <c r="AL213" s="552"/>
      <c r="AM213" s="550"/>
      <c r="AN213" s="551"/>
      <c r="AO213" s="551"/>
      <c r="AP213" s="552"/>
      <c r="AQ213" s="550"/>
      <c r="AR213" s="551"/>
      <c r="AS213" s="551"/>
      <c r="AT213" s="552"/>
      <c r="AU213" s="550"/>
      <c r="AV213" s="551"/>
      <c r="AW213" s="551"/>
      <c r="AX213" s="552"/>
      <c r="AY213" s="550"/>
      <c r="AZ213" s="551"/>
      <c r="BA213" s="551"/>
      <c r="BB213" s="552"/>
      <c r="BC213" s="550"/>
      <c r="BD213" s="551"/>
      <c r="BE213" s="551"/>
      <c r="BF213" s="552"/>
      <c r="BG213" s="553" t="str">
        <f t="shared" si="116"/>
        <v>n.é.</v>
      </c>
      <c r="BH213" s="554"/>
    </row>
    <row r="214" spans="1:60" ht="20.100000000000001" hidden="1" customHeight="1" x14ac:dyDescent="0.2">
      <c r="A214" s="568" t="s">
        <v>748</v>
      </c>
      <c r="B214" s="569"/>
      <c r="C214" s="411" t="s">
        <v>417</v>
      </c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3"/>
      <c r="AC214" s="440" t="s">
        <v>160</v>
      </c>
      <c r="AD214" s="441"/>
      <c r="AE214" s="550"/>
      <c r="AF214" s="551"/>
      <c r="AG214" s="551"/>
      <c r="AH214" s="552"/>
      <c r="AI214" s="550"/>
      <c r="AJ214" s="551"/>
      <c r="AK214" s="551"/>
      <c r="AL214" s="552"/>
      <c r="AM214" s="550"/>
      <c r="AN214" s="551"/>
      <c r="AO214" s="551"/>
      <c r="AP214" s="552"/>
      <c r="AQ214" s="550"/>
      <c r="AR214" s="551"/>
      <c r="AS214" s="551"/>
      <c r="AT214" s="552"/>
      <c r="AU214" s="550"/>
      <c r="AV214" s="551"/>
      <c r="AW214" s="551"/>
      <c r="AX214" s="552"/>
      <c r="AY214" s="550"/>
      <c r="AZ214" s="551"/>
      <c r="BA214" s="551"/>
      <c r="BB214" s="552"/>
      <c r="BC214" s="550"/>
      <c r="BD214" s="551"/>
      <c r="BE214" s="551"/>
      <c r="BF214" s="552"/>
      <c r="BG214" s="553" t="str">
        <f t="shared" si="116"/>
        <v>n.é.</v>
      </c>
      <c r="BH214" s="554"/>
    </row>
    <row r="215" spans="1:60" ht="20.100000000000001" hidden="1" customHeight="1" x14ac:dyDescent="0.2">
      <c r="A215" s="568" t="s">
        <v>749</v>
      </c>
      <c r="B215" s="569"/>
      <c r="C215" s="411" t="s">
        <v>418</v>
      </c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3"/>
      <c r="AC215" s="440" t="s">
        <v>161</v>
      </c>
      <c r="AD215" s="441"/>
      <c r="AE215" s="550"/>
      <c r="AF215" s="551"/>
      <c r="AG215" s="551"/>
      <c r="AH215" s="552"/>
      <c r="AI215" s="550"/>
      <c r="AJ215" s="551"/>
      <c r="AK215" s="551"/>
      <c r="AL215" s="552"/>
      <c r="AM215" s="550"/>
      <c r="AN215" s="551"/>
      <c r="AO215" s="551"/>
      <c r="AP215" s="552"/>
      <c r="AQ215" s="550"/>
      <c r="AR215" s="551"/>
      <c r="AS215" s="551"/>
      <c r="AT215" s="552"/>
      <c r="AU215" s="550"/>
      <c r="AV215" s="551"/>
      <c r="AW215" s="551"/>
      <c r="AX215" s="552"/>
      <c r="AY215" s="550"/>
      <c r="AZ215" s="551"/>
      <c r="BA215" s="551"/>
      <c r="BB215" s="552"/>
      <c r="BC215" s="550"/>
      <c r="BD215" s="551"/>
      <c r="BE215" s="551"/>
      <c r="BF215" s="552"/>
      <c r="BG215" s="553" t="str">
        <f t="shared" si="116"/>
        <v>n.é.</v>
      </c>
      <c r="BH215" s="554"/>
    </row>
    <row r="216" spans="1:60" ht="20.100000000000001" hidden="1" customHeight="1" x14ac:dyDescent="0.2">
      <c r="A216" s="568" t="s">
        <v>750</v>
      </c>
      <c r="B216" s="569"/>
      <c r="C216" s="411" t="s">
        <v>171</v>
      </c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3"/>
      <c r="AC216" s="440" t="s">
        <v>162</v>
      </c>
      <c r="AD216" s="441"/>
      <c r="AE216" s="550"/>
      <c r="AF216" s="551"/>
      <c r="AG216" s="551"/>
      <c r="AH216" s="552"/>
      <c r="AI216" s="550"/>
      <c r="AJ216" s="551"/>
      <c r="AK216" s="551"/>
      <c r="AL216" s="552"/>
      <c r="AM216" s="550"/>
      <c r="AN216" s="551"/>
      <c r="AO216" s="551"/>
      <c r="AP216" s="552"/>
      <c r="AQ216" s="550"/>
      <c r="AR216" s="551"/>
      <c r="AS216" s="551"/>
      <c r="AT216" s="552"/>
      <c r="AU216" s="550"/>
      <c r="AV216" s="551"/>
      <c r="AW216" s="551"/>
      <c r="AX216" s="552"/>
      <c r="AY216" s="550"/>
      <c r="AZ216" s="551"/>
      <c r="BA216" s="551"/>
      <c r="BB216" s="552"/>
      <c r="BC216" s="550"/>
      <c r="BD216" s="551"/>
      <c r="BE216" s="551"/>
      <c r="BF216" s="552"/>
      <c r="BG216" s="553" t="str">
        <f t="shared" si="116"/>
        <v>n.é.</v>
      </c>
      <c r="BH216" s="554"/>
    </row>
    <row r="217" spans="1:60" ht="20.100000000000001" hidden="1" customHeight="1" x14ac:dyDescent="0.2">
      <c r="A217" s="568" t="s">
        <v>751</v>
      </c>
      <c r="B217" s="569"/>
      <c r="C217" s="411" t="s">
        <v>419</v>
      </c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3"/>
      <c r="AC217" s="440" t="s">
        <v>163</v>
      </c>
      <c r="AD217" s="441"/>
      <c r="AE217" s="550"/>
      <c r="AF217" s="551"/>
      <c r="AG217" s="551"/>
      <c r="AH217" s="552"/>
      <c r="AI217" s="550"/>
      <c r="AJ217" s="551"/>
      <c r="AK217" s="551"/>
      <c r="AL217" s="552"/>
      <c r="AM217" s="550"/>
      <c r="AN217" s="551"/>
      <c r="AO217" s="551"/>
      <c r="AP217" s="552"/>
      <c r="AQ217" s="550"/>
      <c r="AR217" s="551"/>
      <c r="AS217" s="551"/>
      <c r="AT217" s="552"/>
      <c r="AU217" s="550"/>
      <c r="AV217" s="551"/>
      <c r="AW217" s="551"/>
      <c r="AX217" s="552"/>
      <c r="AY217" s="550"/>
      <c r="AZ217" s="551"/>
      <c r="BA217" s="551"/>
      <c r="BB217" s="552"/>
      <c r="BC217" s="550"/>
      <c r="BD217" s="551"/>
      <c r="BE217" s="551"/>
      <c r="BF217" s="552"/>
      <c r="BG217" s="553" t="str">
        <f t="shared" si="116"/>
        <v>n.é.</v>
      </c>
      <c r="BH217" s="554"/>
    </row>
    <row r="218" spans="1:60" ht="20.100000000000001" hidden="1" customHeight="1" x14ac:dyDescent="0.2">
      <c r="A218" s="568" t="s">
        <v>752</v>
      </c>
      <c r="B218" s="569"/>
      <c r="C218" s="411" t="s">
        <v>420</v>
      </c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3"/>
      <c r="AC218" s="440" t="s">
        <v>164</v>
      </c>
      <c r="AD218" s="441"/>
      <c r="AE218" s="550"/>
      <c r="AF218" s="551"/>
      <c r="AG218" s="551"/>
      <c r="AH218" s="552"/>
      <c r="AI218" s="550"/>
      <c r="AJ218" s="551"/>
      <c r="AK218" s="551"/>
      <c r="AL218" s="552"/>
      <c r="AM218" s="550"/>
      <c r="AN218" s="551"/>
      <c r="AO218" s="551"/>
      <c r="AP218" s="552"/>
      <c r="AQ218" s="550"/>
      <c r="AR218" s="551"/>
      <c r="AS218" s="551"/>
      <c r="AT218" s="552"/>
      <c r="AU218" s="550"/>
      <c r="AV218" s="551"/>
      <c r="AW218" s="551"/>
      <c r="AX218" s="552"/>
      <c r="AY218" s="550"/>
      <c r="AZ218" s="551"/>
      <c r="BA218" s="551"/>
      <c r="BB218" s="552"/>
      <c r="BC218" s="550"/>
      <c r="BD218" s="551"/>
      <c r="BE218" s="551"/>
      <c r="BF218" s="552"/>
      <c r="BG218" s="553" t="str">
        <f t="shared" si="116"/>
        <v>n.é.</v>
      </c>
      <c r="BH218" s="554"/>
    </row>
    <row r="219" spans="1:60" ht="20.100000000000001" hidden="1" customHeight="1" x14ac:dyDescent="0.2">
      <c r="A219" s="568" t="s">
        <v>753</v>
      </c>
      <c r="B219" s="569"/>
      <c r="C219" s="411" t="s">
        <v>172</v>
      </c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3"/>
      <c r="AC219" s="440" t="s">
        <v>165</v>
      </c>
      <c r="AD219" s="441"/>
      <c r="AE219" s="550"/>
      <c r="AF219" s="551"/>
      <c r="AG219" s="551"/>
      <c r="AH219" s="552"/>
      <c r="AI219" s="550"/>
      <c r="AJ219" s="551"/>
      <c r="AK219" s="551"/>
      <c r="AL219" s="552"/>
      <c r="AM219" s="550"/>
      <c r="AN219" s="551"/>
      <c r="AO219" s="551"/>
      <c r="AP219" s="552"/>
      <c r="AQ219" s="550"/>
      <c r="AR219" s="551"/>
      <c r="AS219" s="551"/>
      <c r="AT219" s="552"/>
      <c r="AU219" s="550"/>
      <c r="AV219" s="551"/>
      <c r="AW219" s="551"/>
      <c r="AX219" s="552"/>
      <c r="AY219" s="550"/>
      <c r="AZ219" s="551"/>
      <c r="BA219" s="551"/>
      <c r="BB219" s="552"/>
      <c r="BC219" s="550"/>
      <c r="BD219" s="551"/>
      <c r="BE219" s="551"/>
      <c r="BF219" s="552"/>
      <c r="BG219" s="553" t="str">
        <f t="shared" si="116"/>
        <v>n.é.</v>
      </c>
      <c r="BH219" s="554"/>
    </row>
    <row r="220" spans="1:60" ht="20.100000000000001" hidden="1" customHeight="1" x14ac:dyDescent="0.2">
      <c r="A220" s="568" t="s">
        <v>754</v>
      </c>
      <c r="B220" s="569"/>
      <c r="C220" s="411" t="s">
        <v>699</v>
      </c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3"/>
      <c r="AC220" s="440" t="s">
        <v>166</v>
      </c>
      <c r="AD220" s="441"/>
      <c r="AE220" s="550"/>
      <c r="AF220" s="551"/>
      <c r="AG220" s="551"/>
      <c r="AH220" s="552"/>
      <c r="AI220" s="550"/>
      <c r="AJ220" s="551"/>
      <c r="AK220" s="551"/>
      <c r="AL220" s="552"/>
      <c r="AM220" s="550"/>
      <c r="AN220" s="551"/>
      <c r="AO220" s="551"/>
      <c r="AP220" s="552"/>
      <c r="AQ220" s="550"/>
      <c r="AR220" s="551"/>
      <c r="AS220" s="551"/>
      <c r="AT220" s="552"/>
      <c r="AU220" s="550"/>
      <c r="AV220" s="551"/>
      <c r="AW220" s="551"/>
      <c r="AX220" s="552"/>
      <c r="AY220" s="550"/>
      <c r="AZ220" s="551"/>
      <c r="BA220" s="551"/>
      <c r="BB220" s="552"/>
      <c r="BC220" s="550"/>
      <c r="BD220" s="551"/>
      <c r="BE220" s="551"/>
      <c r="BF220" s="552"/>
      <c r="BG220" s="553" t="str">
        <f t="shared" ref="BG220" si="129">IF(AI220&gt;0,BC220/AI220,"n.é.")</f>
        <v>n.é.</v>
      </c>
      <c r="BH220" s="554"/>
    </row>
    <row r="221" spans="1:60" x14ac:dyDescent="0.2">
      <c r="A221" s="568" t="s">
        <v>755</v>
      </c>
      <c r="B221" s="569"/>
      <c r="C221" s="411" t="s">
        <v>173</v>
      </c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3"/>
      <c r="AC221" s="440" t="s">
        <v>700</v>
      </c>
      <c r="AD221" s="441"/>
      <c r="AE221" s="550">
        <v>0</v>
      </c>
      <c r="AF221" s="551"/>
      <c r="AG221" s="551"/>
      <c r="AH221" s="552"/>
      <c r="AI221" s="550">
        <v>11290</v>
      </c>
      <c r="AJ221" s="551"/>
      <c r="AK221" s="551"/>
      <c r="AL221" s="552"/>
      <c r="AM221" s="550">
        <v>0</v>
      </c>
      <c r="AN221" s="551"/>
      <c r="AO221" s="551"/>
      <c r="AP221" s="552"/>
      <c r="AQ221" s="550">
        <v>11290</v>
      </c>
      <c r="AR221" s="551"/>
      <c r="AS221" s="551"/>
      <c r="AT221" s="552"/>
      <c r="AU221" s="550">
        <v>0</v>
      </c>
      <c r="AV221" s="551"/>
      <c r="AW221" s="551"/>
      <c r="AX221" s="552"/>
      <c r="AY221" s="550">
        <v>0</v>
      </c>
      <c r="AZ221" s="551"/>
      <c r="BA221" s="551"/>
      <c r="BB221" s="552"/>
      <c r="BC221" s="550">
        <v>11290</v>
      </c>
      <c r="BD221" s="551"/>
      <c r="BE221" s="551"/>
      <c r="BF221" s="552"/>
      <c r="BG221" s="553">
        <f t="shared" si="116"/>
        <v>1</v>
      </c>
      <c r="BH221" s="554"/>
    </row>
    <row r="222" spans="1:60" ht="20.100000000000001" customHeight="1" x14ac:dyDescent="0.2">
      <c r="A222" s="577" t="s">
        <v>756</v>
      </c>
      <c r="B222" s="578"/>
      <c r="C222" s="484" t="s">
        <v>790</v>
      </c>
      <c r="D222" s="485"/>
      <c r="E222" s="485"/>
      <c r="F222" s="485"/>
      <c r="G222" s="485"/>
      <c r="H222" s="485"/>
      <c r="I222" s="485"/>
      <c r="J222" s="485"/>
      <c r="K222" s="485"/>
      <c r="L222" s="485"/>
      <c r="M222" s="485"/>
      <c r="N222" s="485"/>
      <c r="O222" s="485"/>
      <c r="P222" s="485"/>
      <c r="Q222" s="485"/>
      <c r="R222" s="485"/>
      <c r="S222" s="485"/>
      <c r="T222" s="485"/>
      <c r="U222" s="485"/>
      <c r="V222" s="485"/>
      <c r="W222" s="485"/>
      <c r="X222" s="485"/>
      <c r="Y222" s="485"/>
      <c r="Z222" s="485"/>
      <c r="AA222" s="485"/>
      <c r="AB222" s="486"/>
      <c r="AC222" s="563" t="s">
        <v>62</v>
      </c>
      <c r="AD222" s="564"/>
      <c r="AE222" s="469">
        <f>SUM(AE213:AH221)</f>
        <v>0</v>
      </c>
      <c r="AF222" s="470"/>
      <c r="AG222" s="470"/>
      <c r="AH222" s="471"/>
      <c r="AI222" s="469">
        <f t="shared" ref="AI222" si="130">SUM(AI213:AL221)</f>
        <v>11290</v>
      </c>
      <c r="AJ222" s="470"/>
      <c r="AK222" s="470"/>
      <c r="AL222" s="471"/>
      <c r="AM222" s="469">
        <f t="shared" ref="AM222" si="131">SUM(AM213:AP221)</f>
        <v>0</v>
      </c>
      <c r="AN222" s="470"/>
      <c r="AO222" s="470"/>
      <c r="AP222" s="471"/>
      <c r="AQ222" s="469">
        <f t="shared" ref="AQ222" si="132">SUM(AQ213:AT221)</f>
        <v>11290</v>
      </c>
      <c r="AR222" s="470"/>
      <c r="AS222" s="470"/>
      <c r="AT222" s="471"/>
      <c r="AU222" s="469">
        <f t="shared" ref="AU222" si="133">SUM(AU213:AX221)</f>
        <v>0</v>
      </c>
      <c r="AV222" s="470"/>
      <c r="AW222" s="470"/>
      <c r="AX222" s="471"/>
      <c r="AY222" s="469">
        <f t="shared" ref="AY222" si="134">SUM(AY213:BB221)</f>
        <v>0</v>
      </c>
      <c r="AZ222" s="470"/>
      <c r="BA222" s="470"/>
      <c r="BB222" s="471"/>
      <c r="BC222" s="469">
        <f t="shared" ref="BC222" si="135">SUM(BC213:BF221)</f>
        <v>11290</v>
      </c>
      <c r="BD222" s="470"/>
      <c r="BE222" s="470"/>
      <c r="BF222" s="471"/>
      <c r="BG222" s="516">
        <f t="shared" si="116"/>
        <v>1</v>
      </c>
      <c r="BH222" s="517"/>
    </row>
    <row r="223" spans="1:60" s="3" customFormat="1" ht="20.100000000000001" customHeight="1" x14ac:dyDescent="0.2">
      <c r="A223" s="579" t="s">
        <v>757</v>
      </c>
      <c r="B223" s="580"/>
      <c r="C223" s="537" t="s">
        <v>791</v>
      </c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  <c r="T223" s="538"/>
      <c r="U223" s="538"/>
      <c r="V223" s="538"/>
      <c r="W223" s="538"/>
      <c r="X223" s="538"/>
      <c r="Y223" s="538"/>
      <c r="Z223" s="538"/>
      <c r="AA223" s="538"/>
      <c r="AB223" s="539"/>
      <c r="AC223" s="448" t="s">
        <v>174</v>
      </c>
      <c r="AD223" s="449"/>
      <c r="AE223" s="518">
        <f>AE146+AE147+AE172+AE181+AE199+AE207+AE212+AE222</f>
        <v>169495022</v>
      </c>
      <c r="AF223" s="519"/>
      <c r="AG223" s="519"/>
      <c r="AH223" s="520"/>
      <c r="AI223" s="518">
        <f>AI146+AI147+AI172+AI181+AI199+AI207+AI212+AI222</f>
        <v>299234857</v>
      </c>
      <c r="AJ223" s="519"/>
      <c r="AK223" s="519"/>
      <c r="AL223" s="520"/>
      <c r="AM223" s="518">
        <f>AM146+AM147+AM172+AM181+AM199+AM207+AM212+AM222</f>
        <v>0</v>
      </c>
      <c r="AN223" s="519"/>
      <c r="AO223" s="519"/>
      <c r="AP223" s="520"/>
      <c r="AQ223" s="518">
        <f>AQ146+AQ147+AQ172+AQ181+AQ199+AQ207+AQ212+AQ222</f>
        <v>207958085</v>
      </c>
      <c r="AR223" s="519"/>
      <c r="AS223" s="519"/>
      <c r="AT223" s="520"/>
      <c r="AU223" s="518">
        <f>AU146+AU147+AU172+AU181+AU199+AU207+AU212+AU222</f>
        <v>185006358</v>
      </c>
      <c r="AV223" s="519"/>
      <c r="AW223" s="519"/>
      <c r="AX223" s="520"/>
      <c r="AY223" s="518">
        <f>AY146+AY147+AY172+AY181+AY199+AY207+AY212+AY222</f>
        <v>0</v>
      </c>
      <c r="AZ223" s="519"/>
      <c r="BA223" s="519"/>
      <c r="BB223" s="520"/>
      <c r="BC223" s="518">
        <f>BC146+BC147+BC172+BC181+BC199+BC207+BC212+BC222</f>
        <v>194043758</v>
      </c>
      <c r="BD223" s="519"/>
      <c r="BE223" s="519"/>
      <c r="BF223" s="520"/>
      <c r="BG223" s="524">
        <f t="shared" si="116"/>
        <v>0.64846642515313646</v>
      </c>
      <c r="BH223" s="525"/>
    </row>
    <row r="224" spans="1:60" ht="20.100000000000001" hidden="1" customHeight="1" x14ac:dyDescent="0.2">
      <c r="A224" s="568" t="s">
        <v>758</v>
      </c>
      <c r="B224" s="569"/>
      <c r="C224" s="411" t="s">
        <v>701</v>
      </c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3"/>
      <c r="AC224" s="435" t="s">
        <v>381</v>
      </c>
      <c r="AD224" s="436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  <c r="AP224" s="581"/>
      <c r="AQ224" s="581"/>
      <c r="AR224" s="581"/>
      <c r="AS224" s="581"/>
      <c r="AT224" s="581"/>
      <c r="AU224" s="581"/>
      <c r="AV224" s="581"/>
      <c r="AW224" s="581"/>
      <c r="AX224" s="581"/>
      <c r="AY224" s="581"/>
      <c r="AZ224" s="581"/>
      <c r="BA224" s="581"/>
      <c r="BB224" s="581"/>
      <c r="BC224" s="581"/>
      <c r="BD224" s="581"/>
      <c r="BE224" s="581"/>
      <c r="BF224" s="581"/>
      <c r="BG224" s="516" t="str">
        <f t="shared" si="116"/>
        <v>n.é.</v>
      </c>
      <c r="BH224" s="517"/>
    </row>
    <row r="225" spans="1:60" ht="20.100000000000001" hidden="1" customHeight="1" x14ac:dyDescent="0.2">
      <c r="A225" s="568" t="s">
        <v>759</v>
      </c>
      <c r="B225" s="569"/>
      <c r="C225" s="411" t="s">
        <v>382</v>
      </c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3"/>
      <c r="AC225" s="435" t="s">
        <v>383</v>
      </c>
      <c r="AD225" s="436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  <c r="AP225" s="581"/>
      <c r="AQ225" s="581"/>
      <c r="AR225" s="581"/>
      <c r="AS225" s="581"/>
      <c r="AT225" s="581"/>
      <c r="AU225" s="581"/>
      <c r="AV225" s="581"/>
      <c r="AW225" s="581"/>
      <c r="AX225" s="581"/>
      <c r="AY225" s="581"/>
      <c r="AZ225" s="581"/>
      <c r="BA225" s="581"/>
      <c r="BB225" s="581"/>
      <c r="BC225" s="581"/>
      <c r="BD225" s="581"/>
      <c r="BE225" s="581"/>
      <c r="BF225" s="581"/>
      <c r="BG225" s="516" t="str">
        <f>IF(AI225&gt;0,BC225/AI225,"n.é.")</f>
        <v>n.é.</v>
      </c>
      <c r="BH225" s="517"/>
    </row>
    <row r="226" spans="1:60" ht="20.100000000000001" hidden="1" customHeight="1" x14ac:dyDescent="0.2">
      <c r="A226" s="568" t="s">
        <v>760</v>
      </c>
      <c r="B226" s="569"/>
      <c r="C226" s="411" t="s">
        <v>702</v>
      </c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3"/>
      <c r="AC226" s="435" t="s">
        <v>384</v>
      </c>
      <c r="AD226" s="436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  <c r="AP226" s="581"/>
      <c r="AQ226" s="581"/>
      <c r="AR226" s="581"/>
      <c r="AS226" s="581"/>
      <c r="AT226" s="581"/>
      <c r="AU226" s="581"/>
      <c r="AV226" s="581"/>
      <c r="AW226" s="581"/>
      <c r="AX226" s="581"/>
      <c r="AY226" s="581"/>
      <c r="AZ226" s="581"/>
      <c r="BA226" s="581"/>
      <c r="BB226" s="581"/>
      <c r="BC226" s="581"/>
      <c r="BD226" s="581"/>
      <c r="BE226" s="581"/>
      <c r="BF226" s="581"/>
      <c r="BG226" s="516" t="str">
        <f>IF(AI226&gt;0,BC226/AI226,"n.é.")</f>
        <v>n.é.</v>
      </c>
      <c r="BH226" s="517"/>
    </row>
    <row r="227" spans="1:60" ht="20.100000000000001" customHeight="1" x14ac:dyDescent="0.2">
      <c r="A227" s="577" t="s">
        <v>761</v>
      </c>
      <c r="B227" s="578"/>
      <c r="C227" s="484" t="s">
        <v>792</v>
      </c>
      <c r="D227" s="485"/>
      <c r="E227" s="485"/>
      <c r="F227" s="485"/>
      <c r="G227" s="485"/>
      <c r="H227" s="485"/>
      <c r="I227" s="485"/>
      <c r="J227" s="485"/>
      <c r="K227" s="485"/>
      <c r="L227" s="485"/>
      <c r="M227" s="485"/>
      <c r="N227" s="485"/>
      <c r="O227" s="485"/>
      <c r="P227" s="485"/>
      <c r="Q227" s="485"/>
      <c r="R227" s="485"/>
      <c r="S227" s="485"/>
      <c r="T227" s="485"/>
      <c r="U227" s="485"/>
      <c r="V227" s="485"/>
      <c r="W227" s="485"/>
      <c r="X227" s="485"/>
      <c r="Y227" s="485"/>
      <c r="Z227" s="485"/>
      <c r="AA227" s="485"/>
      <c r="AB227" s="486"/>
      <c r="AC227" s="526" t="s">
        <v>385</v>
      </c>
      <c r="AD227" s="527"/>
      <c r="AE227" s="582">
        <f>SUM(AE224:AH226)</f>
        <v>0</v>
      </c>
      <c r="AF227" s="582"/>
      <c r="AG227" s="582"/>
      <c r="AH227" s="582"/>
      <c r="AI227" s="582">
        <f>SUM(AI224:AL226)</f>
        <v>0</v>
      </c>
      <c r="AJ227" s="582"/>
      <c r="AK227" s="582"/>
      <c r="AL227" s="582"/>
      <c r="AM227" s="582">
        <f>SUM(AM224:AP226)</f>
        <v>0</v>
      </c>
      <c r="AN227" s="582"/>
      <c r="AO227" s="582"/>
      <c r="AP227" s="582"/>
      <c r="AQ227" s="582">
        <f>SUM(AQ224:AT226)</f>
        <v>0</v>
      </c>
      <c r="AR227" s="582"/>
      <c r="AS227" s="582"/>
      <c r="AT227" s="582"/>
      <c r="AU227" s="582">
        <f>SUM(AU224:AX226)</f>
        <v>0</v>
      </c>
      <c r="AV227" s="582"/>
      <c r="AW227" s="582"/>
      <c r="AX227" s="582"/>
      <c r="AY227" s="582">
        <f>SUM(AY224:BB226)</f>
        <v>0</v>
      </c>
      <c r="AZ227" s="582"/>
      <c r="BA227" s="582"/>
      <c r="BB227" s="582"/>
      <c r="BC227" s="582">
        <f>SUM(BC224:BF226)</f>
        <v>0</v>
      </c>
      <c r="BD227" s="582"/>
      <c r="BE227" s="582"/>
      <c r="BF227" s="582"/>
      <c r="BG227" s="516" t="str">
        <f t="shared" si="116"/>
        <v>n.é.</v>
      </c>
      <c r="BH227" s="517"/>
    </row>
    <row r="228" spans="1:60" ht="20.100000000000001" hidden="1" customHeight="1" x14ac:dyDescent="0.2">
      <c r="A228" s="568" t="s">
        <v>762</v>
      </c>
      <c r="B228" s="569"/>
      <c r="C228" s="432" t="s">
        <v>386</v>
      </c>
      <c r="D228" s="433"/>
      <c r="E228" s="433"/>
      <c r="F228" s="433"/>
      <c r="G228" s="433"/>
      <c r="H228" s="433"/>
      <c r="I228" s="433"/>
      <c r="J228" s="433"/>
      <c r="K228" s="433"/>
      <c r="L228" s="433"/>
      <c r="M228" s="433"/>
      <c r="N228" s="433"/>
      <c r="O228" s="433"/>
      <c r="P228" s="433"/>
      <c r="Q228" s="433"/>
      <c r="R228" s="433"/>
      <c r="S228" s="433"/>
      <c r="T228" s="433"/>
      <c r="U228" s="433"/>
      <c r="V228" s="433"/>
      <c r="W228" s="433"/>
      <c r="X228" s="433"/>
      <c r="Y228" s="433"/>
      <c r="Z228" s="433"/>
      <c r="AA228" s="433"/>
      <c r="AB228" s="434"/>
      <c r="AC228" s="435" t="s">
        <v>387</v>
      </c>
      <c r="AD228" s="436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  <c r="AP228" s="581"/>
      <c r="AQ228" s="581"/>
      <c r="AR228" s="581"/>
      <c r="AS228" s="581"/>
      <c r="AT228" s="581"/>
      <c r="AU228" s="581"/>
      <c r="AV228" s="581"/>
      <c r="AW228" s="581"/>
      <c r="AX228" s="581"/>
      <c r="AY228" s="581"/>
      <c r="AZ228" s="581"/>
      <c r="BA228" s="581"/>
      <c r="BB228" s="581"/>
      <c r="BC228" s="581"/>
      <c r="BD228" s="581"/>
      <c r="BE228" s="581"/>
      <c r="BF228" s="581"/>
      <c r="BG228" s="516" t="str">
        <f t="shared" si="116"/>
        <v>n.é.</v>
      </c>
      <c r="BH228" s="517"/>
    </row>
    <row r="229" spans="1:60" ht="20.100000000000001" hidden="1" customHeight="1" x14ac:dyDescent="0.2">
      <c r="A229" s="568" t="s">
        <v>763</v>
      </c>
      <c r="B229" s="569"/>
      <c r="C229" s="411" t="s">
        <v>389</v>
      </c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3"/>
      <c r="AC229" s="435" t="s">
        <v>388</v>
      </c>
      <c r="AD229" s="436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  <c r="AP229" s="581"/>
      <c r="AQ229" s="581"/>
      <c r="AR229" s="581"/>
      <c r="AS229" s="581"/>
      <c r="AT229" s="581"/>
      <c r="AU229" s="581"/>
      <c r="AV229" s="581"/>
      <c r="AW229" s="581"/>
      <c r="AX229" s="581"/>
      <c r="AY229" s="581"/>
      <c r="AZ229" s="581"/>
      <c r="BA229" s="581"/>
      <c r="BB229" s="581"/>
      <c r="BC229" s="581"/>
      <c r="BD229" s="581"/>
      <c r="BE229" s="581"/>
      <c r="BF229" s="581"/>
      <c r="BG229" s="516" t="str">
        <f>IF(AI229&gt;0,BC229/AI229,"n.é.")</f>
        <v>n.é.</v>
      </c>
      <c r="BH229" s="517"/>
    </row>
    <row r="230" spans="1:60" ht="20.100000000000001" hidden="1" customHeight="1" x14ac:dyDescent="0.2">
      <c r="A230" s="568" t="s">
        <v>764</v>
      </c>
      <c r="B230" s="569"/>
      <c r="C230" s="411" t="s">
        <v>703</v>
      </c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3"/>
      <c r="AC230" s="435" t="s">
        <v>390</v>
      </c>
      <c r="AD230" s="436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  <c r="AP230" s="581"/>
      <c r="AQ230" s="581"/>
      <c r="AR230" s="581"/>
      <c r="AS230" s="581"/>
      <c r="AT230" s="581"/>
      <c r="AU230" s="581"/>
      <c r="AV230" s="581"/>
      <c r="AW230" s="581"/>
      <c r="AX230" s="581"/>
      <c r="AY230" s="581"/>
      <c r="AZ230" s="581"/>
      <c r="BA230" s="581"/>
      <c r="BB230" s="581"/>
      <c r="BC230" s="581"/>
      <c r="BD230" s="581"/>
      <c r="BE230" s="581"/>
      <c r="BF230" s="581"/>
      <c r="BG230" s="516" t="str">
        <f>IF(AI230&gt;0,BC230/AI230,"n.é.")</f>
        <v>n.é.</v>
      </c>
      <c r="BH230" s="517"/>
    </row>
    <row r="231" spans="1:60" ht="20.100000000000001" hidden="1" customHeight="1" x14ac:dyDescent="0.2">
      <c r="A231" s="568" t="s">
        <v>765</v>
      </c>
      <c r="B231" s="569"/>
      <c r="C231" s="411" t="s">
        <v>704</v>
      </c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3"/>
      <c r="AC231" s="435" t="s">
        <v>391</v>
      </c>
      <c r="AD231" s="436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  <c r="AP231" s="581"/>
      <c r="AQ231" s="581"/>
      <c r="AR231" s="581"/>
      <c r="AS231" s="581"/>
      <c r="AT231" s="581"/>
      <c r="AU231" s="581"/>
      <c r="AV231" s="581"/>
      <c r="AW231" s="581"/>
      <c r="AX231" s="581"/>
      <c r="AY231" s="581"/>
      <c r="AZ231" s="581"/>
      <c r="BA231" s="581"/>
      <c r="BB231" s="581"/>
      <c r="BC231" s="581"/>
      <c r="BD231" s="581"/>
      <c r="BE231" s="581"/>
      <c r="BF231" s="581"/>
      <c r="BG231" s="516" t="str">
        <f t="shared" ref="BG231" si="136">IF(AI231&gt;0,BC231/AI231,"n.é.")</f>
        <v>n.é.</v>
      </c>
      <c r="BH231" s="517"/>
    </row>
    <row r="232" spans="1:60" ht="20.100000000000001" hidden="1" customHeight="1" x14ac:dyDescent="0.2">
      <c r="A232" s="568" t="s">
        <v>766</v>
      </c>
      <c r="B232" s="569"/>
      <c r="C232" s="411" t="s">
        <v>705</v>
      </c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3"/>
      <c r="AC232" s="435" t="s">
        <v>706</v>
      </c>
      <c r="AD232" s="436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  <c r="AP232" s="581"/>
      <c r="AQ232" s="581"/>
      <c r="AR232" s="581"/>
      <c r="AS232" s="581"/>
      <c r="AT232" s="581"/>
      <c r="AU232" s="581"/>
      <c r="AV232" s="581"/>
      <c r="AW232" s="581"/>
      <c r="AX232" s="581"/>
      <c r="AY232" s="581"/>
      <c r="AZ232" s="581"/>
      <c r="BA232" s="581"/>
      <c r="BB232" s="581"/>
      <c r="BC232" s="581"/>
      <c r="BD232" s="581"/>
      <c r="BE232" s="581"/>
      <c r="BF232" s="581"/>
      <c r="BG232" s="516" t="str">
        <f t="shared" si="116"/>
        <v>n.é.</v>
      </c>
      <c r="BH232" s="517"/>
    </row>
    <row r="233" spans="1:60" ht="20.100000000000001" customHeight="1" x14ac:dyDescent="0.2">
      <c r="A233" s="577" t="s">
        <v>767</v>
      </c>
      <c r="B233" s="578"/>
      <c r="C233" s="528" t="s">
        <v>793</v>
      </c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  <c r="W233" s="529"/>
      <c r="X233" s="529"/>
      <c r="Y233" s="529"/>
      <c r="Z233" s="529"/>
      <c r="AA233" s="529"/>
      <c r="AB233" s="530"/>
      <c r="AC233" s="526" t="s">
        <v>392</v>
      </c>
      <c r="AD233" s="527"/>
      <c r="AE233" s="582">
        <f>SUM(AE228:AH232)</f>
        <v>0</v>
      </c>
      <c r="AF233" s="582"/>
      <c r="AG233" s="582"/>
      <c r="AH233" s="582"/>
      <c r="AI233" s="582">
        <f t="shared" ref="AI233" si="137">SUM(AI228:AL232)</f>
        <v>0</v>
      </c>
      <c r="AJ233" s="582"/>
      <c r="AK233" s="582"/>
      <c r="AL233" s="582"/>
      <c r="AM233" s="582">
        <f t="shared" ref="AM233" si="138">SUM(AM228:AP232)</f>
        <v>0</v>
      </c>
      <c r="AN233" s="582"/>
      <c r="AO233" s="582"/>
      <c r="AP233" s="582"/>
      <c r="AQ233" s="582">
        <f t="shared" ref="AQ233" si="139">SUM(AQ228:AT232)</f>
        <v>0</v>
      </c>
      <c r="AR233" s="582"/>
      <c r="AS233" s="582"/>
      <c r="AT233" s="582"/>
      <c r="AU233" s="582">
        <f t="shared" ref="AU233" si="140">SUM(AU228:AX232)</f>
        <v>0</v>
      </c>
      <c r="AV233" s="582"/>
      <c r="AW233" s="582"/>
      <c r="AX233" s="582"/>
      <c r="AY233" s="582">
        <f t="shared" ref="AY233" si="141">SUM(AY228:BB232)</f>
        <v>0</v>
      </c>
      <c r="AZ233" s="582"/>
      <c r="BA233" s="582"/>
      <c r="BB233" s="582"/>
      <c r="BC233" s="582">
        <f t="shared" ref="BC233" si="142">SUM(BC228:BF232)</f>
        <v>0</v>
      </c>
      <c r="BD233" s="582"/>
      <c r="BE233" s="582"/>
      <c r="BF233" s="582"/>
      <c r="BG233" s="516" t="str">
        <f t="shared" si="116"/>
        <v>n.é.</v>
      </c>
      <c r="BH233" s="517"/>
    </row>
    <row r="234" spans="1:60" ht="20.100000000000001" hidden="1" customHeight="1" x14ac:dyDescent="0.2">
      <c r="A234" s="568" t="s">
        <v>768</v>
      </c>
      <c r="B234" s="569"/>
      <c r="C234" s="432" t="s">
        <v>393</v>
      </c>
      <c r="D234" s="433"/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433"/>
      <c r="P234" s="433"/>
      <c r="Q234" s="433"/>
      <c r="R234" s="433"/>
      <c r="S234" s="433"/>
      <c r="T234" s="433"/>
      <c r="U234" s="433"/>
      <c r="V234" s="433"/>
      <c r="W234" s="433"/>
      <c r="X234" s="433"/>
      <c r="Y234" s="433"/>
      <c r="Z234" s="433"/>
      <c r="AA234" s="433"/>
      <c r="AB234" s="434"/>
      <c r="AC234" s="435" t="s">
        <v>394</v>
      </c>
      <c r="AD234" s="436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  <c r="AP234" s="581"/>
      <c r="AQ234" s="581"/>
      <c r="AR234" s="581"/>
      <c r="AS234" s="581"/>
      <c r="AT234" s="581"/>
      <c r="AU234" s="581"/>
      <c r="AV234" s="581"/>
      <c r="AW234" s="581"/>
      <c r="AX234" s="581"/>
      <c r="AY234" s="581"/>
      <c r="AZ234" s="581"/>
      <c r="BA234" s="581"/>
      <c r="BB234" s="581"/>
      <c r="BC234" s="581"/>
      <c r="BD234" s="581"/>
      <c r="BE234" s="581"/>
      <c r="BF234" s="581"/>
      <c r="BG234" s="511" t="str">
        <f t="shared" si="116"/>
        <v>n.é.</v>
      </c>
      <c r="BH234" s="512"/>
    </row>
    <row r="235" spans="1:60" ht="20.100000000000001" customHeight="1" x14ac:dyDescent="0.2">
      <c r="A235" s="568" t="s">
        <v>769</v>
      </c>
      <c r="B235" s="569"/>
      <c r="C235" s="432" t="s">
        <v>395</v>
      </c>
      <c r="D235" s="433"/>
      <c r="E235" s="433"/>
      <c r="F235" s="433"/>
      <c r="G235" s="433"/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  <c r="R235" s="433"/>
      <c r="S235" s="433"/>
      <c r="T235" s="433"/>
      <c r="U235" s="433"/>
      <c r="V235" s="433"/>
      <c r="W235" s="433"/>
      <c r="X235" s="433"/>
      <c r="Y235" s="433"/>
      <c r="Z235" s="433"/>
      <c r="AA235" s="433"/>
      <c r="AB235" s="434"/>
      <c r="AC235" s="435" t="s">
        <v>396</v>
      </c>
      <c r="AD235" s="436"/>
      <c r="AE235" s="581">
        <v>5393220</v>
      </c>
      <c r="AF235" s="581"/>
      <c r="AG235" s="581"/>
      <c r="AH235" s="581"/>
      <c r="AI235" s="581">
        <v>5393220</v>
      </c>
      <c r="AJ235" s="581"/>
      <c r="AK235" s="581"/>
      <c r="AL235" s="581"/>
      <c r="AM235" s="581">
        <v>0</v>
      </c>
      <c r="AN235" s="581"/>
      <c r="AO235" s="581"/>
      <c r="AP235" s="581"/>
      <c r="AQ235" s="581">
        <v>5393220</v>
      </c>
      <c r="AR235" s="581"/>
      <c r="AS235" s="581"/>
      <c r="AT235" s="581"/>
      <c r="AU235" s="581">
        <v>0</v>
      </c>
      <c r="AV235" s="581"/>
      <c r="AW235" s="581"/>
      <c r="AX235" s="581"/>
      <c r="AY235" s="581">
        <v>5581151</v>
      </c>
      <c r="AZ235" s="581"/>
      <c r="BA235" s="581"/>
      <c r="BB235" s="581"/>
      <c r="BC235" s="581">
        <v>5393220</v>
      </c>
      <c r="BD235" s="581"/>
      <c r="BE235" s="581"/>
      <c r="BF235" s="581"/>
      <c r="BG235" s="511">
        <f t="shared" si="116"/>
        <v>1</v>
      </c>
      <c r="BH235" s="512"/>
    </row>
    <row r="236" spans="1:60" ht="20.100000000000001" customHeight="1" x14ac:dyDescent="0.2">
      <c r="A236" s="568" t="s">
        <v>770</v>
      </c>
      <c r="B236" s="569"/>
      <c r="C236" s="432" t="s">
        <v>397</v>
      </c>
      <c r="D236" s="433"/>
      <c r="E236" s="433"/>
      <c r="F236" s="433"/>
      <c r="G236" s="433"/>
      <c r="H236" s="433"/>
      <c r="I236" s="433"/>
      <c r="J236" s="433"/>
      <c r="K236" s="433"/>
      <c r="L236" s="433"/>
      <c r="M236" s="433"/>
      <c r="N236" s="433"/>
      <c r="O236" s="433"/>
      <c r="P236" s="433"/>
      <c r="Q236" s="433"/>
      <c r="R236" s="433"/>
      <c r="S236" s="433"/>
      <c r="T236" s="433"/>
      <c r="U236" s="433"/>
      <c r="V236" s="433"/>
      <c r="W236" s="433"/>
      <c r="X236" s="433"/>
      <c r="Y236" s="433"/>
      <c r="Z236" s="433"/>
      <c r="AA236" s="433"/>
      <c r="AB236" s="434"/>
      <c r="AC236" s="435" t="s">
        <v>398</v>
      </c>
      <c r="AD236" s="436"/>
      <c r="AE236" s="581">
        <f>SUM(AE237:AH239)</f>
        <v>146781610</v>
      </c>
      <c r="AF236" s="581"/>
      <c r="AG236" s="581"/>
      <c r="AH236" s="581"/>
      <c r="AI236" s="581">
        <v>151218620</v>
      </c>
      <c r="AJ236" s="581"/>
      <c r="AK236" s="581"/>
      <c r="AL236" s="581"/>
      <c r="AM236" s="581">
        <v>0</v>
      </c>
      <c r="AN236" s="581"/>
      <c r="AO236" s="581"/>
      <c r="AP236" s="581"/>
      <c r="AQ236" s="581">
        <v>151218620</v>
      </c>
      <c r="AR236" s="581"/>
      <c r="AS236" s="581"/>
      <c r="AT236" s="581"/>
      <c r="AU236" s="581">
        <v>0</v>
      </c>
      <c r="AV236" s="581"/>
      <c r="AW236" s="581"/>
      <c r="AX236" s="581"/>
      <c r="AY236" s="581">
        <v>0</v>
      </c>
      <c r="AZ236" s="581"/>
      <c r="BA236" s="581"/>
      <c r="BB236" s="581"/>
      <c r="BC236" s="581">
        <v>151218620</v>
      </c>
      <c r="BD236" s="581"/>
      <c r="BE236" s="581"/>
      <c r="BF236" s="581"/>
      <c r="BG236" s="511">
        <f t="shared" si="116"/>
        <v>1</v>
      </c>
      <c r="BH236" s="512"/>
    </row>
    <row r="237" spans="1:60" s="7" customFormat="1" ht="20.100000000000001" customHeight="1" x14ac:dyDescent="0.2">
      <c r="A237" s="464" t="s">
        <v>476</v>
      </c>
      <c r="B237" s="465"/>
      <c r="C237" s="466" t="s">
        <v>499</v>
      </c>
      <c r="D237" s="467"/>
      <c r="E237" s="467"/>
      <c r="F237" s="467"/>
      <c r="G237" s="467"/>
      <c r="H237" s="467"/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467"/>
      <c r="T237" s="467"/>
      <c r="U237" s="467"/>
      <c r="V237" s="467"/>
      <c r="W237" s="467"/>
      <c r="X237" s="467"/>
      <c r="Y237" s="467"/>
      <c r="Z237" s="467"/>
      <c r="AA237" s="467"/>
      <c r="AB237" s="468"/>
      <c r="AC237" s="456" t="s">
        <v>476</v>
      </c>
      <c r="AD237" s="457"/>
      <c r="AE237" s="458">
        <v>45370428</v>
      </c>
      <c r="AF237" s="459"/>
      <c r="AG237" s="459"/>
      <c r="AH237" s="460"/>
      <c r="AI237" s="458"/>
      <c r="AJ237" s="459"/>
      <c r="AK237" s="459"/>
      <c r="AL237" s="460"/>
      <c r="AM237" s="474" t="s">
        <v>616</v>
      </c>
      <c r="AN237" s="475"/>
      <c r="AO237" s="475"/>
      <c r="AP237" s="476"/>
      <c r="AQ237" s="474" t="s">
        <v>616</v>
      </c>
      <c r="AR237" s="475"/>
      <c r="AS237" s="475"/>
      <c r="AT237" s="476"/>
      <c r="AU237" s="474" t="s">
        <v>616</v>
      </c>
      <c r="AV237" s="475"/>
      <c r="AW237" s="475"/>
      <c r="AX237" s="476"/>
      <c r="AY237" s="474" t="s">
        <v>616</v>
      </c>
      <c r="AZ237" s="475"/>
      <c r="BA237" s="475"/>
      <c r="BB237" s="476"/>
      <c r="BC237" s="584"/>
      <c r="BD237" s="584"/>
      <c r="BE237" s="584"/>
      <c r="BF237" s="584"/>
      <c r="BG237" s="583" t="str">
        <f t="shared" ref="BG237:BG239" si="143">IF(AI237&gt;0,BC237/AI237,"n.é.")</f>
        <v>n.é.</v>
      </c>
      <c r="BH237" s="510"/>
    </row>
    <row r="238" spans="1:60" s="7" customFormat="1" ht="20.100000000000001" customHeight="1" x14ac:dyDescent="0.2">
      <c r="A238" s="464" t="s">
        <v>476</v>
      </c>
      <c r="B238" s="465"/>
      <c r="C238" s="466" t="s">
        <v>500</v>
      </c>
      <c r="D238" s="467"/>
      <c r="E238" s="467"/>
      <c r="F238" s="467"/>
      <c r="G238" s="467"/>
      <c r="H238" s="467"/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467"/>
      <c r="T238" s="467"/>
      <c r="U238" s="467"/>
      <c r="V238" s="467"/>
      <c r="W238" s="467"/>
      <c r="X238" s="467"/>
      <c r="Y238" s="467"/>
      <c r="Z238" s="467"/>
      <c r="AA238" s="467"/>
      <c r="AB238" s="468"/>
      <c r="AC238" s="456" t="s">
        <v>476</v>
      </c>
      <c r="AD238" s="457"/>
      <c r="AE238" s="458">
        <v>64446400</v>
      </c>
      <c r="AF238" s="459"/>
      <c r="AG238" s="459"/>
      <c r="AH238" s="460"/>
      <c r="AI238" s="458"/>
      <c r="AJ238" s="459"/>
      <c r="AK238" s="459"/>
      <c r="AL238" s="460"/>
      <c r="AM238" s="474" t="s">
        <v>616</v>
      </c>
      <c r="AN238" s="475"/>
      <c r="AO238" s="475"/>
      <c r="AP238" s="476"/>
      <c r="AQ238" s="474" t="s">
        <v>616</v>
      </c>
      <c r="AR238" s="475"/>
      <c r="AS238" s="475"/>
      <c r="AT238" s="476"/>
      <c r="AU238" s="474" t="s">
        <v>616</v>
      </c>
      <c r="AV238" s="475"/>
      <c r="AW238" s="475"/>
      <c r="AX238" s="476"/>
      <c r="AY238" s="474" t="s">
        <v>616</v>
      </c>
      <c r="AZ238" s="475"/>
      <c r="BA238" s="475"/>
      <c r="BB238" s="476"/>
      <c r="BC238" s="584"/>
      <c r="BD238" s="584"/>
      <c r="BE238" s="584"/>
      <c r="BF238" s="584"/>
      <c r="BG238" s="583" t="str">
        <f t="shared" ref="BG238" si="144">IF(AI238&gt;0,BC238/AI238,"n.é.")</f>
        <v>n.é.</v>
      </c>
      <c r="BH238" s="510"/>
    </row>
    <row r="239" spans="1:60" s="7" customFormat="1" ht="20.100000000000001" customHeight="1" x14ac:dyDescent="0.2">
      <c r="A239" s="464" t="s">
        <v>476</v>
      </c>
      <c r="B239" s="465"/>
      <c r="C239" s="466" t="s">
        <v>835</v>
      </c>
      <c r="D239" s="467"/>
      <c r="E239" s="467"/>
      <c r="F239" s="467"/>
      <c r="G239" s="467"/>
      <c r="H239" s="467"/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467"/>
      <c r="T239" s="467"/>
      <c r="U239" s="467"/>
      <c r="V239" s="467"/>
      <c r="W239" s="467"/>
      <c r="X239" s="467"/>
      <c r="Y239" s="467"/>
      <c r="Z239" s="467"/>
      <c r="AA239" s="467"/>
      <c r="AB239" s="468"/>
      <c r="AC239" s="456" t="s">
        <v>476</v>
      </c>
      <c r="AD239" s="457"/>
      <c r="AE239" s="458">
        <v>36964782</v>
      </c>
      <c r="AF239" s="459"/>
      <c r="AG239" s="459"/>
      <c r="AH239" s="460"/>
      <c r="AI239" s="458"/>
      <c r="AJ239" s="459"/>
      <c r="AK239" s="459"/>
      <c r="AL239" s="460"/>
      <c r="AM239" s="474" t="s">
        <v>616</v>
      </c>
      <c r="AN239" s="475"/>
      <c r="AO239" s="475"/>
      <c r="AP239" s="476"/>
      <c r="AQ239" s="474" t="s">
        <v>616</v>
      </c>
      <c r="AR239" s="475"/>
      <c r="AS239" s="475"/>
      <c r="AT239" s="476"/>
      <c r="AU239" s="474" t="s">
        <v>616</v>
      </c>
      <c r="AV239" s="475"/>
      <c r="AW239" s="475"/>
      <c r="AX239" s="476"/>
      <c r="AY239" s="474" t="s">
        <v>616</v>
      </c>
      <c r="AZ239" s="475"/>
      <c r="BA239" s="475"/>
      <c r="BB239" s="476"/>
      <c r="BC239" s="584"/>
      <c r="BD239" s="584"/>
      <c r="BE239" s="584"/>
      <c r="BF239" s="584"/>
      <c r="BG239" s="583" t="str">
        <f t="shared" si="143"/>
        <v>n.é.</v>
      </c>
      <c r="BH239" s="510"/>
    </row>
    <row r="240" spans="1:60" ht="20.100000000000001" hidden="1" customHeight="1" x14ac:dyDescent="0.2">
      <c r="A240" s="568" t="s">
        <v>771</v>
      </c>
      <c r="B240" s="569"/>
      <c r="C240" s="432" t="s">
        <v>707</v>
      </c>
      <c r="D240" s="433"/>
      <c r="E240" s="433"/>
      <c r="F240" s="433"/>
      <c r="G240" s="433"/>
      <c r="H240" s="433"/>
      <c r="I240" s="433"/>
      <c r="J240" s="433"/>
      <c r="K240" s="433"/>
      <c r="L240" s="433"/>
      <c r="M240" s="433"/>
      <c r="N240" s="433"/>
      <c r="O240" s="433"/>
      <c r="P240" s="433"/>
      <c r="Q240" s="433"/>
      <c r="R240" s="433"/>
      <c r="S240" s="433"/>
      <c r="T240" s="433"/>
      <c r="U240" s="433"/>
      <c r="V240" s="433"/>
      <c r="W240" s="433"/>
      <c r="X240" s="433"/>
      <c r="Y240" s="433"/>
      <c r="Z240" s="433"/>
      <c r="AA240" s="433"/>
      <c r="AB240" s="434"/>
      <c r="AC240" s="435" t="s">
        <v>399</v>
      </c>
      <c r="AD240" s="436"/>
      <c r="AE240" s="581"/>
      <c r="AF240" s="581"/>
      <c r="AG240" s="581"/>
      <c r="AH240" s="581"/>
      <c r="AI240" s="581"/>
      <c r="AJ240" s="581"/>
      <c r="AK240" s="581"/>
      <c r="AL240" s="581"/>
      <c r="AM240" s="581"/>
      <c r="AN240" s="581"/>
      <c r="AO240" s="581"/>
      <c r="AP240" s="581"/>
      <c r="AQ240" s="581"/>
      <c r="AR240" s="581"/>
      <c r="AS240" s="581"/>
      <c r="AT240" s="581"/>
      <c r="AU240" s="581"/>
      <c r="AV240" s="581"/>
      <c r="AW240" s="581"/>
      <c r="AX240" s="581"/>
      <c r="AY240" s="581"/>
      <c r="AZ240" s="581"/>
      <c r="BA240" s="581"/>
      <c r="BB240" s="581"/>
      <c r="BC240" s="581"/>
      <c r="BD240" s="581"/>
      <c r="BE240" s="581"/>
      <c r="BF240" s="581"/>
      <c r="BG240" s="511" t="str">
        <f t="shared" si="116"/>
        <v>n.é.</v>
      </c>
      <c r="BH240" s="512"/>
    </row>
    <row r="241" spans="1:60" ht="20.100000000000001" hidden="1" customHeight="1" x14ac:dyDescent="0.2">
      <c r="A241" s="568" t="s">
        <v>772</v>
      </c>
      <c r="B241" s="569"/>
      <c r="C241" s="432" t="s">
        <v>400</v>
      </c>
      <c r="D241" s="433"/>
      <c r="E241" s="433"/>
      <c r="F241" s="433"/>
      <c r="G241" s="433"/>
      <c r="H241" s="433"/>
      <c r="I241" s="433"/>
      <c r="J241" s="433"/>
      <c r="K241" s="433"/>
      <c r="L241" s="433"/>
      <c r="M241" s="433"/>
      <c r="N241" s="433"/>
      <c r="O241" s="433"/>
      <c r="P241" s="433"/>
      <c r="Q241" s="433"/>
      <c r="R241" s="433"/>
      <c r="S241" s="433"/>
      <c r="T241" s="433"/>
      <c r="U241" s="433"/>
      <c r="V241" s="433"/>
      <c r="W241" s="433"/>
      <c r="X241" s="433"/>
      <c r="Y241" s="433"/>
      <c r="Z241" s="433"/>
      <c r="AA241" s="433"/>
      <c r="AB241" s="434"/>
      <c r="AC241" s="435" t="s">
        <v>401</v>
      </c>
      <c r="AD241" s="436"/>
      <c r="AE241" s="581"/>
      <c r="AF241" s="581"/>
      <c r="AG241" s="581"/>
      <c r="AH241" s="581"/>
      <c r="AI241" s="581"/>
      <c r="AJ241" s="581"/>
      <c r="AK241" s="581"/>
      <c r="AL241" s="581"/>
      <c r="AM241" s="581"/>
      <c r="AN241" s="581"/>
      <c r="AO241" s="581"/>
      <c r="AP241" s="581"/>
      <c r="AQ241" s="581"/>
      <c r="AR241" s="581"/>
      <c r="AS241" s="581"/>
      <c r="AT241" s="581"/>
      <c r="AU241" s="581"/>
      <c r="AV241" s="581"/>
      <c r="AW241" s="581"/>
      <c r="AX241" s="581"/>
      <c r="AY241" s="581"/>
      <c r="AZ241" s="581"/>
      <c r="BA241" s="581"/>
      <c r="BB241" s="581"/>
      <c r="BC241" s="581"/>
      <c r="BD241" s="581"/>
      <c r="BE241" s="581"/>
      <c r="BF241" s="581"/>
      <c r="BG241" s="511" t="str">
        <f t="shared" si="116"/>
        <v>n.é.</v>
      </c>
      <c r="BH241" s="512"/>
    </row>
    <row r="242" spans="1:60" ht="20.100000000000001" hidden="1" customHeight="1" x14ac:dyDescent="0.2">
      <c r="A242" s="568" t="s">
        <v>773</v>
      </c>
      <c r="B242" s="569"/>
      <c r="C242" s="432" t="s">
        <v>402</v>
      </c>
      <c r="D242" s="433"/>
      <c r="E242" s="433"/>
      <c r="F242" s="433"/>
      <c r="G242" s="433"/>
      <c r="H242" s="433"/>
      <c r="I242" s="433"/>
      <c r="J242" s="433"/>
      <c r="K242" s="433"/>
      <c r="L242" s="433"/>
      <c r="M242" s="433"/>
      <c r="N242" s="433"/>
      <c r="O242" s="433"/>
      <c r="P242" s="433"/>
      <c r="Q242" s="433"/>
      <c r="R242" s="433"/>
      <c r="S242" s="433"/>
      <c r="T242" s="433"/>
      <c r="U242" s="433"/>
      <c r="V242" s="433"/>
      <c r="W242" s="433"/>
      <c r="X242" s="433"/>
      <c r="Y242" s="433"/>
      <c r="Z242" s="433"/>
      <c r="AA242" s="433"/>
      <c r="AB242" s="434"/>
      <c r="AC242" s="435" t="s">
        <v>403</v>
      </c>
      <c r="AD242" s="436"/>
      <c r="AE242" s="581"/>
      <c r="AF242" s="581"/>
      <c r="AG242" s="581"/>
      <c r="AH242" s="581"/>
      <c r="AI242" s="581"/>
      <c r="AJ242" s="581"/>
      <c r="AK242" s="581"/>
      <c r="AL242" s="581"/>
      <c r="AM242" s="581"/>
      <c r="AN242" s="581"/>
      <c r="AO242" s="581"/>
      <c r="AP242" s="581"/>
      <c r="AQ242" s="581"/>
      <c r="AR242" s="581"/>
      <c r="AS242" s="581"/>
      <c r="AT242" s="581"/>
      <c r="AU242" s="581"/>
      <c r="AV242" s="581"/>
      <c r="AW242" s="581"/>
      <c r="AX242" s="581"/>
      <c r="AY242" s="581"/>
      <c r="AZ242" s="581"/>
      <c r="BA242" s="581"/>
      <c r="BB242" s="581"/>
      <c r="BC242" s="581"/>
      <c r="BD242" s="581"/>
      <c r="BE242" s="581"/>
      <c r="BF242" s="581"/>
      <c r="BG242" s="511" t="str">
        <f t="shared" si="116"/>
        <v>n.é.</v>
      </c>
      <c r="BH242" s="512"/>
    </row>
    <row r="243" spans="1:60" ht="20.100000000000001" hidden="1" customHeight="1" x14ac:dyDescent="0.2">
      <c r="A243" s="568" t="s">
        <v>774</v>
      </c>
      <c r="B243" s="569"/>
      <c r="C243" s="432" t="s">
        <v>710</v>
      </c>
      <c r="D243" s="433"/>
      <c r="E243" s="433"/>
      <c r="F243" s="433"/>
      <c r="G243" s="433"/>
      <c r="H243" s="433"/>
      <c r="I243" s="433"/>
      <c r="J243" s="433"/>
      <c r="K243" s="433"/>
      <c r="L243" s="433"/>
      <c r="M243" s="433"/>
      <c r="N243" s="433"/>
      <c r="O243" s="433"/>
      <c r="P243" s="433"/>
      <c r="Q243" s="433"/>
      <c r="R243" s="433"/>
      <c r="S243" s="433"/>
      <c r="T243" s="433"/>
      <c r="U243" s="433"/>
      <c r="V243" s="433"/>
      <c r="W243" s="433"/>
      <c r="X243" s="433"/>
      <c r="Y243" s="433"/>
      <c r="Z243" s="433"/>
      <c r="AA243" s="433"/>
      <c r="AB243" s="434"/>
      <c r="AC243" s="435" t="s">
        <v>711</v>
      </c>
      <c r="AD243" s="436"/>
      <c r="AE243" s="581"/>
      <c r="AF243" s="581"/>
      <c r="AG243" s="581"/>
      <c r="AH243" s="581"/>
      <c r="AI243" s="581"/>
      <c r="AJ243" s="581"/>
      <c r="AK243" s="581"/>
      <c r="AL243" s="581"/>
      <c r="AM243" s="581"/>
      <c r="AN243" s="581"/>
      <c r="AO243" s="581"/>
      <c r="AP243" s="581"/>
      <c r="AQ243" s="581"/>
      <c r="AR243" s="581"/>
      <c r="AS243" s="581"/>
      <c r="AT243" s="581"/>
      <c r="AU243" s="581"/>
      <c r="AV243" s="581"/>
      <c r="AW243" s="581"/>
      <c r="AX243" s="581"/>
      <c r="AY243" s="581"/>
      <c r="AZ243" s="581"/>
      <c r="BA243" s="581"/>
      <c r="BB243" s="581"/>
      <c r="BC243" s="581"/>
      <c r="BD243" s="581"/>
      <c r="BE243" s="581"/>
      <c r="BF243" s="581"/>
      <c r="BG243" s="511" t="str">
        <f t="shared" ref="BG243:BG245" si="145">IF(AI243&gt;0,BC243/AI243,"n.é.")</f>
        <v>n.é.</v>
      </c>
      <c r="BH243" s="512"/>
    </row>
    <row r="244" spans="1:60" ht="20.100000000000001" hidden="1" customHeight="1" x14ac:dyDescent="0.2">
      <c r="A244" s="568" t="s">
        <v>775</v>
      </c>
      <c r="B244" s="569"/>
      <c r="C244" s="432" t="s">
        <v>709</v>
      </c>
      <c r="D244" s="433"/>
      <c r="E244" s="433"/>
      <c r="F244" s="433"/>
      <c r="G244" s="433"/>
      <c r="H244" s="433"/>
      <c r="I244" s="433"/>
      <c r="J244" s="433"/>
      <c r="K244" s="433"/>
      <c r="L244" s="433"/>
      <c r="M244" s="433"/>
      <c r="N244" s="433"/>
      <c r="O244" s="433"/>
      <c r="P244" s="433"/>
      <c r="Q244" s="433"/>
      <c r="R244" s="433"/>
      <c r="S244" s="433"/>
      <c r="T244" s="433"/>
      <c r="U244" s="433"/>
      <c r="V244" s="433"/>
      <c r="W244" s="433"/>
      <c r="X244" s="433"/>
      <c r="Y244" s="433"/>
      <c r="Z244" s="433"/>
      <c r="AA244" s="433"/>
      <c r="AB244" s="434"/>
      <c r="AC244" s="435" t="s">
        <v>712</v>
      </c>
      <c r="AD244" s="436"/>
      <c r="AE244" s="581"/>
      <c r="AF244" s="581"/>
      <c r="AG244" s="581"/>
      <c r="AH244" s="581"/>
      <c r="AI244" s="581"/>
      <c r="AJ244" s="581"/>
      <c r="AK244" s="581"/>
      <c r="AL244" s="581"/>
      <c r="AM244" s="581"/>
      <c r="AN244" s="581"/>
      <c r="AO244" s="581"/>
      <c r="AP244" s="581"/>
      <c r="AQ244" s="581"/>
      <c r="AR244" s="581"/>
      <c r="AS244" s="581"/>
      <c r="AT244" s="581"/>
      <c r="AU244" s="581"/>
      <c r="AV244" s="581"/>
      <c r="AW244" s="581"/>
      <c r="AX244" s="581"/>
      <c r="AY244" s="581"/>
      <c r="AZ244" s="581"/>
      <c r="BA244" s="581"/>
      <c r="BB244" s="581"/>
      <c r="BC244" s="581"/>
      <c r="BD244" s="581"/>
      <c r="BE244" s="581"/>
      <c r="BF244" s="581"/>
      <c r="BG244" s="511" t="str">
        <f t="shared" si="145"/>
        <v>n.é.</v>
      </c>
      <c r="BH244" s="512"/>
    </row>
    <row r="245" spans="1:60" s="3" customFormat="1" ht="20.100000000000001" customHeight="1" x14ac:dyDescent="0.2">
      <c r="A245" s="577" t="s">
        <v>776</v>
      </c>
      <c r="B245" s="578"/>
      <c r="C245" s="528" t="s">
        <v>794</v>
      </c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  <c r="U245" s="529"/>
      <c r="V245" s="529"/>
      <c r="W245" s="529"/>
      <c r="X245" s="529"/>
      <c r="Y245" s="529"/>
      <c r="Z245" s="529"/>
      <c r="AA245" s="529"/>
      <c r="AB245" s="530"/>
      <c r="AC245" s="526" t="s">
        <v>708</v>
      </c>
      <c r="AD245" s="527"/>
      <c r="AE245" s="591">
        <f>SUM(AE243:AH244)</f>
        <v>0</v>
      </c>
      <c r="AF245" s="591"/>
      <c r="AG245" s="591"/>
      <c r="AH245" s="591"/>
      <c r="AI245" s="591">
        <f t="shared" ref="AI245" si="146">SUM(AI243:AL244)</f>
        <v>0</v>
      </c>
      <c r="AJ245" s="591"/>
      <c r="AK245" s="591"/>
      <c r="AL245" s="591"/>
      <c r="AM245" s="591">
        <f t="shared" ref="AM245" si="147">SUM(AM243:AP244)</f>
        <v>0</v>
      </c>
      <c r="AN245" s="591"/>
      <c r="AO245" s="591"/>
      <c r="AP245" s="591"/>
      <c r="AQ245" s="591">
        <f t="shared" ref="AQ245" si="148">SUM(AQ243:AT244)</f>
        <v>0</v>
      </c>
      <c r="AR245" s="591"/>
      <c r="AS245" s="591"/>
      <c r="AT245" s="591"/>
      <c r="AU245" s="591">
        <f t="shared" ref="AU245" si="149">SUM(AU243:AX244)</f>
        <v>0</v>
      </c>
      <c r="AV245" s="591"/>
      <c r="AW245" s="591"/>
      <c r="AX245" s="591"/>
      <c r="AY245" s="591">
        <f t="shared" ref="AY245" si="150">SUM(AY243:BB244)</f>
        <v>0</v>
      </c>
      <c r="AZ245" s="591"/>
      <c r="BA245" s="591"/>
      <c r="BB245" s="591"/>
      <c r="BC245" s="591">
        <f t="shared" ref="BC245" si="151">SUM(BC243:BF244)</f>
        <v>0</v>
      </c>
      <c r="BD245" s="591"/>
      <c r="BE245" s="591"/>
      <c r="BF245" s="591"/>
      <c r="BG245" s="516" t="str">
        <f t="shared" si="145"/>
        <v>n.é.</v>
      </c>
      <c r="BH245" s="517"/>
    </row>
    <row r="246" spans="1:60" ht="20.100000000000001" customHeight="1" x14ac:dyDescent="0.2">
      <c r="A246" s="577" t="s">
        <v>777</v>
      </c>
      <c r="B246" s="578"/>
      <c r="C246" s="528" t="s">
        <v>795</v>
      </c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  <c r="U246" s="529"/>
      <c r="V246" s="529"/>
      <c r="W246" s="529"/>
      <c r="X246" s="529"/>
      <c r="Y246" s="529"/>
      <c r="Z246" s="529"/>
      <c r="AA246" s="529"/>
      <c r="AB246" s="530"/>
      <c r="AC246" s="526" t="s">
        <v>404</v>
      </c>
      <c r="AD246" s="527"/>
      <c r="AE246" s="582">
        <f>AE227+SUM(AE233:AH242)-SUM(AE237:AH239)+AE245</f>
        <v>152174830</v>
      </c>
      <c r="AF246" s="582"/>
      <c r="AG246" s="582"/>
      <c r="AH246" s="582"/>
      <c r="AI246" s="582">
        <f t="shared" ref="AI246" si="152">AI227+SUM(AI233:AL242)-SUM(AI237:AL239)+AI245</f>
        <v>156611840</v>
      </c>
      <c r="AJ246" s="582"/>
      <c r="AK246" s="582"/>
      <c r="AL246" s="582"/>
      <c r="AM246" s="582">
        <f t="shared" ref="AM246" si="153">AM227+SUM(AM233:AP242)-SUM(AM237:AP239)+AM245</f>
        <v>0</v>
      </c>
      <c r="AN246" s="582"/>
      <c r="AO246" s="582"/>
      <c r="AP246" s="582"/>
      <c r="AQ246" s="582">
        <f t="shared" ref="AQ246" si="154">AQ227+SUM(AQ233:AT242)-SUM(AQ237:AT239)+AQ245</f>
        <v>156611840</v>
      </c>
      <c r="AR246" s="582"/>
      <c r="AS246" s="582"/>
      <c r="AT246" s="582"/>
      <c r="AU246" s="582">
        <f t="shared" ref="AU246" si="155">AU227+SUM(AU233:AX242)-SUM(AU237:AX239)+AU245</f>
        <v>0</v>
      </c>
      <c r="AV246" s="582"/>
      <c r="AW246" s="582"/>
      <c r="AX246" s="582"/>
      <c r="AY246" s="582">
        <f t="shared" ref="AY246" si="156">AY227+SUM(AY233:BB242)-SUM(AY237:BB239)+AY245</f>
        <v>5581151</v>
      </c>
      <c r="AZ246" s="582"/>
      <c r="BA246" s="582"/>
      <c r="BB246" s="582"/>
      <c r="BC246" s="582">
        <f t="shared" ref="BC246" si="157">BC227+SUM(BC233:BF242)-SUM(BC237:BF239)+BC245</f>
        <v>156611840</v>
      </c>
      <c r="BD246" s="582"/>
      <c r="BE246" s="582"/>
      <c r="BF246" s="582"/>
      <c r="BG246" s="516">
        <f t="shared" si="116"/>
        <v>1</v>
      </c>
      <c r="BH246" s="517"/>
    </row>
    <row r="247" spans="1:60" ht="20.100000000000001" hidden="1" customHeight="1" x14ac:dyDescent="0.2">
      <c r="A247" s="568" t="s">
        <v>778</v>
      </c>
      <c r="B247" s="569"/>
      <c r="C247" s="432" t="s">
        <v>405</v>
      </c>
      <c r="D247" s="433"/>
      <c r="E247" s="433"/>
      <c r="F247" s="433"/>
      <c r="G247" s="433"/>
      <c r="H247" s="433"/>
      <c r="I247" s="433"/>
      <c r="J247" s="433"/>
      <c r="K247" s="433"/>
      <c r="L247" s="433"/>
      <c r="M247" s="433"/>
      <c r="N247" s="433"/>
      <c r="O247" s="433"/>
      <c r="P247" s="433"/>
      <c r="Q247" s="433"/>
      <c r="R247" s="433"/>
      <c r="S247" s="433"/>
      <c r="T247" s="433"/>
      <c r="U247" s="433"/>
      <c r="V247" s="433"/>
      <c r="W247" s="433"/>
      <c r="X247" s="433"/>
      <c r="Y247" s="433"/>
      <c r="Z247" s="433"/>
      <c r="AA247" s="433"/>
      <c r="AB247" s="434"/>
      <c r="AC247" s="435" t="s">
        <v>406</v>
      </c>
      <c r="AD247" s="436"/>
      <c r="AE247" s="581"/>
      <c r="AF247" s="581"/>
      <c r="AG247" s="581"/>
      <c r="AH247" s="581"/>
      <c r="AI247" s="581"/>
      <c r="AJ247" s="581"/>
      <c r="AK247" s="581"/>
      <c r="AL247" s="581"/>
      <c r="AM247" s="581"/>
      <c r="AN247" s="581"/>
      <c r="AO247" s="581"/>
      <c r="AP247" s="581"/>
      <c r="AQ247" s="581"/>
      <c r="AR247" s="581"/>
      <c r="AS247" s="581"/>
      <c r="AT247" s="581"/>
      <c r="AU247" s="581"/>
      <c r="AV247" s="581"/>
      <c r="AW247" s="581"/>
      <c r="AX247" s="581"/>
      <c r="AY247" s="581"/>
      <c r="AZ247" s="581"/>
      <c r="BA247" s="581"/>
      <c r="BB247" s="581"/>
      <c r="BC247" s="581"/>
      <c r="BD247" s="581"/>
      <c r="BE247" s="581"/>
      <c r="BF247" s="581"/>
      <c r="BG247" s="516" t="str">
        <f t="shared" si="116"/>
        <v>n.é.</v>
      </c>
      <c r="BH247" s="517"/>
    </row>
    <row r="248" spans="1:60" ht="20.100000000000001" hidden="1" customHeight="1" x14ac:dyDescent="0.2">
      <c r="A248" s="568" t="s">
        <v>779</v>
      </c>
      <c r="B248" s="569"/>
      <c r="C248" s="411" t="s">
        <v>407</v>
      </c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3"/>
      <c r="AC248" s="435" t="s">
        <v>408</v>
      </c>
      <c r="AD248" s="436"/>
      <c r="AE248" s="581"/>
      <c r="AF248" s="581"/>
      <c r="AG248" s="581"/>
      <c r="AH248" s="581"/>
      <c r="AI248" s="581"/>
      <c r="AJ248" s="581"/>
      <c r="AK248" s="581"/>
      <c r="AL248" s="581"/>
      <c r="AM248" s="581"/>
      <c r="AN248" s="581"/>
      <c r="AO248" s="581"/>
      <c r="AP248" s="581"/>
      <c r="AQ248" s="581"/>
      <c r="AR248" s="581"/>
      <c r="AS248" s="581"/>
      <c r="AT248" s="581"/>
      <c r="AU248" s="581"/>
      <c r="AV248" s="581"/>
      <c r="AW248" s="581"/>
      <c r="AX248" s="581"/>
      <c r="AY248" s="581"/>
      <c r="AZ248" s="581"/>
      <c r="BA248" s="581"/>
      <c r="BB248" s="581"/>
      <c r="BC248" s="581"/>
      <c r="BD248" s="581"/>
      <c r="BE248" s="581"/>
      <c r="BF248" s="581"/>
      <c r="BG248" s="516" t="str">
        <f t="shared" si="116"/>
        <v>n.é.</v>
      </c>
      <c r="BH248" s="517"/>
    </row>
    <row r="249" spans="1:60" ht="20.100000000000001" hidden="1" customHeight="1" x14ac:dyDescent="0.2">
      <c r="A249" s="568" t="s">
        <v>780</v>
      </c>
      <c r="B249" s="569"/>
      <c r="C249" s="432" t="s">
        <v>409</v>
      </c>
      <c r="D249" s="433"/>
      <c r="E249" s="433"/>
      <c r="F249" s="433"/>
      <c r="G249" s="433"/>
      <c r="H249" s="433"/>
      <c r="I249" s="433"/>
      <c r="J249" s="433"/>
      <c r="K249" s="433"/>
      <c r="L249" s="433"/>
      <c r="M249" s="433"/>
      <c r="N249" s="433"/>
      <c r="O249" s="433"/>
      <c r="P249" s="433"/>
      <c r="Q249" s="433"/>
      <c r="R249" s="433"/>
      <c r="S249" s="433"/>
      <c r="T249" s="433"/>
      <c r="U249" s="433"/>
      <c r="V249" s="433"/>
      <c r="W249" s="433"/>
      <c r="X249" s="433"/>
      <c r="Y249" s="433"/>
      <c r="Z249" s="433"/>
      <c r="AA249" s="433"/>
      <c r="AB249" s="434"/>
      <c r="AC249" s="435" t="s">
        <v>410</v>
      </c>
      <c r="AD249" s="436"/>
      <c r="AE249" s="581"/>
      <c r="AF249" s="581"/>
      <c r="AG249" s="581"/>
      <c r="AH249" s="581"/>
      <c r="AI249" s="581"/>
      <c r="AJ249" s="581"/>
      <c r="AK249" s="581"/>
      <c r="AL249" s="581"/>
      <c r="AM249" s="581"/>
      <c r="AN249" s="581"/>
      <c r="AO249" s="581"/>
      <c r="AP249" s="581"/>
      <c r="AQ249" s="581"/>
      <c r="AR249" s="581"/>
      <c r="AS249" s="581"/>
      <c r="AT249" s="581"/>
      <c r="AU249" s="581"/>
      <c r="AV249" s="581"/>
      <c r="AW249" s="581"/>
      <c r="AX249" s="581"/>
      <c r="AY249" s="581"/>
      <c r="AZ249" s="581"/>
      <c r="BA249" s="581"/>
      <c r="BB249" s="581"/>
      <c r="BC249" s="581"/>
      <c r="BD249" s="581"/>
      <c r="BE249" s="581"/>
      <c r="BF249" s="581"/>
      <c r="BG249" s="516" t="str">
        <f t="shared" si="116"/>
        <v>n.é.</v>
      </c>
      <c r="BH249" s="517"/>
    </row>
    <row r="250" spans="1:60" ht="20.100000000000001" hidden="1" customHeight="1" x14ac:dyDescent="0.2">
      <c r="A250" s="568" t="s">
        <v>781</v>
      </c>
      <c r="B250" s="569"/>
      <c r="C250" s="432" t="s">
        <v>715</v>
      </c>
      <c r="D250" s="433"/>
      <c r="E250" s="433"/>
      <c r="F250" s="433"/>
      <c r="G250" s="433"/>
      <c r="H250" s="433"/>
      <c r="I250" s="433"/>
      <c r="J250" s="433"/>
      <c r="K250" s="433"/>
      <c r="L250" s="433"/>
      <c r="M250" s="433"/>
      <c r="N250" s="433"/>
      <c r="O250" s="433"/>
      <c r="P250" s="433"/>
      <c r="Q250" s="433"/>
      <c r="R250" s="433"/>
      <c r="S250" s="433"/>
      <c r="T250" s="433"/>
      <c r="U250" s="433"/>
      <c r="V250" s="433"/>
      <c r="W250" s="433"/>
      <c r="X250" s="433"/>
      <c r="Y250" s="433"/>
      <c r="Z250" s="433"/>
      <c r="AA250" s="433"/>
      <c r="AB250" s="434"/>
      <c r="AC250" s="435" t="s">
        <v>411</v>
      </c>
      <c r="AD250" s="436"/>
      <c r="AE250" s="581"/>
      <c r="AF250" s="581"/>
      <c r="AG250" s="581"/>
      <c r="AH250" s="581"/>
      <c r="AI250" s="581"/>
      <c r="AJ250" s="581"/>
      <c r="AK250" s="581"/>
      <c r="AL250" s="581"/>
      <c r="AM250" s="581"/>
      <c r="AN250" s="581"/>
      <c r="AO250" s="581"/>
      <c r="AP250" s="581"/>
      <c r="AQ250" s="581"/>
      <c r="AR250" s="581"/>
      <c r="AS250" s="581"/>
      <c r="AT250" s="581"/>
      <c r="AU250" s="581"/>
      <c r="AV250" s="581"/>
      <c r="AW250" s="581"/>
      <c r="AX250" s="581"/>
      <c r="AY250" s="581"/>
      <c r="AZ250" s="581"/>
      <c r="BA250" s="581"/>
      <c r="BB250" s="581"/>
      <c r="BC250" s="581"/>
      <c r="BD250" s="581"/>
      <c r="BE250" s="581"/>
      <c r="BF250" s="581"/>
      <c r="BG250" s="516" t="str">
        <f t="shared" ref="BG250" si="158">IF(AI250&gt;0,BC250/AI250,"n.é.")</f>
        <v>n.é.</v>
      </c>
      <c r="BH250" s="517"/>
    </row>
    <row r="251" spans="1:60" ht="20.100000000000001" hidden="1" customHeight="1" x14ac:dyDescent="0.2">
      <c r="A251" s="568" t="s">
        <v>782</v>
      </c>
      <c r="B251" s="569"/>
      <c r="C251" s="432" t="s">
        <v>713</v>
      </c>
      <c r="D251" s="433"/>
      <c r="E251" s="433"/>
      <c r="F251" s="433"/>
      <c r="G251" s="433"/>
      <c r="H251" s="433"/>
      <c r="I251" s="433"/>
      <c r="J251" s="433"/>
      <c r="K251" s="433"/>
      <c r="L251" s="433"/>
      <c r="M251" s="433"/>
      <c r="N251" s="433"/>
      <c r="O251" s="433"/>
      <c r="P251" s="433"/>
      <c r="Q251" s="433"/>
      <c r="R251" s="433"/>
      <c r="S251" s="433"/>
      <c r="T251" s="433"/>
      <c r="U251" s="433"/>
      <c r="V251" s="433"/>
      <c r="W251" s="433"/>
      <c r="X251" s="433"/>
      <c r="Y251" s="433"/>
      <c r="Z251" s="433"/>
      <c r="AA251" s="433"/>
      <c r="AB251" s="434"/>
      <c r="AC251" s="435" t="s">
        <v>714</v>
      </c>
      <c r="AD251" s="436"/>
      <c r="AE251" s="581"/>
      <c r="AF251" s="581"/>
      <c r="AG251" s="581"/>
      <c r="AH251" s="581"/>
      <c r="AI251" s="581"/>
      <c r="AJ251" s="581"/>
      <c r="AK251" s="581"/>
      <c r="AL251" s="581"/>
      <c r="AM251" s="581"/>
      <c r="AN251" s="581"/>
      <c r="AO251" s="581"/>
      <c r="AP251" s="581"/>
      <c r="AQ251" s="581"/>
      <c r="AR251" s="581"/>
      <c r="AS251" s="581"/>
      <c r="AT251" s="581"/>
      <c r="AU251" s="581"/>
      <c r="AV251" s="581"/>
      <c r="AW251" s="581"/>
      <c r="AX251" s="581"/>
      <c r="AY251" s="581"/>
      <c r="AZ251" s="581"/>
      <c r="BA251" s="581"/>
      <c r="BB251" s="581"/>
      <c r="BC251" s="581"/>
      <c r="BD251" s="581"/>
      <c r="BE251" s="581"/>
      <c r="BF251" s="581"/>
      <c r="BG251" s="516" t="str">
        <f t="shared" si="116"/>
        <v>n.é.</v>
      </c>
      <c r="BH251" s="517"/>
    </row>
    <row r="252" spans="1:60" s="3" customFormat="1" ht="20.100000000000001" customHeight="1" x14ac:dyDescent="0.2">
      <c r="A252" s="577" t="s">
        <v>783</v>
      </c>
      <c r="B252" s="578"/>
      <c r="C252" s="528" t="s">
        <v>796</v>
      </c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  <c r="U252" s="529"/>
      <c r="V252" s="529"/>
      <c r="W252" s="529"/>
      <c r="X252" s="529"/>
      <c r="Y252" s="529"/>
      <c r="Z252" s="529"/>
      <c r="AA252" s="529"/>
      <c r="AB252" s="530"/>
      <c r="AC252" s="526" t="s">
        <v>412</v>
      </c>
      <c r="AD252" s="527"/>
      <c r="AE252" s="582">
        <f>SUM(AE247:AH251)</f>
        <v>0</v>
      </c>
      <c r="AF252" s="582"/>
      <c r="AG252" s="582"/>
      <c r="AH252" s="582"/>
      <c r="AI252" s="582">
        <f t="shared" ref="AI252" si="159">SUM(AI247:AL251)</f>
        <v>0</v>
      </c>
      <c r="AJ252" s="582"/>
      <c r="AK252" s="582"/>
      <c r="AL252" s="582"/>
      <c r="AM252" s="582">
        <f t="shared" ref="AM252" si="160">SUM(AM247:AP251)</f>
        <v>0</v>
      </c>
      <c r="AN252" s="582"/>
      <c r="AO252" s="582"/>
      <c r="AP252" s="582"/>
      <c r="AQ252" s="582">
        <f t="shared" ref="AQ252" si="161">SUM(AQ247:AT251)</f>
        <v>0</v>
      </c>
      <c r="AR252" s="582"/>
      <c r="AS252" s="582"/>
      <c r="AT252" s="582"/>
      <c r="AU252" s="582">
        <f t="shared" ref="AU252" si="162">SUM(AU247:AX251)</f>
        <v>0</v>
      </c>
      <c r="AV252" s="582"/>
      <c r="AW252" s="582"/>
      <c r="AX252" s="582"/>
      <c r="AY252" s="582">
        <f t="shared" ref="AY252" si="163">SUM(AY247:BB251)</f>
        <v>0</v>
      </c>
      <c r="AZ252" s="582"/>
      <c r="BA252" s="582"/>
      <c r="BB252" s="582"/>
      <c r="BC252" s="582">
        <f t="shared" ref="BC252" si="164">SUM(BC247:BF251)</f>
        <v>0</v>
      </c>
      <c r="BD252" s="582"/>
      <c r="BE252" s="582"/>
      <c r="BF252" s="582"/>
      <c r="BG252" s="516" t="str">
        <f t="shared" si="116"/>
        <v>n.é.</v>
      </c>
      <c r="BH252" s="517"/>
    </row>
    <row r="253" spans="1:60" ht="20.100000000000001" hidden="1" customHeight="1" x14ac:dyDescent="0.2">
      <c r="A253" s="568" t="s">
        <v>784</v>
      </c>
      <c r="B253" s="569"/>
      <c r="C253" s="411" t="s">
        <v>413</v>
      </c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3"/>
      <c r="AC253" s="435" t="s">
        <v>414</v>
      </c>
      <c r="AD253" s="436"/>
      <c r="AE253" s="581"/>
      <c r="AF253" s="581"/>
      <c r="AG253" s="581"/>
      <c r="AH253" s="581"/>
      <c r="AI253" s="581"/>
      <c r="AJ253" s="581"/>
      <c r="AK253" s="581"/>
      <c r="AL253" s="581"/>
      <c r="AM253" s="581"/>
      <c r="AN253" s="581"/>
      <c r="AO253" s="581"/>
      <c r="AP253" s="581"/>
      <c r="AQ253" s="581"/>
      <c r="AR253" s="581"/>
      <c r="AS253" s="581"/>
      <c r="AT253" s="581"/>
      <c r="AU253" s="581"/>
      <c r="AV253" s="581"/>
      <c r="AW253" s="581"/>
      <c r="AX253" s="581"/>
      <c r="AY253" s="581"/>
      <c r="AZ253" s="581"/>
      <c r="BA253" s="581"/>
      <c r="BB253" s="581"/>
      <c r="BC253" s="581"/>
      <c r="BD253" s="581"/>
      <c r="BE253" s="581"/>
      <c r="BF253" s="581"/>
      <c r="BG253" s="511" t="str">
        <f t="shared" si="116"/>
        <v>n.é.</v>
      </c>
      <c r="BH253" s="512"/>
    </row>
    <row r="254" spans="1:60" ht="20.100000000000001" hidden="1" customHeight="1" x14ac:dyDescent="0.2">
      <c r="A254" s="568" t="s">
        <v>785</v>
      </c>
      <c r="B254" s="569"/>
      <c r="C254" s="411" t="s">
        <v>716</v>
      </c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3"/>
      <c r="AC254" s="435" t="s">
        <v>717</v>
      </c>
      <c r="AD254" s="436"/>
      <c r="AE254" s="581"/>
      <c r="AF254" s="581"/>
      <c r="AG254" s="581"/>
      <c r="AH254" s="581"/>
      <c r="AI254" s="581"/>
      <c r="AJ254" s="581"/>
      <c r="AK254" s="581"/>
      <c r="AL254" s="581"/>
      <c r="AM254" s="581"/>
      <c r="AN254" s="581"/>
      <c r="AO254" s="581"/>
      <c r="AP254" s="581"/>
      <c r="AQ254" s="581"/>
      <c r="AR254" s="581"/>
      <c r="AS254" s="581"/>
      <c r="AT254" s="581"/>
      <c r="AU254" s="581"/>
      <c r="AV254" s="581"/>
      <c r="AW254" s="581"/>
      <c r="AX254" s="581"/>
      <c r="AY254" s="581"/>
      <c r="AZ254" s="581"/>
      <c r="BA254" s="581"/>
      <c r="BB254" s="581"/>
      <c r="BC254" s="581"/>
      <c r="BD254" s="581"/>
      <c r="BE254" s="581"/>
      <c r="BF254" s="581"/>
      <c r="BG254" s="511" t="str">
        <f t="shared" ref="BG254" si="165">IF(AI254&gt;0,BC254/AI254,"n.é.")</f>
        <v>n.é.</v>
      </c>
      <c r="BH254" s="512"/>
    </row>
    <row r="255" spans="1:60" s="3" customFormat="1" ht="20.100000000000001" customHeight="1" x14ac:dyDescent="0.2">
      <c r="A255" s="579" t="s">
        <v>786</v>
      </c>
      <c r="B255" s="580"/>
      <c r="C255" s="537" t="s">
        <v>797</v>
      </c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8"/>
      <c r="P255" s="538"/>
      <c r="Q255" s="538"/>
      <c r="R255" s="538"/>
      <c r="S255" s="538"/>
      <c r="T255" s="538"/>
      <c r="U255" s="538"/>
      <c r="V255" s="538"/>
      <c r="W255" s="538"/>
      <c r="X255" s="538"/>
      <c r="Y255" s="538"/>
      <c r="Z255" s="538"/>
      <c r="AA255" s="538"/>
      <c r="AB255" s="539"/>
      <c r="AC255" s="540" t="s">
        <v>415</v>
      </c>
      <c r="AD255" s="541"/>
      <c r="AE255" s="588">
        <f>AE246+AE252+AE253</f>
        <v>152174830</v>
      </c>
      <c r="AF255" s="588"/>
      <c r="AG255" s="588"/>
      <c r="AH255" s="588"/>
      <c r="AI255" s="588">
        <f t="shared" ref="AI255" si="166">AI246+AI252+AI253</f>
        <v>156611840</v>
      </c>
      <c r="AJ255" s="588"/>
      <c r="AK255" s="588"/>
      <c r="AL255" s="588"/>
      <c r="AM255" s="588">
        <f t="shared" ref="AM255" si="167">AM246+AM252+AM253</f>
        <v>0</v>
      </c>
      <c r="AN255" s="588"/>
      <c r="AO255" s="588"/>
      <c r="AP255" s="588"/>
      <c r="AQ255" s="588">
        <f t="shared" ref="AQ255" si="168">AQ246+AQ252+AQ253</f>
        <v>156611840</v>
      </c>
      <c r="AR255" s="588"/>
      <c r="AS255" s="588"/>
      <c r="AT255" s="588"/>
      <c r="AU255" s="588">
        <f t="shared" ref="AU255" si="169">AU246+AU252+AU253</f>
        <v>0</v>
      </c>
      <c r="AV255" s="588"/>
      <c r="AW255" s="588"/>
      <c r="AX255" s="588"/>
      <c r="AY255" s="588">
        <f t="shared" ref="AY255" si="170">AY246+AY252+AY253</f>
        <v>5581151</v>
      </c>
      <c r="AZ255" s="588"/>
      <c r="BA255" s="588"/>
      <c r="BB255" s="588"/>
      <c r="BC255" s="588">
        <f t="shared" ref="BC255" si="171">BC246+BC252+BC253</f>
        <v>156611840</v>
      </c>
      <c r="BD255" s="588"/>
      <c r="BE255" s="588"/>
      <c r="BF255" s="588"/>
      <c r="BG255" s="524">
        <f t="shared" si="116"/>
        <v>1</v>
      </c>
      <c r="BH255" s="525"/>
    </row>
    <row r="256" spans="1:60" s="3" customFormat="1" ht="20.100000000000001" customHeight="1" x14ac:dyDescent="0.2">
      <c r="A256" s="427" t="s">
        <v>787</v>
      </c>
      <c r="B256" s="428"/>
      <c r="C256" s="451" t="s">
        <v>798</v>
      </c>
      <c r="D256" s="452"/>
      <c r="E256" s="452"/>
      <c r="F256" s="452"/>
      <c r="G256" s="452"/>
      <c r="H256" s="452"/>
      <c r="I256" s="452"/>
      <c r="J256" s="452"/>
      <c r="K256" s="452"/>
      <c r="L256" s="452"/>
      <c r="M256" s="452"/>
      <c r="N256" s="452"/>
      <c r="O256" s="452"/>
      <c r="P256" s="452"/>
      <c r="Q256" s="452"/>
      <c r="R256" s="452"/>
      <c r="S256" s="452"/>
      <c r="T256" s="452"/>
      <c r="U256" s="452"/>
      <c r="V256" s="452"/>
      <c r="W256" s="452"/>
      <c r="X256" s="452"/>
      <c r="Y256" s="452"/>
      <c r="Z256" s="452"/>
      <c r="AA256" s="452"/>
      <c r="AB256" s="453"/>
      <c r="AC256" s="454"/>
      <c r="AD256" s="455"/>
      <c r="AE256" s="585">
        <f>AE223+AE255</f>
        <v>321669852</v>
      </c>
      <c r="AF256" s="585"/>
      <c r="AG256" s="585"/>
      <c r="AH256" s="585"/>
      <c r="AI256" s="585">
        <f t="shared" ref="AI256" si="172">AI223+AI255</f>
        <v>455846697</v>
      </c>
      <c r="AJ256" s="585"/>
      <c r="AK256" s="585"/>
      <c r="AL256" s="585"/>
      <c r="AM256" s="585">
        <f t="shared" ref="AM256" si="173">AM223+AM255</f>
        <v>0</v>
      </c>
      <c r="AN256" s="585"/>
      <c r="AO256" s="585"/>
      <c r="AP256" s="585"/>
      <c r="AQ256" s="585">
        <f t="shared" ref="AQ256" si="174">AQ223+AQ255</f>
        <v>364569925</v>
      </c>
      <c r="AR256" s="585"/>
      <c r="AS256" s="585"/>
      <c r="AT256" s="585"/>
      <c r="AU256" s="585">
        <f t="shared" ref="AU256" si="175">AU223+AU255</f>
        <v>185006358</v>
      </c>
      <c r="AV256" s="585"/>
      <c r="AW256" s="585"/>
      <c r="AX256" s="585"/>
      <c r="AY256" s="585">
        <f t="shared" ref="AY256" si="176">AY223+AY255</f>
        <v>5581151</v>
      </c>
      <c r="AZ256" s="585"/>
      <c r="BA256" s="585"/>
      <c r="BB256" s="585"/>
      <c r="BC256" s="585">
        <f t="shared" ref="BC256" si="177">BC223+BC255</f>
        <v>350655598</v>
      </c>
      <c r="BD256" s="585"/>
      <c r="BE256" s="585"/>
      <c r="BF256" s="585"/>
      <c r="BG256" s="586">
        <f t="shared" si="116"/>
        <v>0.76924018602683875</v>
      </c>
      <c r="BH256" s="587"/>
    </row>
    <row r="258" spans="29:60" x14ac:dyDescent="0.2">
      <c r="AC258" s="304"/>
      <c r="AD258" s="304"/>
      <c r="AE258" s="299">
        <f>AE256-AE127</f>
        <v>0</v>
      </c>
      <c r="AF258" s="299"/>
      <c r="AG258" s="299"/>
      <c r="AH258" s="299"/>
      <c r="AI258" s="299">
        <f>AI256-AI127</f>
        <v>0</v>
      </c>
      <c r="AJ258" s="299"/>
      <c r="AK258" s="299"/>
      <c r="AL258" s="299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9">
        <f>BC127-BC256</f>
        <v>90007506</v>
      </c>
      <c r="BD258" s="299"/>
      <c r="BE258" s="299"/>
      <c r="BF258" s="299"/>
      <c r="BG258" s="300"/>
      <c r="BH258" s="300"/>
    </row>
  </sheetData>
  <autoFilter ref="A7:BH256" xr:uid="{00000000-0009-0000-0000-000003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74">
    <mergeCell ref="AC246:AD246"/>
    <mergeCell ref="BC253:BF253"/>
    <mergeCell ref="A250:B250"/>
    <mergeCell ref="C250:AB250"/>
    <mergeCell ref="AC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H250"/>
    <mergeCell ref="AM251:AP251"/>
    <mergeCell ref="AQ251:AT251"/>
    <mergeCell ref="AU251:AX251"/>
    <mergeCell ref="AY251:BB251"/>
    <mergeCell ref="BC251:BF251"/>
    <mergeCell ref="BG253:BH253"/>
    <mergeCell ref="AC248:AD248"/>
    <mergeCell ref="AE248:AH248"/>
    <mergeCell ref="AI248:AL248"/>
    <mergeCell ref="A247:B247"/>
    <mergeCell ref="C247:AB247"/>
    <mergeCell ref="AC247:AD247"/>
    <mergeCell ref="AE247:AH247"/>
    <mergeCell ref="AI247:AL247"/>
    <mergeCell ref="AM247:AP247"/>
    <mergeCell ref="AM248:AP248"/>
    <mergeCell ref="A249:B249"/>
    <mergeCell ref="C249:AB249"/>
    <mergeCell ref="AC249:AD249"/>
    <mergeCell ref="AE249:AH249"/>
    <mergeCell ref="AI249:AL249"/>
    <mergeCell ref="AM249:AP249"/>
    <mergeCell ref="AY253:BB253"/>
    <mergeCell ref="AY248:BB248"/>
    <mergeCell ref="AC253:AD253"/>
    <mergeCell ref="AE253:AH253"/>
    <mergeCell ref="AI253:AL253"/>
    <mergeCell ref="BC248:BF248"/>
    <mergeCell ref="BG248:BH248"/>
    <mergeCell ref="A251:B251"/>
    <mergeCell ref="C251:AB251"/>
    <mergeCell ref="AC251:AD251"/>
    <mergeCell ref="A252:B252"/>
    <mergeCell ref="C252:AB252"/>
    <mergeCell ref="AC252:AD252"/>
    <mergeCell ref="AI176:AL176"/>
    <mergeCell ref="AY243:BB243"/>
    <mergeCell ref="BC243:BF243"/>
    <mergeCell ref="BG251:BH251"/>
    <mergeCell ref="AQ252:AT252"/>
    <mergeCell ref="AU252:AX252"/>
    <mergeCell ref="AY252:BB252"/>
    <mergeCell ref="AE185:AH185"/>
    <mergeCell ref="AM184:AP184"/>
    <mergeCell ref="AQ184:AT184"/>
    <mergeCell ref="AU195:AX195"/>
    <mergeCell ref="AQ233:AT233"/>
    <mergeCell ref="AQ241:AT241"/>
    <mergeCell ref="AY204:BB204"/>
    <mergeCell ref="BC204:BF204"/>
    <mergeCell ref="BG204:BH204"/>
    <mergeCell ref="AM176:AP176"/>
    <mergeCell ref="BG215:BH215"/>
    <mergeCell ref="BC213:BF213"/>
    <mergeCell ref="BG213:BH213"/>
    <mergeCell ref="AU210:AX210"/>
    <mergeCell ref="AE251:AH251"/>
    <mergeCell ref="AI251:AL251"/>
    <mergeCell ref="AE252:AH252"/>
    <mergeCell ref="AI252:AL252"/>
    <mergeCell ref="AM252:AP252"/>
    <mergeCell ref="AM244:AP244"/>
    <mergeCell ref="AQ244:AT244"/>
    <mergeCell ref="AQ248:AT248"/>
    <mergeCell ref="AU248:AX248"/>
    <mergeCell ref="BC249:BF249"/>
    <mergeCell ref="BG249:BH249"/>
    <mergeCell ref="AU244:AX244"/>
    <mergeCell ref="AY244:BB244"/>
    <mergeCell ref="BC244:BF244"/>
    <mergeCell ref="BG244:BH244"/>
    <mergeCell ref="AE246:AH246"/>
    <mergeCell ref="AI246:AL246"/>
    <mergeCell ref="A245:B245"/>
    <mergeCell ref="C245:AB245"/>
    <mergeCell ref="AC245:AD245"/>
    <mergeCell ref="AE245:AH245"/>
    <mergeCell ref="AI245:AL245"/>
    <mergeCell ref="AM245:AP245"/>
    <mergeCell ref="BG247:BH247"/>
    <mergeCell ref="A248:B248"/>
    <mergeCell ref="C248:AB248"/>
    <mergeCell ref="A244:B244"/>
    <mergeCell ref="C244:AB244"/>
    <mergeCell ref="AC244:AD244"/>
    <mergeCell ref="AE244:AH244"/>
    <mergeCell ref="AU245:AX245"/>
    <mergeCell ref="AY245:BB245"/>
    <mergeCell ref="BC245:BF245"/>
    <mergeCell ref="BG245:BH245"/>
    <mergeCell ref="AI244:AL244"/>
    <mergeCell ref="AQ245:AT245"/>
    <mergeCell ref="AQ247:AT247"/>
    <mergeCell ref="AU247:AX247"/>
    <mergeCell ref="AY247:BB247"/>
    <mergeCell ref="BC247:BF247"/>
    <mergeCell ref="BG246:BH246"/>
    <mergeCell ref="A246:B246"/>
    <mergeCell ref="C246:AB246"/>
    <mergeCell ref="AM191:AP191"/>
    <mergeCell ref="AE187:AH187"/>
    <mergeCell ref="AI187:AL187"/>
    <mergeCell ref="AQ180:AT180"/>
    <mergeCell ref="AU180:AX180"/>
    <mergeCell ref="AY180:BB180"/>
    <mergeCell ref="BG176:BH176"/>
    <mergeCell ref="BG123:BH123"/>
    <mergeCell ref="BG242:BH242"/>
    <mergeCell ref="BG241:BH241"/>
    <mergeCell ref="AQ240:AT240"/>
    <mergeCell ref="AU240:AX240"/>
    <mergeCell ref="AY240:BB240"/>
    <mergeCell ref="BC240:BF240"/>
    <mergeCell ref="BG240:BH240"/>
    <mergeCell ref="BC237:BF237"/>
    <mergeCell ref="BG237:BH237"/>
    <mergeCell ref="AU233:AX233"/>
    <mergeCell ref="AY218:BB218"/>
    <mergeCell ref="BC218:BF218"/>
    <mergeCell ref="AI185:AL185"/>
    <mergeCell ref="AM185:AP185"/>
    <mergeCell ref="AQ185:AT185"/>
    <mergeCell ref="BC178:BF178"/>
    <mergeCell ref="BG177:BH177"/>
    <mergeCell ref="AI239:AL239"/>
    <mergeCell ref="AI238:AL238"/>
    <mergeCell ref="AM238:AP238"/>
    <mergeCell ref="BC241:BF241"/>
    <mergeCell ref="AM241:AP241"/>
    <mergeCell ref="BG199:BH199"/>
    <mergeCell ref="BC207:BF207"/>
    <mergeCell ref="A118:B118"/>
    <mergeCell ref="C118:AB118"/>
    <mergeCell ref="AC118:AD118"/>
    <mergeCell ref="AE118:AH118"/>
    <mergeCell ref="AI118:AL118"/>
    <mergeCell ref="AM118:AP118"/>
    <mergeCell ref="AM121:AP121"/>
    <mergeCell ref="AQ121:AT121"/>
    <mergeCell ref="AU121:AX121"/>
    <mergeCell ref="AC194:AD194"/>
    <mergeCell ref="AE194:AH194"/>
    <mergeCell ref="AI194:AL194"/>
    <mergeCell ref="AM194:AP194"/>
    <mergeCell ref="AQ194:AT194"/>
    <mergeCell ref="AU194:AX194"/>
    <mergeCell ref="AY194:BB194"/>
    <mergeCell ref="AQ123:AT123"/>
    <mergeCell ref="AU123:AX123"/>
    <mergeCell ref="AY123:BB123"/>
    <mergeCell ref="A149:B149"/>
    <mergeCell ref="C149:AB149"/>
    <mergeCell ref="AC149:AD149"/>
    <mergeCell ref="A123:B123"/>
    <mergeCell ref="C123:AB123"/>
    <mergeCell ref="AC123:AD123"/>
    <mergeCell ref="A191:B191"/>
    <mergeCell ref="C191:AB191"/>
    <mergeCell ref="AC191:AD191"/>
    <mergeCell ref="AE191:AH191"/>
    <mergeCell ref="AI191:AL191"/>
    <mergeCell ref="AQ191:AT191"/>
    <mergeCell ref="AM192:AP192"/>
    <mergeCell ref="C90:AB90"/>
    <mergeCell ref="AC90:AD90"/>
    <mergeCell ref="AE90:AH90"/>
    <mergeCell ref="AI90:AL90"/>
    <mergeCell ref="BG90:BH90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BG184:BH184"/>
    <mergeCell ref="BG181:BH181"/>
    <mergeCell ref="AM179:AP179"/>
    <mergeCell ref="BC144:BF144"/>
    <mergeCell ref="BG144:BH144"/>
    <mergeCell ref="BG147:BH147"/>
    <mergeCell ref="A171:B171"/>
    <mergeCell ref="C171:AB171"/>
    <mergeCell ref="AC171:AD171"/>
    <mergeCell ref="A170:B170"/>
    <mergeCell ref="C170:AB170"/>
    <mergeCell ref="AC170:AD170"/>
    <mergeCell ref="A90:B90"/>
    <mergeCell ref="AY88:BB88"/>
    <mergeCell ref="BC88:BF88"/>
    <mergeCell ref="BG88:BH88"/>
    <mergeCell ref="AQ88:AT88"/>
    <mergeCell ref="AU88:AX88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BC23:BF23"/>
    <mergeCell ref="AU62:AX62"/>
    <mergeCell ref="AY62:BB62"/>
    <mergeCell ref="BC62:BF62"/>
    <mergeCell ref="BG63:BH63"/>
    <mergeCell ref="AQ62:AT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BG258:BH258"/>
    <mergeCell ref="AU197:AX197"/>
    <mergeCell ref="AY197:BB197"/>
    <mergeCell ref="AC189:AD189"/>
    <mergeCell ref="AM239:AP239"/>
    <mergeCell ref="AQ239:AT239"/>
    <mergeCell ref="AU239:AX239"/>
    <mergeCell ref="AY239:BB239"/>
    <mergeCell ref="BC239:BF239"/>
    <mergeCell ref="AM193:AP193"/>
    <mergeCell ref="BG183:BH183"/>
    <mergeCell ref="AQ183:AT183"/>
    <mergeCell ref="BG186:BH186"/>
    <mergeCell ref="BG233:BH233"/>
    <mergeCell ref="AC239:AD239"/>
    <mergeCell ref="AQ249:AT249"/>
    <mergeCell ref="AU249:AX249"/>
    <mergeCell ref="AY249:BB249"/>
    <mergeCell ref="AM177:AP177"/>
    <mergeCell ref="AQ177:AT177"/>
    <mergeCell ref="AU177:AX177"/>
    <mergeCell ref="AY177:BB177"/>
    <mergeCell ref="BG194:BH194"/>
    <mergeCell ref="AI184:AL184"/>
    <mergeCell ref="AC258:AD258"/>
    <mergeCell ref="AE258:AH258"/>
    <mergeCell ref="AI258:AL258"/>
    <mergeCell ref="AY191:BB191"/>
    <mergeCell ref="BC191:BF191"/>
    <mergeCell ref="BG191:BH191"/>
    <mergeCell ref="AY241:BB241"/>
    <mergeCell ref="AM258:AP258"/>
    <mergeCell ref="AQ258:AT258"/>
    <mergeCell ref="AU258:AX258"/>
    <mergeCell ref="AY258:BB258"/>
    <mergeCell ref="BC258:BF258"/>
    <mergeCell ref="AU193:AX193"/>
    <mergeCell ref="AY193:BB193"/>
    <mergeCell ref="BC233:BF233"/>
    <mergeCell ref="AI240:AL240"/>
    <mergeCell ref="AM240:AP240"/>
    <mergeCell ref="AE239:AH239"/>
    <mergeCell ref="AQ237:AT237"/>
    <mergeCell ref="AU237:AX237"/>
    <mergeCell ref="AY237:BB237"/>
    <mergeCell ref="AQ242:AT242"/>
    <mergeCell ref="AU242:AX242"/>
    <mergeCell ref="AY242:BB242"/>
    <mergeCell ref="AY199:BB199"/>
    <mergeCell ref="BC199:BF199"/>
    <mergeCell ref="AM204:AP204"/>
    <mergeCell ref="AQ204:AT204"/>
    <mergeCell ref="AU204:AX204"/>
    <mergeCell ref="AM246:AP246"/>
    <mergeCell ref="AQ246:AT246"/>
    <mergeCell ref="AU246:AX246"/>
    <mergeCell ref="AY246:BB246"/>
    <mergeCell ref="BC246:BF246"/>
    <mergeCell ref="AM231:AP231"/>
    <mergeCell ref="AQ231:AT231"/>
    <mergeCell ref="AU231:AX231"/>
    <mergeCell ref="AY231:BB231"/>
    <mergeCell ref="BC231:BF231"/>
    <mergeCell ref="AE85:AH85"/>
    <mergeCell ref="AI85:AL85"/>
    <mergeCell ref="AM85:AP85"/>
    <mergeCell ref="AQ85:AT85"/>
    <mergeCell ref="AU85:AX85"/>
    <mergeCell ref="AY85:BB85"/>
    <mergeCell ref="BC85:BF85"/>
    <mergeCell ref="AQ179:AT179"/>
    <mergeCell ref="AU179:AX179"/>
    <mergeCell ref="BC177:BF177"/>
    <mergeCell ref="AQ182:AT182"/>
    <mergeCell ref="AM182:AP182"/>
    <mergeCell ref="AU184:AX184"/>
    <mergeCell ref="AU185:AX185"/>
    <mergeCell ref="AY185:BB185"/>
    <mergeCell ref="BC185:BF185"/>
    <mergeCell ref="AU183:AX183"/>
    <mergeCell ref="AM87:AP87"/>
    <mergeCell ref="AQ87:AT87"/>
    <mergeCell ref="AU87:AX87"/>
    <mergeCell ref="AY87:BB87"/>
    <mergeCell ref="AM90:AP90"/>
    <mergeCell ref="AE171:AH171"/>
    <mergeCell ref="AI171:AL171"/>
    <mergeCell ref="AE170:AH170"/>
    <mergeCell ref="AQ175:AT175"/>
    <mergeCell ref="BC182:BF182"/>
    <mergeCell ref="AM171:AP171"/>
    <mergeCell ref="AQ168:AT168"/>
    <mergeCell ref="AU168:AX168"/>
    <mergeCell ref="AU165:AX165"/>
    <mergeCell ref="AY165:BB165"/>
    <mergeCell ref="BG85:BH85"/>
    <mergeCell ref="AE123:AH123"/>
    <mergeCell ref="AI123:AL123"/>
    <mergeCell ref="AM123:AP123"/>
    <mergeCell ref="AQ176:AT176"/>
    <mergeCell ref="AU176:AX176"/>
    <mergeCell ref="AY176:BB176"/>
    <mergeCell ref="BC176:BF176"/>
    <mergeCell ref="AE154:AH154"/>
    <mergeCell ref="BC174:BF174"/>
    <mergeCell ref="BC172:BF172"/>
    <mergeCell ref="BG172:BH172"/>
    <mergeCell ref="AY167:BB167"/>
    <mergeCell ref="BC167:BF167"/>
    <mergeCell ref="BG167:BH167"/>
    <mergeCell ref="AQ166:AT166"/>
    <mergeCell ref="AU166:AX166"/>
    <mergeCell ref="AM175:AP175"/>
    <mergeCell ref="BC175:BF175"/>
    <mergeCell ref="BG175:BH175"/>
    <mergeCell ref="AQ174:AT174"/>
    <mergeCell ref="AQ90:AT90"/>
    <mergeCell ref="AU90:AX90"/>
    <mergeCell ref="AY171:BB171"/>
    <mergeCell ref="AI122:AL122"/>
    <mergeCell ref="AI149:AL149"/>
    <mergeCell ref="BC123:BF123"/>
    <mergeCell ref="AY175:BB175"/>
    <mergeCell ref="BG148:BH148"/>
    <mergeCell ref="AU144:AX144"/>
    <mergeCell ref="AY144:BB144"/>
    <mergeCell ref="AQ162:AT162"/>
    <mergeCell ref="BG61:BH61"/>
    <mergeCell ref="AU60:AX60"/>
    <mergeCell ref="AY61:BB61"/>
    <mergeCell ref="BC61:BF61"/>
    <mergeCell ref="AY151:BB151"/>
    <mergeCell ref="BC151:BF151"/>
    <mergeCell ref="AU94:AX94"/>
    <mergeCell ref="AQ150:AT150"/>
    <mergeCell ref="AU150:AX150"/>
    <mergeCell ref="AY150:BB150"/>
    <mergeCell ref="BG65:BH65"/>
    <mergeCell ref="AY122:BB122"/>
    <mergeCell ref="BC122:BF122"/>
    <mergeCell ref="BG122:BH122"/>
    <mergeCell ref="BC149:BF149"/>
    <mergeCell ref="BG149:BH149"/>
    <mergeCell ref="BC150:BF150"/>
    <mergeCell ref="AQ61:AT61"/>
    <mergeCell ref="AU61:AX61"/>
    <mergeCell ref="AY60:BB60"/>
    <mergeCell ref="BC60:BF60"/>
    <mergeCell ref="BG91:BH91"/>
    <mergeCell ref="AY149:BB149"/>
    <mergeCell ref="BG151:BH151"/>
    <mergeCell ref="AQ144:AT144"/>
    <mergeCell ref="BG150:BH150"/>
    <mergeCell ref="AQ148:AT148"/>
    <mergeCell ref="AY90:BB90"/>
    <mergeCell ref="BC90:BF90"/>
    <mergeCell ref="AQ60:AT60"/>
    <mergeCell ref="BG145:BH145"/>
    <mergeCell ref="AU146:AX146"/>
    <mergeCell ref="C176:AB176"/>
    <mergeCell ref="AC176:AD176"/>
    <mergeCell ref="A155:B155"/>
    <mergeCell ref="C155:AB155"/>
    <mergeCell ref="AC155:AD155"/>
    <mergeCell ref="AE155:AH155"/>
    <mergeCell ref="AI154:AL154"/>
    <mergeCell ref="A153:B153"/>
    <mergeCell ref="AC173:AD173"/>
    <mergeCell ref="A172:B172"/>
    <mergeCell ref="C172:AB172"/>
    <mergeCell ref="AC174:AD174"/>
    <mergeCell ref="AE174:AH174"/>
    <mergeCell ref="AI174:AL174"/>
    <mergeCell ref="A173:B173"/>
    <mergeCell ref="AY169:BB169"/>
    <mergeCell ref="BC169:BF169"/>
    <mergeCell ref="AY168:BB168"/>
    <mergeCell ref="BC168:BF168"/>
    <mergeCell ref="A169:B169"/>
    <mergeCell ref="AC172:AD172"/>
    <mergeCell ref="AY173:BB173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BG207:BH207"/>
    <mergeCell ref="BG174:BH174"/>
    <mergeCell ref="AM149:AP149"/>
    <mergeCell ref="AU199:AX199"/>
    <mergeCell ref="A177:B177"/>
    <mergeCell ref="C177:AB177"/>
    <mergeCell ref="AC177:AD177"/>
    <mergeCell ref="AE177:AH177"/>
    <mergeCell ref="AI177:AL177"/>
    <mergeCell ref="A176:B176"/>
    <mergeCell ref="A175:B175"/>
    <mergeCell ref="C175:AB175"/>
    <mergeCell ref="AC175:AD175"/>
    <mergeCell ref="AE175:AH175"/>
    <mergeCell ref="AI175:AL175"/>
    <mergeCell ref="A174:B174"/>
    <mergeCell ref="C174:AB174"/>
    <mergeCell ref="AE176:AH176"/>
    <mergeCell ref="AM154:AP154"/>
    <mergeCell ref="AM153:AP153"/>
    <mergeCell ref="C185:AB185"/>
    <mergeCell ref="C190:AB190"/>
    <mergeCell ref="AC190:AD190"/>
    <mergeCell ref="AE190:AH190"/>
    <mergeCell ref="AI190:AL190"/>
    <mergeCell ref="AM190:AP190"/>
    <mergeCell ref="AE189:AH189"/>
    <mergeCell ref="AI189:AL189"/>
    <mergeCell ref="C188:AB188"/>
    <mergeCell ref="AC188:AD188"/>
    <mergeCell ref="AE188:AH188"/>
    <mergeCell ref="AI188:AL188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E205:AH205"/>
    <mergeCell ref="AI205:AL205"/>
    <mergeCell ref="AY200:BB200"/>
    <mergeCell ref="BC200:BF200"/>
    <mergeCell ref="BG200:BH200"/>
    <mergeCell ref="A233:B233"/>
    <mergeCell ref="C194:AB194"/>
    <mergeCell ref="AY233:BB233"/>
    <mergeCell ref="A193:B193"/>
    <mergeCell ref="C193:AB193"/>
    <mergeCell ref="AC193:AD193"/>
    <mergeCell ref="AE193:AH193"/>
    <mergeCell ref="AI193:AL193"/>
    <mergeCell ref="AC233:AD233"/>
    <mergeCell ref="AE233:AH233"/>
    <mergeCell ref="AI233:AL233"/>
    <mergeCell ref="AM233:AP233"/>
    <mergeCell ref="AM232:AP232"/>
    <mergeCell ref="AQ232:AT232"/>
    <mergeCell ref="AU232:AX232"/>
    <mergeCell ref="AY232:BB232"/>
    <mergeCell ref="BC232:BF232"/>
    <mergeCell ref="BG232:BH232"/>
    <mergeCell ref="AQ230:AT230"/>
    <mergeCell ref="AM188:AP188"/>
    <mergeCell ref="A189:B189"/>
    <mergeCell ref="C189:AB189"/>
    <mergeCell ref="AQ213:AT213"/>
    <mergeCell ref="AU213:AX213"/>
    <mergeCell ref="AC185:AD185"/>
    <mergeCell ref="AC192:AD192"/>
    <mergeCell ref="AE192:AH192"/>
    <mergeCell ref="A194:B194"/>
    <mergeCell ref="AQ196:AT196"/>
    <mergeCell ref="AI192:AL192"/>
    <mergeCell ref="C233:AB233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M183:AP183"/>
    <mergeCell ref="A185:B185"/>
    <mergeCell ref="A184:B184"/>
    <mergeCell ref="C184:AB184"/>
    <mergeCell ref="AC184:AD184"/>
    <mergeCell ref="AE184:AH184"/>
    <mergeCell ref="BG185:BH185"/>
    <mergeCell ref="AI181:AL181"/>
    <mergeCell ref="AM181:AP181"/>
    <mergeCell ref="AU182:AX182"/>
    <mergeCell ref="AY182:BB182"/>
    <mergeCell ref="BG182:BH182"/>
    <mergeCell ref="A183:B183"/>
    <mergeCell ref="C183:AB183"/>
    <mergeCell ref="AE183:AH183"/>
    <mergeCell ref="A182:B182"/>
    <mergeCell ref="AE178:AH178"/>
    <mergeCell ref="A181:B181"/>
    <mergeCell ref="AQ181:AT181"/>
    <mergeCell ref="BC181:BF181"/>
    <mergeCell ref="AY181:BB181"/>
    <mergeCell ref="AI183:AL183"/>
    <mergeCell ref="AM63:AP63"/>
    <mergeCell ref="AQ63:AT63"/>
    <mergeCell ref="AM61:AP61"/>
    <mergeCell ref="A150:B150"/>
    <mergeCell ref="C150:AB150"/>
    <mergeCell ref="AC150:AD150"/>
    <mergeCell ref="AE150:AH150"/>
    <mergeCell ref="AI150:AL150"/>
    <mergeCell ref="AM150:AP150"/>
    <mergeCell ref="AQ146:AT146"/>
    <mergeCell ref="AC62:AD62"/>
    <mergeCell ref="AE62:AH62"/>
    <mergeCell ref="AI62:AL62"/>
    <mergeCell ref="AM62:AP62"/>
    <mergeCell ref="A61:B61"/>
    <mergeCell ref="C61:AB61"/>
    <mergeCell ref="AI170:AL170"/>
    <mergeCell ref="AM170:AP170"/>
    <mergeCell ref="AI148:AL148"/>
    <mergeCell ref="AI147:AL147"/>
    <mergeCell ref="A146:B146"/>
    <mergeCell ref="C146:AB146"/>
    <mergeCell ref="A122:B122"/>
    <mergeCell ref="C122:AB122"/>
    <mergeCell ref="AC122:AD122"/>
    <mergeCell ref="AE122:AH122"/>
    <mergeCell ref="AC146:AD146"/>
    <mergeCell ref="AE146:AH146"/>
    <mergeCell ref="AI146:AL146"/>
    <mergeCell ref="AQ149:AT149"/>
    <mergeCell ref="AM74:AP74"/>
    <mergeCell ref="AQ74:AT74"/>
    <mergeCell ref="AM148:AP148"/>
    <mergeCell ref="AE58:AH58"/>
    <mergeCell ref="AI58:AL58"/>
    <mergeCell ref="A144:B144"/>
    <mergeCell ref="C144:AB144"/>
    <mergeCell ref="AC144:AD144"/>
    <mergeCell ref="AE144:AH144"/>
    <mergeCell ref="AI144:AL144"/>
    <mergeCell ref="AM144:AP144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M145:AP145"/>
    <mergeCell ref="AQ145:AT145"/>
    <mergeCell ref="AM141:AP141"/>
    <mergeCell ref="AQ141:AT141"/>
    <mergeCell ref="AM56:AP56"/>
    <mergeCell ref="AQ56:AT56"/>
    <mergeCell ref="AU56:AX56"/>
    <mergeCell ref="AY56:BB56"/>
    <mergeCell ref="BC56:BF56"/>
    <mergeCell ref="AQ59:AT59"/>
    <mergeCell ref="BG56:BH56"/>
    <mergeCell ref="AY59:BB59"/>
    <mergeCell ref="BC59:BF59"/>
    <mergeCell ref="A60:B60"/>
    <mergeCell ref="C60:AB60"/>
    <mergeCell ref="AC60:AD60"/>
    <mergeCell ref="AE60:AH60"/>
    <mergeCell ref="AI60:AL60"/>
    <mergeCell ref="AM60:AP60"/>
    <mergeCell ref="BG60:BH60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Q49:AT49"/>
    <mergeCell ref="AU49:AX49"/>
    <mergeCell ref="A48:B48"/>
    <mergeCell ref="C48:AB48"/>
    <mergeCell ref="AU36:AX36"/>
    <mergeCell ref="AY38:BB38"/>
    <mergeCell ref="BC38:BF38"/>
    <mergeCell ref="AM47:AP47"/>
    <mergeCell ref="AM46:AP46"/>
    <mergeCell ref="AQ46:AT46"/>
    <mergeCell ref="AU46:AX46"/>
    <mergeCell ref="AY46:BB46"/>
    <mergeCell ref="BC46:BF46"/>
    <mergeCell ref="BG46:BH46"/>
    <mergeCell ref="AQ47:AT47"/>
    <mergeCell ref="AU47:AX47"/>
    <mergeCell ref="AY47:BB47"/>
    <mergeCell ref="BC47:BF47"/>
    <mergeCell ref="BG45:BH45"/>
    <mergeCell ref="A46:B46"/>
    <mergeCell ref="C46:AB46"/>
    <mergeCell ref="AQ35:AT35"/>
    <mergeCell ref="AU35:AX35"/>
    <mergeCell ref="AU23:AX23"/>
    <mergeCell ref="AM33:AP33"/>
    <mergeCell ref="AQ33:AT33"/>
    <mergeCell ref="AU33:AX33"/>
    <mergeCell ref="AM31:AP31"/>
    <mergeCell ref="AQ31:AT31"/>
    <mergeCell ref="AU31:AX31"/>
    <mergeCell ref="AI26:AL26"/>
    <mergeCell ref="A148:B148"/>
    <mergeCell ref="AE149:AH149"/>
    <mergeCell ref="C148:AB148"/>
    <mergeCell ref="AC148:AD148"/>
    <mergeCell ref="AE148:AH148"/>
    <mergeCell ref="A24:B24"/>
    <mergeCell ref="C24:AB24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58:B58"/>
    <mergeCell ref="C58:AB58"/>
    <mergeCell ref="AC58:AD58"/>
    <mergeCell ref="AI24:AL24"/>
    <mergeCell ref="AM48:AP48"/>
    <mergeCell ref="AQ19:AT19"/>
    <mergeCell ref="AU19:AX19"/>
    <mergeCell ref="AM20:AP20"/>
    <mergeCell ref="AM19:AP19"/>
    <mergeCell ref="AM27:AP27"/>
    <mergeCell ref="AQ27:AT27"/>
    <mergeCell ref="AU27:AX27"/>
    <mergeCell ref="AY27:BB27"/>
    <mergeCell ref="BC27:BF27"/>
    <mergeCell ref="BC28:BF28"/>
    <mergeCell ref="AC48:AD48"/>
    <mergeCell ref="AE48:AH48"/>
    <mergeCell ref="AI48:AL48"/>
    <mergeCell ref="A47:B47"/>
    <mergeCell ref="C47:AB47"/>
    <mergeCell ref="A23:B23"/>
    <mergeCell ref="C23:AB23"/>
    <mergeCell ref="AC23:AD23"/>
    <mergeCell ref="AE23:AH23"/>
    <mergeCell ref="AQ23:AT23"/>
    <mergeCell ref="AI23:AL23"/>
    <mergeCell ref="AM23:AP23"/>
    <mergeCell ref="AQ22:AT22"/>
    <mergeCell ref="AU22:AX22"/>
    <mergeCell ref="C21:AB21"/>
    <mergeCell ref="AC21:AD21"/>
    <mergeCell ref="AE21:AH21"/>
    <mergeCell ref="AI21:AL21"/>
    <mergeCell ref="AU39:AX39"/>
    <mergeCell ref="AQ36:AT36"/>
    <mergeCell ref="AC24:AD24"/>
    <mergeCell ref="AE24:AH24"/>
    <mergeCell ref="AM24:AP24"/>
    <mergeCell ref="AQ24:AT24"/>
    <mergeCell ref="AU24:AX24"/>
    <mergeCell ref="AY33:BB33"/>
    <mergeCell ref="BC33:BF33"/>
    <mergeCell ref="AY31:BB31"/>
    <mergeCell ref="BC31:BF31"/>
    <mergeCell ref="AY29:BB29"/>
    <mergeCell ref="BC29:BF29"/>
    <mergeCell ref="AY24:BB24"/>
    <mergeCell ref="BC24:BF24"/>
    <mergeCell ref="AC12:AD12"/>
    <mergeCell ref="AE12:AH12"/>
    <mergeCell ref="AI12:AL12"/>
    <mergeCell ref="AQ16:AT16"/>
    <mergeCell ref="AU16:AX16"/>
    <mergeCell ref="AY16:BB16"/>
    <mergeCell ref="BC16:BF16"/>
    <mergeCell ref="AC16:AD16"/>
    <mergeCell ref="AE16:AH16"/>
    <mergeCell ref="AC13:AD13"/>
    <mergeCell ref="AE13:AH13"/>
    <mergeCell ref="AM22:AP22"/>
    <mergeCell ref="AY19:BB19"/>
    <mergeCell ref="BC19:BF19"/>
    <mergeCell ref="AY20:BB20"/>
    <mergeCell ref="BC20:BF20"/>
    <mergeCell ref="AM21:AP21"/>
    <mergeCell ref="AQ21:AT21"/>
    <mergeCell ref="AM28:AP28"/>
    <mergeCell ref="AM29:AP29"/>
    <mergeCell ref="AQ29:AT29"/>
    <mergeCell ref="A14:B14"/>
    <mergeCell ref="C14:AB14"/>
    <mergeCell ref="AC14:AD14"/>
    <mergeCell ref="AE14:AH14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12:B12"/>
    <mergeCell ref="C12:AB12"/>
    <mergeCell ref="A16:B16"/>
    <mergeCell ref="C16:AB16"/>
    <mergeCell ref="A13:B13"/>
    <mergeCell ref="C13:AB13"/>
    <mergeCell ref="A15:B15"/>
    <mergeCell ref="AI16:AL16"/>
    <mergeCell ref="AM16:AP16"/>
    <mergeCell ref="AI13:AL13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AQ10:AT10"/>
    <mergeCell ref="AU10:AX10"/>
    <mergeCell ref="AY10:BB10"/>
    <mergeCell ref="BC10:BF10"/>
    <mergeCell ref="AM9:AP9"/>
    <mergeCell ref="AQ9:AT9"/>
    <mergeCell ref="AU9:AX9"/>
    <mergeCell ref="AY9:BB9"/>
    <mergeCell ref="BC9:BF9"/>
    <mergeCell ref="AQ11:AT11"/>
    <mergeCell ref="AU11:AX11"/>
    <mergeCell ref="AY11:BB11"/>
    <mergeCell ref="BC11:BF11"/>
    <mergeCell ref="C15:AB15"/>
    <mergeCell ref="AC15:AD15"/>
    <mergeCell ref="AE15:AH15"/>
    <mergeCell ref="AI15:AL15"/>
    <mergeCell ref="AI9:AL9"/>
    <mergeCell ref="A10:B10"/>
    <mergeCell ref="C10:AB10"/>
    <mergeCell ref="AC10:AD10"/>
    <mergeCell ref="AE10:AH10"/>
    <mergeCell ref="AI10:AL10"/>
    <mergeCell ref="AM256:AP256"/>
    <mergeCell ref="AQ256:AT256"/>
    <mergeCell ref="AU256:AX256"/>
    <mergeCell ref="AY256:BB256"/>
    <mergeCell ref="BC256:BF256"/>
    <mergeCell ref="BG256:BH256"/>
    <mergeCell ref="AQ255:AT255"/>
    <mergeCell ref="AU255:AX255"/>
    <mergeCell ref="AY255:BB255"/>
    <mergeCell ref="BC255:BF255"/>
    <mergeCell ref="BG255:BH255"/>
    <mergeCell ref="A256:B256"/>
    <mergeCell ref="C256:AB256"/>
    <mergeCell ref="AC256:AD256"/>
    <mergeCell ref="AE256:AH256"/>
    <mergeCell ref="AI256:AL256"/>
    <mergeCell ref="A255:B255"/>
    <mergeCell ref="C255:AB255"/>
    <mergeCell ref="AC255:AD255"/>
    <mergeCell ref="AE255:AH255"/>
    <mergeCell ref="AI255:AL255"/>
    <mergeCell ref="A11:B11"/>
    <mergeCell ref="AM255:AP255"/>
    <mergeCell ref="BC252:BF252"/>
    <mergeCell ref="BG252:BH252"/>
    <mergeCell ref="A253:B253"/>
    <mergeCell ref="C253:AB253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H254"/>
    <mergeCell ref="AM253:AP253"/>
    <mergeCell ref="AQ253:AT253"/>
    <mergeCell ref="AU253:AX253"/>
    <mergeCell ref="A237:B237"/>
    <mergeCell ref="C237:AB237"/>
    <mergeCell ref="AC237:AD237"/>
    <mergeCell ref="AE237:AH237"/>
    <mergeCell ref="AI237:AL237"/>
    <mergeCell ref="AM237:AP237"/>
    <mergeCell ref="AC242:AD242"/>
    <mergeCell ref="AE242:AH242"/>
    <mergeCell ref="AI242:AL242"/>
    <mergeCell ref="AM242:AP242"/>
    <mergeCell ref="A240:B240"/>
    <mergeCell ref="C240:AB240"/>
    <mergeCell ref="AC240:AD240"/>
    <mergeCell ref="AE240:AH240"/>
    <mergeCell ref="A241:B241"/>
    <mergeCell ref="C241:AB241"/>
    <mergeCell ref="AC241:AD241"/>
    <mergeCell ref="AE241:AH241"/>
    <mergeCell ref="AC243:AD243"/>
    <mergeCell ref="AE243:AH243"/>
    <mergeCell ref="AI243:AL243"/>
    <mergeCell ref="AM243:AP243"/>
    <mergeCell ref="AQ243:AT243"/>
    <mergeCell ref="AU243:AX243"/>
    <mergeCell ref="AE235:AH235"/>
    <mergeCell ref="A243:B243"/>
    <mergeCell ref="C243:AB243"/>
    <mergeCell ref="A239:B239"/>
    <mergeCell ref="BG236:BH236"/>
    <mergeCell ref="AQ235:AT235"/>
    <mergeCell ref="BC236:BF236"/>
    <mergeCell ref="C239:AB239"/>
    <mergeCell ref="AI241:AL241"/>
    <mergeCell ref="C242:AB242"/>
    <mergeCell ref="A242:B242"/>
    <mergeCell ref="BG243:BH243"/>
    <mergeCell ref="AY235:BB235"/>
    <mergeCell ref="BC235:BF235"/>
    <mergeCell ref="A236:B236"/>
    <mergeCell ref="C236:AB236"/>
    <mergeCell ref="AU241:AX241"/>
    <mergeCell ref="BG239:BH239"/>
    <mergeCell ref="AQ238:AT238"/>
    <mergeCell ref="AU238:AX238"/>
    <mergeCell ref="AY238:BB238"/>
    <mergeCell ref="BC238:BF238"/>
    <mergeCell ref="BG238:BH238"/>
    <mergeCell ref="BC242:BF242"/>
    <mergeCell ref="A238:B238"/>
    <mergeCell ref="C238:AB238"/>
    <mergeCell ref="AC238:AD238"/>
    <mergeCell ref="AE238:AH238"/>
    <mergeCell ref="AM234:AP234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I236:AL236"/>
    <mergeCell ref="A234:B234"/>
    <mergeCell ref="C234:AB234"/>
    <mergeCell ref="AC234:AD234"/>
    <mergeCell ref="AE234:AH234"/>
    <mergeCell ref="AI234:AL234"/>
    <mergeCell ref="BG235:BH235"/>
    <mergeCell ref="AC236:AD236"/>
    <mergeCell ref="AE236:AH236"/>
    <mergeCell ref="AI235:AL235"/>
    <mergeCell ref="AM235:AP235"/>
    <mergeCell ref="AM236:AP236"/>
    <mergeCell ref="AQ236:AT236"/>
    <mergeCell ref="AU236:AX236"/>
    <mergeCell ref="AY236:BB236"/>
    <mergeCell ref="AU235:AX235"/>
    <mergeCell ref="AU230:AX230"/>
    <mergeCell ref="AY230:BB230"/>
    <mergeCell ref="BC230:BF230"/>
    <mergeCell ref="BG230:BH230"/>
    <mergeCell ref="A232:B232"/>
    <mergeCell ref="C232:AB232"/>
    <mergeCell ref="AC232:AD232"/>
    <mergeCell ref="AE232:AH232"/>
    <mergeCell ref="AI232:AL232"/>
    <mergeCell ref="A230:B230"/>
    <mergeCell ref="C230:AB230"/>
    <mergeCell ref="AC230:AD230"/>
    <mergeCell ref="AE230:AH230"/>
    <mergeCell ref="AI230:AL230"/>
    <mergeCell ref="AM230:AP230"/>
    <mergeCell ref="A231:B231"/>
    <mergeCell ref="C231:AB231"/>
    <mergeCell ref="AC231:AD231"/>
    <mergeCell ref="AE231:AH231"/>
    <mergeCell ref="AI231:AL231"/>
    <mergeCell ref="BG231:BH231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Q220:AT220"/>
    <mergeCell ref="AU220:AX220"/>
    <mergeCell ref="AY220:BB220"/>
    <mergeCell ref="BC220:BF220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BG220:BH220"/>
    <mergeCell ref="AM218:AP218"/>
    <mergeCell ref="AQ218:AT218"/>
    <mergeCell ref="AU218:AX218"/>
    <mergeCell ref="C219:AB219"/>
    <mergeCell ref="AC219:AD219"/>
    <mergeCell ref="AE219:AH219"/>
    <mergeCell ref="AI219:AL219"/>
    <mergeCell ref="AM219:AP219"/>
    <mergeCell ref="AQ217:AT217"/>
    <mergeCell ref="A219:B219"/>
    <mergeCell ref="BC217:BF217"/>
    <mergeCell ref="AQ219:AT219"/>
    <mergeCell ref="AU219:AX219"/>
    <mergeCell ref="AY219:BB219"/>
    <mergeCell ref="BC219:BF219"/>
    <mergeCell ref="BG219:BH219"/>
    <mergeCell ref="BG218:BH218"/>
    <mergeCell ref="BG217:BH217"/>
    <mergeCell ref="AU217:AX217"/>
    <mergeCell ref="AY217:BB217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BG216:BH216"/>
    <mergeCell ref="AQ215:AT215"/>
    <mergeCell ref="AU215:AX215"/>
    <mergeCell ref="AY215:BB215"/>
    <mergeCell ref="BC215:BF215"/>
    <mergeCell ref="A214:B214"/>
    <mergeCell ref="C214:AB214"/>
    <mergeCell ref="AC214:AD214"/>
    <mergeCell ref="AE214:AH214"/>
    <mergeCell ref="AI214:AL214"/>
    <mergeCell ref="AM216:AP216"/>
    <mergeCell ref="AQ216:AT216"/>
    <mergeCell ref="AU216:AX216"/>
    <mergeCell ref="AY216:BB216"/>
    <mergeCell ref="BC216:BF216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Y213:BB213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0:AP210"/>
    <mergeCell ref="AQ210:AT210"/>
    <mergeCell ref="AM205:AP205"/>
    <mergeCell ref="AM208:AP208"/>
    <mergeCell ref="AQ208:AT208"/>
    <mergeCell ref="AU208:AX208"/>
    <mergeCell ref="AQ207:AT207"/>
    <mergeCell ref="AU207:AX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C205:AB205"/>
    <mergeCell ref="AC205:AD205"/>
    <mergeCell ref="A204:B204"/>
    <mergeCell ref="C204:AB204"/>
    <mergeCell ref="AC204:AD204"/>
    <mergeCell ref="AE204:AH204"/>
    <mergeCell ref="AI204:AL204"/>
    <mergeCell ref="AY208:BB208"/>
    <mergeCell ref="BC208:BF208"/>
    <mergeCell ref="BG208:BH208"/>
    <mergeCell ref="AY207:BB207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AQ203:AT203"/>
    <mergeCell ref="AU203:AX203"/>
    <mergeCell ref="AY203:BB203"/>
    <mergeCell ref="BC203:BF203"/>
    <mergeCell ref="BG203:BH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Q200:AT200"/>
    <mergeCell ref="AU200:AX200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I195:AL195"/>
    <mergeCell ref="AM195:AP195"/>
    <mergeCell ref="A196:B196"/>
    <mergeCell ref="C196:AB196"/>
    <mergeCell ref="AC196:AD196"/>
    <mergeCell ref="AE196:AH196"/>
    <mergeCell ref="AI196:AL196"/>
    <mergeCell ref="AM196:AP196"/>
    <mergeCell ref="AM200:AP200"/>
    <mergeCell ref="C197:AB197"/>
    <mergeCell ref="AC197:AD197"/>
    <mergeCell ref="AE197:AH197"/>
    <mergeCell ref="AI197:AL197"/>
    <mergeCell ref="A200:B200"/>
    <mergeCell ref="C200:AB200"/>
    <mergeCell ref="AC200:AD200"/>
    <mergeCell ref="AE200:AH200"/>
    <mergeCell ref="AI200:AL200"/>
    <mergeCell ref="A199:B199"/>
    <mergeCell ref="AM198:AP198"/>
    <mergeCell ref="AC199:AD199"/>
    <mergeCell ref="AE199:AH199"/>
    <mergeCell ref="AI199:AL199"/>
    <mergeCell ref="AM199:AP199"/>
    <mergeCell ref="AY198:BB198"/>
    <mergeCell ref="C199:AB199"/>
    <mergeCell ref="BG198:BH198"/>
    <mergeCell ref="BC198:BF198"/>
    <mergeCell ref="BG195:BH195"/>
    <mergeCell ref="A198:B198"/>
    <mergeCell ref="C198:AB198"/>
    <mergeCell ref="AC198:AD198"/>
    <mergeCell ref="AE198:AH198"/>
    <mergeCell ref="AI198:AL198"/>
    <mergeCell ref="A195:B195"/>
    <mergeCell ref="AY196:BB196"/>
    <mergeCell ref="BC196:BF196"/>
    <mergeCell ref="BG196:BH196"/>
    <mergeCell ref="A197:B197"/>
    <mergeCell ref="C195:AB195"/>
    <mergeCell ref="AC195:AD195"/>
    <mergeCell ref="AE195:AH195"/>
    <mergeCell ref="AY195:BB195"/>
    <mergeCell ref="AQ197:AT197"/>
    <mergeCell ref="AQ195:AT195"/>
    <mergeCell ref="BC197:BF197"/>
    <mergeCell ref="BG197:BH197"/>
    <mergeCell ref="AQ198:AT198"/>
    <mergeCell ref="AU198:AX198"/>
    <mergeCell ref="BC195:BF195"/>
    <mergeCell ref="AU196:AX196"/>
    <mergeCell ref="AM197:AP197"/>
    <mergeCell ref="AQ199:AT199"/>
    <mergeCell ref="A186:B186"/>
    <mergeCell ref="BG193:BH193"/>
    <mergeCell ref="AU192:AX192"/>
    <mergeCell ref="AM186:AP186"/>
    <mergeCell ref="AM187:AP187"/>
    <mergeCell ref="BG192:BH192"/>
    <mergeCell ref="BG189:BH189"/>
    <mergeCell ref="AQ188:AT188"/>
    <mergeCell ref="C186:AB186"/>
    <mergeCell ref="AC186:AD186"/>
    <mergeCell ref="AE186:AH186"/>
    <mergeCell ref="AY188:BB188"/>
    <mergeCell ref="BC188:BF188"/>
    <mergeCell ref="BG188:BH188"/>
    <mergeCell ref="BG190:BH190"/>
    <mergeCell ref="A190:B190"/>
    <mergeCell ref="AQ190:AT190"/>
    <mergeCell ref="AU190:AX190"/>
    <mergeCell ref="AY190:BB190"/>
    <mergeCell ref="AQ189:AT189"/>
    <mergeCell ref="AQ187:AT187"/>
    <mergeCell ref="AU187:AX187"/>
    <mergeCell ref="C187:AB187"/>
    <mergeCell ref="AC187:AD187"/>
    <mergeCell ref="AQ186:AT186"/>
    <mergeCell ref="AY186:BB186"/>
    <mergeCell ref="BC186:BF186"/>
    <mergeCell ref="AI186:AL186"/>
    <mergeCell ref="AU191:AX191"/>
    <mergeCell ref="BG187:BH187"/>
    <mergeCell ref="A192:B192"/>
    <mergeCell ref="C192:AB192"/>
    <mergeCell ref="BC194:BF194"/>
    <mergeCell ref="BC193:BF193"/>
    <mergeCell ref="BC190:BF190"/>
    <mergeCell ref="AY184:BB184"/>
    <mergeCell ref="BC184:BF184"/>
    <mergeCell ref="AQ193:AT193"/>
    <mergeCell ref="AQ192:AT192"/>
    <mergeCell ref="AY192:BB192"/>
    <mergeCell ref="BC192:BF192"/>
    <mergeCell ref="AU188:AX188"/>
    <mergeCell ref="A180:B180"/>
    <mergeCell ref="AI180:AL180"/>
    <mergeCell ref="AM180:AP180"/>
    <mergeCell ref="BC179:BF179"/>
    <mergeCell ref="AU174:AX174"/>
    <mergeCell ref="AY174:BB174"/>
    <mergeCell ref="AM189:AP189"/>
    <mergeCell ref="A188:B188"/>
    <mergeCell ref="AY187:BB187"/>
    <mergeCell ref="AM174:AP174"/>
    <mergeCell ref="AU189:AX189"/>
    <mergeCell ref="AY189:BB189"/>
    <mergeCell ref="BC189:BF189"/>
    <mergeCell ref="BC187:BF187"/>
    <mergeCell ref="C180:AB180"/>
    <mergeCell ref="AC180:AD180"/>
    <mergeCell ref="AE180:AH180"/>
    <mergeCell ref="C182:AB182"/>
    <mergeCell ref="AC182:AD182"/>
    <mergeCell ref="AE182:AH182"/>
    <mergeCell ref="AI182:AL182"/>
    <mergeCell ref="A187:B187"/>
    <mergeCell ref="AU186:AX186"/>
    <mergeCell ref="BC180:BF180"/>
    <mergeCell ref="BG179:BH179"/>
    <mergeCell ref="AQ178:AT178"/>
    <mergeCell ref="AU178:AX178"/>
    <mergeCell ref="AY178:BB178"/>
    <mergeCell ref="C173:AB173"/>
    <mergeCell ref="BC173:BF173"/>
    <mergeCell ref="BG173:BH173"/>
    <mergeCell ref="AQ172:AT172"/>
    <mergeCell ref="AU172:AX172"/>
    <mergeCell ref="AY172:BB172"/>
    <mergeCell ref="AY183:BB183"/>
    <mergeCell ref="BC183:BF183"/>
    <mergeCell ref="AY179:BB179"/>
    <mergeCell ref="BG180:BH180"/>
    <mergeCell ref="AI178:AL178"/>
    <mergeCell ref="AM178:AP178"/>
    <mergeCell ref="AU175:AX175"/>
    <mergeCell ref="AM173:AP173"/>
    <mergeCell ref="AQ173:AT173"/>
    <mergeCell ref="AU173:AX173"/>
    <mergeCell ref="AE173:AH173"/>
    <mergeCell ref="AI173:AL173"/>
    <mergeCell ref="AE172:AH172"/>
    <mergeCell ref="AI172:AL172"/>
    <mergeCell ref="AM172:AP172"/>
    <mergeCell ref="AC183:AD183"/>
    <mergeCell ref="C181:AB181"/>
    <mergeCell ref="AC181:AD181"/>
    <mergeCell ref="AU181:AX181"/>
    <mergeCell ref="AE181:AH181"/>
    <mergeCell ref="BG170:BH170"/>
    <mergeCell ref="AQ171:AT171"/>
    <mergeCell ref="AU171:AX171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BG169:BH169"/>
    <mergeCell ref="BG168:BH168"/>
    <mergeCell ref="AM169:AP169"/>
    <mergeCell ref="BC171:BF171"/>
    <mergeCell ref="BG171:BH171"/>
    <mergeCell ref="AQ170:AT170"/>
    <mergeCell ref="AU170:AX170"/>
    <mergeCell ref="AY170:BB170"/>
    <mergeCell ref="BC170:BF170"/>
    <mergeCell ref="AQ169:AT169"/>
    <mergeCell ref="AU169:AX169"/>
    <mergeCell ref="BC165:BF165"/>
    <mergeCell ref="BG165:BH165"/>
    <mergeCell ref="AQ167:AT167"/>
    <mergeCell ref="AU167:AX167"/>
    <mergeCell ref="AQ165:AT165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5:AP165"/>
    <mergeCell ref="AQ163:AT163"/>
    <mergeCell ref="AU163:AX163"/>
    <mergeCell ref="AY163:BB163"/>
    <mergeCell ref="BC163:BF163"/>
    <mergeCell ref="BG163:BH163"/>
    <mergeCell ref="AQ164:AT164"/>
    <mergeCell ref="AU164:AX164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3:AP163"/>
    <mergeCell ref="AU162:AX162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160:B160"/>
    <mergeCell ref="C160:AB160"/>
    <mergeCell ref="AC160:AD160"/>
    <mergeCell ref="AE160:AH160"/>
    <mergeCell ref="AI160:AL160"/>
    <mergeCell ref="AM160:AP160"/>
    <mergeCell ref="AM161:AP161"/>
    <mergeCell ref="AI161:AL161"/>
    <mergeCell ref="AE161:AH161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9:AP159"/>
    <mergeCell ref="BG153:BH153"/>
    <mergeCell ref="BG152:BH152"/>
    <mergeCell ref="BG154:BH154"/>
    <mergeCell ref="AI155:AL155"/>
    <mergeCell ref="AC154:AD154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AE152:AH152"/>
    <mergeCell ref="AI152:AL152"/>
    <mergeCell ref="AM152:AP152"/>
    <mergeCell ref="AM151:AP151"/>
    <mergeCell ref="AQ151:AT151"/>
    <mergeCell ref="AU151:AX151"/>
    <mergeCell ref="A151:B151"/>
    <mergeCell ref="AU152:AX152"/>
    <mergeCell ref="AY152:BB152"/>
    <mergeCell ref="A147:B147"/>
    <mergeCell ref="C147:AB147"/>
    <mergeCell ref="AC147:AD147"/>
    <mergeCell ref="AE147:AH147"/>
    <mergeCell ref="A152:B152"/>
    <mergeCell ref="C152:AB152"/>
    <mergeCell ref="AC152:AD152"/>
    <mergeCell ref="BC153:BF153"/>
    <mergeCell ref="AU148:AX148"/>
    <mergeCell ref="AY148:BB148"/>
    <mergeCell ref="BC148:BF148"/>
    <mergeCell ref="AM155:AP155"/>
    <mergeCell ref="AQ155:AT155"/>
    <mergeCell ref="AQ152:AT152"/>
    <mergeCell ref="C153:AB153"/>
    <mergeCell ref="AC153:AD153"/>
    <mergeCell ref="AE153:AH153"/>
    <mergeCell ref="AI153:AL153"/>
    <mergeCell ref="AY153:BB153"/>
    <mergeCell ref="AU149:AX149"/>
    <mergeCell ref="BC152:BF152"/>
    <mergeCell ref="A154:B154"/>
    <mergeCell ref="C154:AB154"/>
    <mergeCell ref="AU153:AX153"/>
    <mergeCell ref="A145:B145"/>
    <mergeCell ref="C145:AB145"/>
    <mergeCell ref="AC145:AD145"/>
    <mergeCell ref="AE145:AH145"/>
    <mergeCell ref="AI145:AL145"/>
    <mergeCell ref="AM146:AP146"/>
    <mergeCell ref="AM147:AP147"/>
    <mergeCell ref="AQ147:AT147"/>
    <mergeCell ref="AU147:AX147"/>
    <mergeCell ref="AY147:BB147"/>
    <mergeCell ref="BC147:BF147"/>
    <mergeCell ref="AU145:AX145"/>
    <mergeCell ref="AY145:BB145"/>
    <mergeCell ref="BC145:BF145"/>
    <mergeCell ref="C151:AB151"/>
    <mergeCell ref="AC151:AD151"/>
    <mergeCell ref="AE151:AH151"/>
    <mergeCell ref="AI151:AL151"/>
    <mergeCell ref="AQ153:AT153"/>
    <mergeCell ref="AY146:BB146"/>
    <mergeCell ref="BC146:BF146"/>
    <mergeCell ref="BG146:BH146"/>
    <mergeCell ref="AQ143:AT143"/>
    <mergeCell ref="AU143:AX143"/>
    <mergeCell ref="AY143:BB143"/>
    <mergeCell ref="BC143:BF143"/>
    <mergeCell ref="BG143:BH143"/>
    <mergeCell ref="AM143:AP143"/>
    <mergeCell ref="AQ142:AT142"/>
    <mergeCell ref="AU142:AX142"/>
    <mergeCell ref="AY142:BB142"/>
    <mergeCell ref="BC142:BF142"/>
    <mergeCell ref="BG142:BH142"/>
    <mergeCell ref="AE142:AH142"/>
    <mergeCell ref="AI142:AL142"/>
    <mergeCell ref="AM142:AP142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127:B127"/>
    <mergeCell ref="A126:B126"/>
    <mergeCell ref="C126:AB126"/>
    <mergeCell ref="AC126:AD126"/>
    <mergeCell ref="AE126:AH126"/>
    <mergeCell ref="AI126:AL126"/>
    <mergeCell ref="AM126:AP126"/>
    <mergeCell ref="AE127:AH127"/>
    <mergeCell ref="AM125:AP125"/>
    <mergeCell ref="AQ125:AT125"/>
    <mergeCell ref="AU125:AX125"/>
    <mergeCell ref="AY125:BB125"/>
    <mergeCell ref="BC125:BF125"/>
    <mergeCell ref="BG125:BH125"/>
    <mergeCell ref="AQ127:AT127"/>
    <mergeCell ref="AY127:BB127"/>
    <mergeCell ref="AI127:AL127"/>
    <mergeCell ref="AM127:AP127"/>
    <mergeCell ref="AU127:AX127"/>
    <mergeCell ref="BC127:BF127"/>
    <mergeCell ref="BG127:BH127"/>
    <mergeCell ref="A125:B125"/>
    <mergeCell ref="C125:AB125"/>
    <mergeCell ref="AC125:AD125"/>
    <mergeCell ref="AE125:AH125"/>
    <mergeCell ref="AI125:AL125"/>
    <mergeCell ref="AQ126:AT126"/>
    <mergeCell ref="AU126:AX126"/>
    <mergeCell ref="AY126:BB126"/>
    <mergeCell ref="BC126:BF126"/>
    <mergeCell ref="BG126:BH126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H124"/>
    <mergeCell ref="AM122:AP122"/>
    <mergeCell ref="AQ122:AT122"/>
    <mergeCell ref="AU122:AX122"/>
    <mergeCell ref="A119:B119"/>
    <mergeCell ref="C119:AB119"/>
    <mergeCell ref="AC119:AD119"/>
    <mergeCell ref="AE119:AH119"/>
    <mergeCell ref="AI119:AL119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Y121:BB121"/>
    <mergeCell ref="BC121:BF121"/>
    <mergeCell ref="BG121:BH121"/>
    <mergeCell ref="AQ120:AT120"/>
    <mergeCell ref="AU120:AX120"/>
    <mergeCell ref="AY120:BB120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AU115:AX115"/>
    <mergeCell ref="AY115:BB115"/>
    <mergeCell ref="BC115:BF115"/>
    <mergeCell ref="BG115:BH115"/>
    <mergeCell ref="BG116:BH116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Q114:AT114"/>
    <mergeCell ref="AU114:AX114"/>
    <mergeCell ref="AY114:BB114"/>
    <mergeCell ref="BC114:BF114"/>
    <mergeCell ref="BG114:BH114"/>
    <mergeCell ref="AM115:AP115"/>
    <mergeCell ref="AQ115:AT115"/>
    <mergeCell ref="A117:B117"/>
    <mergeCell ref="C117:AB117"/>
    <mergeCell ref="AC117:AD117"/>
    <mergeCell ref="AE117:AH117"/>
    <mergeCell ref="AI117:AL117"/>
    <mergeCell ref="A113:B113"/>
    <mergeCell ref="C113:AB113"/>
    <mergeCell ref="AC113:AD113"/>
    <mergeCell ref="AE113:AH113"/>
    <mergeCell ref="AI113:AL113"/>
    <mergeCell ref="AM113:AP113"/>
    <mergeCell ref="A116:B116"/>
    <mergeCell ref="C116:AB116"/>
    <mergeCell ref="AC116:AD116"/>
    <mergeCell ref="AE116:AH116"/>
    <mergeCell ref="AI116:AL116"/>
    <mergeCell ref="AM116:AP116"/>
    <mergeCell ref="A114:B114"/>
    <mergeCell ref="C114:AB114"/>
    <mergeCell ref="AC114:AD114"/>
    <mergeCell ref="AE114:AH114"/>
    <mergeCell ref="AI114:AL114"/>
    <mergeCell ref="AM114:AP114"/>
    <mergeCell ref="AM117:AP117"/>
    <mergeCell ref="A115:B115"/>
    <mergeCell ref="C115:AB115"/>
    <mergeCell ref="AC115:AD115"/>
    <mergeCell ref="AE115:AH115"/>
    <mergeCell ref="AI115:AL115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2:BF112"/>
    <mergeCell ref="BG112:BH112"/>
    <mergeCell ref="AQ111:AT111"/>
    <mergeCell ref="AU111:AX111"/>
    <mergeCell ref="AY111:BB111"/>
    <mergeCell ref="AM112:AP112"/>
    <mergeCell ref="AQ112:AT112"/>
    <mergeCell ref="AU112:AX112"/>
    <mergeCell ref="AY112:BB112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3:AP93"/>
    <mergeCell ref="AQ93:AT93"/>
    <mergeCell ref="AU93:AX93"/>
    <mergeCell ref="AY93:BB93"/>
    <mergeCell ref="BC93:BF93"/>
    <mergeCell ref="BG93:BH93"/>
    <mergeCell ref="AY94:BB94"/>
    <mergeCell ref="BC94:BF94"/>
    <mergeCell ref="BG94:BH94"/>
    <mergeCell ref="A94:B94"/>
    <mergeCell ref="C94:AB94"/>
    <mergeCell ref="AC94:AD94"/>
    <mergeCell ref="AE94:AH94"/>
    <mergeCell ref="AI94:AL94"/>
    <mergeCell ref="AM94:AP94"/>
    <mergeCell ref="AQ94:AT94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89:AP89"/>
    <mergeCell ref="AQ89:AT89"/>
    <mergeCell ref="AU89:AX89"/>
    <mergeCell ref="AY89:BB89"/>
    <mergeCell ref="BC89:BF89"/>
    <mergeCell ref="BG89:BH89"/>
    <mergeCell ref="A91:B91"/>
    <mergeCell ref="C91:AB91"/>
    <mergeCell ref="AC91:AD91"/>
    <mergeCell ref="AE91:AH91"/>
    <mergeCell ref="AI91:AL91"/>
    <mergeCell ref="AM91:AP91"/>
    <mergeCell ref="AQ91:AT91"/>
    <mergeCell ref="AU91:AX91"/>
    <mergeCell ref="AY91:BB91"/>
    <mergeCell ref="BC91:BF91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BC84:BF84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85:B85"/>
    <mergeCell ref="C85:AB85"/>
    <mergeCell ref="AC85:AD85"/>
    <mergeCell ref="BG84:BH84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M83:AP83"/>
    <mergeCell ref="AQ83:AT83"/>
    <mergeCell ref="AU83:AX83"/>
    <mergeCell ref="AY83:BB83"/>
    <mergeCell ref="BC83:BF83"/>
    <mergeCell ref="BG83:BH83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3:AT73"/>
    <mergeCell ref="AU73:AX73"/>
    <mergeCell ref="AY73:BB73"/>
    <mergeCell ref="BC73:BF73"/>
    <mergeCell ref="BG73:BH73"/>
    <mergeCell ref="A75:B75"/>
    <mergeCell ref="C75:AB75"/>
    <mergeCell ref="AC75:AD75"/>
    <mergeCell ref="AE75:AH75"/>
    <mergeCell ref="AI75:AL75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BG74:BH74"/>
    <mergeCell ref="AU74:AX74"/>
    <mergeCell ref="AY74:BB74"/>
    <mergeCell ref="BC74:BF74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BG59:BH59"/>
    <mergeCell ref="A56:B56"/>
    <mergeCell ref="C56:AB56"/>
    <mergeCell ref="AC56:AD56"/>
    <mergeCell ref="AY58:BB58"/>
    <mergeCell ref="BC58:BF58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4:AP54"/>
    <mergeCell ref="AQ54:AT54"/>
    <mergeCell ref="AU54:AX54"/>
    <mergeCell ref="AY54:BB54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1:AP51"/>
    <mergeCell ref="AQ51:AT51"/>
    <mergeCell ref="AU51:AX51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BG47:BH47"/>
    <mergeCell ref="AM44:AP44"/>
    <mergeCell ref="AQ44:AT44"/>
    <mergeCell ref="AU44:AX44"/>
    <mergeCell ref="AY44:BB44"/>
    <mergeCell ref="BC44:BF44"/>
    <mergeCell ref="BG44:BH44"/>
    <mergeCell ref="AQ45:AT45"/>
    <mergeCell ref="AU45:AX45"/>
    <mergeCell ref="AY45:BB45"/>
    <mergeCell ref="BC45:BF45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3:AT43"/>
    <mergeCell ref="AU43:AX43"/>
    <mergeCell ref="AY43:BB43"/>
    <mergeCell ref="BC43:BF43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1:AT41"/>
    <mergeCell ref="AU41:AX41"/>
    <mergeCell ref="AY41:BB41"/>
    <mergeCell ref="BC41:BF41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BG38:BH38"/>
    <mergeCell ref="AQ39:AT39"/>
    <mergeCell ref="AY39:BB39"/>
    <mergeCell ref="BC39:BF39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8:AX38"/>
    <mergeCell ref="AM38:AP38"/>
    <mergeCell ref="AQ38:AT38"/>
    <mergeCell ref="AI37:AL37"/>
    <mergeCell ref="AY36:BB36"/>
    <mergeCell ref="BC36:BF36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Y35:BB35"/>
    <mergeCell ref="BC35:BF35"/>
    <mergeCell ref="AM35:AP35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U29:AX29"/>
    <mergeCell ref="BG29:BH29"/>
    <mergeCell ref="AQ28:AT28"/>
    <mergeCell ref="AU28:AX28"/>
    <mergeCell ref="AY28:BB28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BG24:BH24"/>
    <mergeCell ref="BG20:BH20"/>
    <mergeCell ref="BG19:BH19"/>
    <mergeCell ref="AQ20:AT20"/>
    <mergeCell ref="AU20:AX20"/>
    <mergeCell ref="BG10:BH10"/>
    <mergeCell ref="BG11:BH11"/>
    <mergeCell ref="AU21:AX21"/>
    <mergeCell ref="AY23:BB23"/>
    <mergeCell ref="BG23:BH23"/>
    <mergeCell ref="AM8:AP8"/>
    <mergeCell ref="AQ8:AT8"/>
    <mergeCell ref="AU8:AX8"/>
    <mergeCell ref="AY8:BB8"/>
    <mergeCell ref="BC8:BF8"/>
    <mergeCell ref="BG8:BH8"/>
    <mergeCell ref="A22:B22"/>
    <mergeCell ref="C22:AB22"/>
    <mergeCell ref="AC22:AD22"/>
    <mergeCell ref="A19:B19"/>
    <mergeCell ref="C19:AB19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9:BH9"/>
    <mergeCell ref="A9:B9"/>
    <mergeCell ref="C9:AB9"/>
    <mergeCell ref="AC9:AD9"/>
    <mergeCell ref="AE9:AH9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AM64:AP64"/>
    <mergeCell ref="AQ64:AT64"/>
    <mergeCell ref="AU64:AX64"/>
    <mergeCell ref="AY64:BB64"/>
    <mergeCell ref="BC64:BF64"/>
    <mergeCell ref="BG64:BH64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BG28:BH28"/>
    <mergeCell ref="A29:B29"/>
    <mergeCell ref="C29:AB29"/>
    <mergeCell ref="AC29:AD29"/>
    <mergeCell ref="AE29:AH2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20:B20"/>
    <mergeCell ref="C20:AB20"/>
    <mergeCell ref="AC20:AD20"/>
    <mergeCell ref="AE20:AH20"/>
    <mergeCell ref="AI20:AL20"/>
    <mergeCell ref="AE22:AH22"/>
    <mergeCell ref="AI22:AL22"/>
    <mergeCell ref="A21:B21"/>
    <mergeCell ref="A64:B64"/>
    <mergeCell ref="C64:AB64"/>
    <mergeCell ref="AC64:AD64"/>
    <mergeCell ref="AE64:AH64"/>
    <mergeCell ref="AI64:AL64"/>
    <mergeCell ref="AI29:AL29"/>
    <mergeCell ref="A28:B28"/>
    <mergeCell ref="C28:AB28"/>
    <mergeCell ref="AC28:AD28"/>
    <mergeCell ref="AE28:AH28"/>
    <mergeCell ref="AI28:AL28"/>
    <mergeCell ref="AC47:AD47"/>
    <mergeCell ref="AE47:AH47"/>
    <mergeCell ref="AI47:AL47"/>
    <mergeCell ref="AC61:AD61"/>
    <mergeCell ref="AE61:AH6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I228"/>
  <sheetViews>
    <sheetView workbookViewId="0">
      <selection sqref="A1:BH1"/>
    </sheetView>
  </sheetViews>
  <sheetFormatPr defaultRowHeight="12.75" x14ac:dyDescent="0.2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91" t="s">
        <v>1096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</row>
    <row r="2" spans="1:61" ht="28.5" customHeight="1" x14ac:dyDescent="0.2">
      <c r="A2" s="381" t="s">
        <v>516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3"/>
    </row>
    <row r="3" spans="1:61" ht="15" customHeight="1" x14ac:dyDescent="0.2">
      <c r="A3" s="384" t="s">
        <v>474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6"/>
    </row>
    <row r="4" spans="1:61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2"/>
    </row>
    <row r="5" spans="1:61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469</v>
      </c>
      <c r="AF5" s="392"/>
      <c r="AG5" s="392"/>
      <c r="AH5" s="392"/>
      <c r="AI5" s="392"/>
      <c r="AJ5" s="392"/>
      <c r="AK5" s="392"/>
      <c r="AL5" s="392"/>
      <c r="AM5" s="492" t="s">
        <v>617</v>
      </c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4"/>
      <c r="BC5" s="487" t="s">
        <v>438</v>
      </c>
      <c r="BD5" s="487"/>
      <c r="BE5" s="487"/>
      <c r="BF5" s="487"/>
      <c r="BG5" s="487" t="s">
        <v>439</v>
      </c>
      <c r="BH5" s="487"/>
      <c r="BI5" s="2"/>
    </row>
    <row r="6" spans="1:61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467</v>
      </c>
      <c r="AF6" s="380"/>
      <c r="AG6" s="380"/>
      <c r="AH6" s="380"/>
      <c r="AI6" s="379" t="s">
        <v>468</v>
      </c>
      <c r="AJ6" s="380"/>
      <c r="AK6" s="380"/>
      <c r="AL6" s="380"/>
      <c r="AM6" s="488" t="s">
        <v>470</v>
      </c>
      <c r="AN6" s="489"/>
      <c r="AO6" s="489"/>
      <c r="AP6" s="490"/>
      <c r="AQ6" s="488" t="s">
        <v>473</v>
      </c>
      <c r="AR6" s="489"/>
      <c r="AS6" s="489"/>
      <c r="AT6" s="490"/>
      <c r="AU6" s="488" t="s">
        <v>471</v>
      </c>
      <c r="AV6" s="489"/>
      <c r="AW6" s="489"/>
      <c r="AX6" s="490"/>
      <c r="AY6" s="488" t="s">
        <v>472</v>
      </c>
      <c r="AZ6" s="489"/>
      <c r="BA6" s="489"/>
      <c r="BB6" s="490"/>
      <c r="BC6" s="487"/>
      <c r="BD6" s="487"/>
      <c r="BE6" s="487"/>
      <c r="BF6" s="487"/>
      <c r="BG6" s="487"/>
      <c r="BH6" s="487"/>
    </row>
    <row r="7" spans="1:61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7"/>
      <c r="AI7" s="405" t="s">
        <v>440</v>
      </c>
      <c r="AJ7" s="406"/>
      <c r="AK7" s="406"/>
      <c r="AL7" s="407"/>
      <c r="AM7" s="405" t="s">
        <v>554</v>
      </c>
      <c r="AN7" s="406"/>
      <c r="AO7" s="406"/>
      <c r="AP7" s="407"/>
      <c r="AQ7" s="405" t="s">
        <v>555</v>
      </c>
      <c r="AR7" s="406"/>
      <c r="AS7" s="406"/>
      <c r="AT7" s="407"/>
      <c r="AU7" s="405" t="s">
        <v>569</v>
      </c>
      <c r="AV7" s="406"/>
      <c r="AW7" s="406"/>
      <c r="AX7" s="407"/>
      <c r="AY7" s="405" t="s">
        <v>570</v>
      </c>
      <c r="AZ7" s="406"/>
      <c r="BA7" s="406"/>
      <c r="BB7" s="407"/>
      <c r="BC7" s="405" t="s">
        <v>571</v>
      </c>
      <c r="BD7" s="406"/>
      <c r="BE7" s="406"/>
      <c r="BF7" s="407"/>
      <c r="BG7" s="405" t="s">
        <v>572</v>
      </c>
      <c r="BH7" s="407"/>
    </row>
    <row r="8" spans="1:61" ht="20.100000000000001" customHeight="1" x14ac:dyDescent="0.2">
      <c r="A8" s="393" t="s">
        <v>0</v>
      </c>
      <c r="B8" s="394"/>
      <c r="C8" s="495" t="s">
        <v>242</v>
      </c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7"/>
      <c r="AC8" s="398" t="s">
        <v>243</v>
      </c>
      <c r="AD8" s="399"/>
      <c r="AE8" s="461">
        <v>0</v>
      </c>
      <c r="AF8" s="462"/>
      <c r="AG8" s="462"/>
      <c r="AH8" s="463"/>
      <c r="AI8" s="461">
        <v>0</v>
      </c>
      <c r="AJ8" s="462"/>
      <c r="AK8" s="462"/>
      <c r="AL8" s="463"/>
      <c r="AM8" s="479">
        <v>0</v>
      </c>
      <c r="AN8" s="480"/>
      <c r="AO8" s="480"/>
      <c r="AP8" s="481"/>
      <c r="AQ8" s="592" t="s">
        <v>811</v>
      </c>
      <c r="AR8" s="501"/>
      <c r="AS8" s="501"/>
      <c r="AT8" s="502"/>
      <c r="AU8" s="479">
        <v>0</v>
      </c>
      <c r="AV8" s="480"/>
      <c r="AW8" s="480"/>
      <c r="AX8" s="481"/>
      <c r="AY8" s="592" t="s">
        <v>811</v>
      </c>
      <c r="AZ8" s="501"/>
      <c r="BA8" s="501"/>
      <c r="BB8" s="502"/>
      <c r="BC8" s="479">
        <v>0</v>
      </c>
      <c r="BD8" s="480"/>
      <c r="BE8" s="480"/>
      <c r="BF8" s="481"/>
      <c r="BG8" s="319" t="str">
        <f>IF(AI8&gt;0,BC8/AI8,"n.é.")</f>
        <v>n.é.</v>
      </c>
      <c r="BH8" s="320"/>
    </row>
    <row r="9" spans="1:61" ht="20.100000000000001" customHeight="1" x14ac:dyDescent="0.2">
      <c r="A9" s="393" t="s">
        <v>1</v>
      </c>
      <c r="B9" s="394"/>
      <c r="C9" s="411" t="s">
        <v>244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3"/>
      <c r="AC9" s="398" t="s">
        <v>245</v>
      </c>
      <c r="AD9" s="399"/>
      <c r="AE9" s="461">
        <v>0</v>
      </c>
      <c r="AF9" s="462"/>
      <c r="AG9" s="462"/>
      <c r="AH9" s="463"/>
      <c r="AI9" s="461">
        <v>0</v>
      </c>
      <c r="AJ9" s="462"/>
      <c r="AK9" s="462"/>
      <c r="AL9" s="463"/>
      <c r="AM9" s="479">
        <v>0</v>
      </c>
      <c r="AN9" s="480"/>
      <c r="AO9" s="480"/>
      <c r="AP9" s="481"/>
      <c r="AQ9" s="500" t="s">
        <v>811</v>
      </c>
      <c r="AR9" s="501"/>
      <c r="AS9" s="501"/>
      <c r="AT9" s="502"/>
      <c r="AU9" s="479">
        <v>0</v>
      </c>
      <c r="AV9" s="480"/>
      <c r="AW9" s="480"/>
      <c r="AX9" s="481"/>
      <c r="AY9" s="500" t="s">
        <v>811</v>
      </c>
      <c r="AZ9" s="501"/>
      <c r="BA9" s="501"/>
      <c r="BB9" s="502"/>
      <c r="BC9" s="479">
        <v>0</v>
      </c>
      <c r="BD9" s="480"/>
      <c r="BE9" s="480"/>
      <c r="BF9" s="481"/>
      <c r="BG9" s="319" t="str">
        <f t="shared" ref="BG9:BG72" si="0">IF(AI9&gt;0,BC9/AI9,"n.é.")</f>
        <v>n.é.</v>
      </c>
      <c r="BH9" s="320"/>
    </row>
    <row r="10" spans="1:61" ht="20.100000000000001" customHeight="1" x14ac:dyDescent="0.2">
      <c r="A10" s="393" t="s">
        <v>2</v>
      </c>
      <c r="B10" s="394"/>
      <c r="C10" s="411" t="s">
        <v>246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398" t="s">
        <v>247</v>
      </c>
      <c r="AD10" s="399"/>
      <c r="AE10" s="461">
        <v>0</v>
      </c>
      <c r="AF10" s="462"/>
      <c r="AG10" s="462"/>
      <c r="AH10" s="463"/>
      <c r="AI10" s="461">
        <v>0</v>
      </c>
      <c r="AJ10" s="462"/>
      <c r="AK10" s="462"/>
      <c r="AL10" s="463"/>
      <c r="AM10" s="479">
        <v>0</v>
      </c>
      <c r="AN10" s="480"/>
      <c r="AO10" s="480"/>
      <c r="AP10" s="481"/>
      <c r="AQ10" s="500" t="s">
        <v>811</v>
      </c>
      <c r="AR10" s="501"/>
      <c r="AS10" s="501"/>
      <c r="AT10" s="502"/>
      <c r="AU10" s="479">
        <v>0</v>
      </c>
      <c r="AV10" s="480"/>
      <c r="AW10" s="480"/>
      <c r="AX10" s="481"/>
      <c r="AY10" s="500" t="s">
        <v>811</v>
      </c>
      <c r="AZ10" s="501"/>
      <c r="BA10" s="501"/>
      <c r="BB10" s="502"/>
      <c r="BC10" s="479">
        <v>0</v>
      </c>
      <c r="BD10" s="480"/>
      <c r="BE10" s="480"/>
      <c r="BF10" s="481"/>
      <c r="BG10" s="319" t="str">
        <f t="shared" si="0"/>
        <v>n.é.</v>
      </c>
      <c r="BH10" s="320"/>
    </row>
    <row r="11" spans="1:61" ht="20.100000000000001" customHeight="1" x14ac:dyDescent="0.2">
      <c r="A11" s="393" t="s">
        <v>3</v>
      </c>
      <c r="B11" s="394"/>
      <c r="C11" s="411" t="s">
        <v>248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3"/>
      <c r="AC11" s="398" t="s">
        <v>249</v>
      </c>
      <c r="AD11" s="399"/>
      <c r="AE11" s="461">
        <v>0</v>
      </c>
      <c r="AF11" s="462"/>
      <c r="AG11" s="462"/>
      <c r="AH11" s="463"/>
      <c r="AI11" s="461">
        <v>0</v>
      </c>
      <c r="AJ11" s="462"/>
      <c r="AK11" s="462"/>
      <c r="AL11" s="463"/>
      <c r="AM11" s="479">
        <v>0</v>
      </c>
      <c r="AN11" s="480"/>
      <c r="AO11" s="480"/>
      <c r="AP11" s="481"/>
      <c r="AQ11" s="500" t="s">
        <v>811</v>
      </c>
      <c r="AR11" s="501"/>
      <c r="AS11" s="501"/>
      <c r="AT11" s="502"/>
      <c r="AU11" s="479">
        <v>0</v>
      </c>
      <c r="AV11" s="480"/>
      <c r="AW11" s="480"/>
      <c r="AX11" s="481"/>
      <c r="AY11" s="500" t="s">
        <v>811</v>
      </c>
      <c r="AZ11" s="501"/>
      <c r="BA11" s="501"/>
      <c r="BB11" s="502"/>
      <c r="BC11" s="479">
        <v>0</v>
      </c>
      <c r="BD11" s="480"/>
      <c r="BE11" s="480"/>
      <c r="BF11" s="481"/>
      <c r="BG11" s="319" t="str">
        <f t="shared" si="0"/>
        <v>n.é.</v>
      </c>
      <c r="BH11" s="320"/>
    </row>
    <row r="12" spans="1:61" ht="20.100000000000001" customHeight="1" x14ac:dyDescent="0.2">
      <c r="A12" s="393" t="s">
        <v>4</v>
      </c>
      <c r="B12" s="394"/>
      <c r="C12" s="411" t="s">
        <v>624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3"/>
      <c r="AC12" s="398" t="s">
        <v>250</v>
      </c>
      <c r="AD12" s="399"/>
      <c r="AE12" s="461">
        <v>0</v>
      </c>
      <c r="AF12" s="462"/>
      <c r="AG12" s="462"/>
      <c r="AH12" s="463"/>
      <c r="AI12" s="461">
        <v>0</v>
      </c>
      <c r="AJ12" s="462"/>
      <c r="AK12" s="462"/>
      <c r="AL12" s="463"/>
      <c r="AM12" s="479">
        <v>0</v>
      </c>
      <c r="AN12" s="480"/>
      <c r="AO12" s="480"/>
      <c r="AP12" s="481"/>
      <c r="AQ12" s="500" t="s">
        <v>811</v>
      </c>
      <c r="AR12" s="501"/>
      <c r="AS12" s="501"/>
      <c r="AT12" s="502"/>
      <c r="AU12" s="479">
        <v>0</v>
      </c>
      <c r="AV12" s="480"/>
      <c r="AW12" s="480"/>
      <c r="AX12" s="481"/>
      <c r="AY12" s="500" t="s">
        <v>811</v>
      </c>
      <c r="AZ12" s="501"/>
      <c r="BA12" s="501"/>
      <c r="BB12" s="502"/>
      <c r="BC12" s="479">
        <v>0</v>
      </c>
      <c r="BD12" s="480"/>
      <c r="BE12" s="480"/>
      <c r="BF12" s="481"/>
      <c r="BG12" s="319" t="str">
        <f t="shared" si="0"/>
        <v>n.é.</v>
      </c>
      <c r="BH12" s="320"/>
    </row>
    <row r="13" spans="1:61" ht="20.100000000000001" customHeight="1" x14ac:dyDescent="0.2">
      <c r="A13" s="393" t="s">
        <v>5</v>
      </c>
      <c r="B13" s="394"/>
      <c r="C13" s="411" t="s">
        <v>625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3"/>
      <c r="AC13" s="398" t="s">
        <v>251</v>
      </c>
      <c r="AD13" s="399"/>
      <c r="AE13" s="461">
        <v>0</v>
      </c>
      <c r="AF13" s="462"/>
      <c r="AG13" s="462"/>
      <c r="AH13" s="463"/>
      <c r="AI13" s="461">
        <v>0</v>
      </c>
      <c r="AJ13" s="462"/>
      <c r="AK13" s="462"/>
      <c r="AL13" s="463"/>
      <c r="AM13" s="479">
        <v>0</v>
      </c>
      <c r="AN13" s="480"/>
      <c r="AO13" s="480"/>
      <c r="AP13" s="481"/>
      <c r="AQ13" s="500" t="s">
        <v>811</v>
      </c>
      <c r="AR13" s="501"/>
      <c r="AS13" s="501"/>
      <c r="AT13" s="502"/>
      <c r="AU13" s="479">
        <v>0</v>
      </c>
      <c r="AV13" s="480"/>
      <c r="AW13" s="480"/>
      <c r="AX13" s="481"/>
      <c r="AY13" s="500" t="s">
        <v>811</v>
      </c>
      <c r="AZ13" s="501"/>
      <c r="BA13" s="501"/>
      <c r="BB13" s="502"/>
      <c r="BC13" s="479">
        <v>0</v>
      </c>
      <c r="BD13" s="480"/>
      <c r="BE13" s="480"/>
      <c r="BF13" s="481"/>
      <c r="BG13" s="319" t="str">
        <f t="shared" si="0"/>
        <v>n.é.</v>
      </c>
      <c r="BH13" s="320"/>
    </row>
    <row r="14" spans="1:61" s="3" customFormat="1" ht="20.100000000000001" customHeight="1" x14ac:dyDescent="0.2">
      <c r="A14" s="482" t="s">
        <v>6</v>
      </c>
      <c r="B14" s="483"/>
      <c r="C14" s="484" t="s">
        <v>252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6"/>
      <c r="AC14" s="472" t="s">
        <v>253</v>
      </c>
      <c r="AD14" s="473"/>
      <c r="AE14" s="469">
        <v>0</v>
      </c>
      <c r="AF14" s="470"/>
      <c r="AG14" s="470"/>
      <c r="AH14" s="471"/>
      <c r="AI14" s="469">
        <f t="shared" ref="AI14" si="1">SUM(AI8:AL13)</f>
        <v>0</v>
      </c>
      <c r="AJ14" s="470"/>
      <c r="AK14" s="470"/>
      <c r="AL14" s="471"/>
      <c r="AM14" s="469">
        <f t="shared" ref="AM14" si="2">SUM(AM8:AP13)</f>
        <v>0</v>
      </c>
      <c r="AN14" s="470"/>
      <c r="AO14" s="470"/>
      <c r="AP14" s="471"/>
      <c r="AQ14" s="513" t="s">
        <v>811</v>
      </c>
      <c r="AR14" s="514"/>
      <c r="AS14" s="514"/>
      <c r="AT14" s="515"/>
      <c r="AU14" s="469">
        <f t="shared" ref="AU14" si="3">SUM(AU8:AX13)</f>
        <v>0</v>
      </c>
      <c r="AV14" s="470"/>
      <c r="AW14" s="470"/>
      <c r="AX14" s="471"/>
      <c r="AY14" s="513" t="s">
        <v>811</v>
      </c>
      <c r="AZ14" s="514"/>
      <c r="BA14" s="514"/>
      <c r="BB14" s="515"/>
      <c r="BC14" s="469">
        <f t="shared" ref="BC14" si="4">SUM(BC8:BF13)</f>
        <v>0</v>
      </c>
      <c r="BD14" s="470"/>
      <c r="BE14" s="470"/>
      <c r="BF14" s="471"/>
      <c r="BG14" s="498" t="str">
        <f t="shared" si="0"/>
        <v>n.é.</v>
      </c>
      <c r="BH14" s="499"/>
    </row>
    <row r="15" spans="1:61" ht="20.100000000000001" customHeight="1" x14ac:dyDescent="0.2">
      <c r="A15" s="393" t="s">
        <v>7</v>
      </c>
      <c r="B15" s="394"/>
      <c r="C15" s="411" t="s">
        <v>254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3"/>
      <c r="AC15" s="398" t="s">
        <v>255</v>
      </c>
      <c r="AD15" s="399"/>
      <c r="AE15" s="461">
        <v>0</v>
      </c>
      <c r="AF15" s="462"/>
      <c r="AG15" s="462"/>
      <c r="AH15" s="463"/>
      <c r="AI15" s="461">
        <v>0</v>
      </c>
      <c r="AJ15" s="462"/>
      <c r="AK15" s="462"/>
      <c r="AL15" s="463"/>
      <c r="AM15" s="479">
        <v>0</v>
      </c>
      <c r="AN15" s="480"/>
      <c r="AO15" s="480"/>
      <c r="AP15" s="481"/>
      <c r="AQ15" s="500" t="s">
        <v>811</v>
      </c>
      <c r="AR15" s="501"/>
      <c r="AS15" s="501"/>
      <c r="AT15" s="502"/>
      <c r="AU15" s="479">
        <v>0</v>
      </c>
      <c r="AV15" s="480"/>
      <c r="AW15" s="480"/>
      <c r="AX15" s="481"/>
      <c r="AY15" s="500" t="s">
        <v>811</v>
      </c>
      <c r="AZ15" s="501"/>
      <c r="BA15" s="501"/>
      <c r="BB15" s="502"/>
      <c r="BC15" s="479">
        <v>0</v>
      </c>
      <c r="BD15" s="480"/>
      <c r="BE15" s="480"/>
      <c r="BF15" s="481"/>
      <c r="BG15" s="319" t="str">
        <f t="shared" si="0"/>
        <v>n.é.</v>
      </c>
      <c r="BH15" s="320"/>
    </row>
    <row r="16" spans="1:61" ht="20.100000000000001" customHeight="1" x14ac:dyDescent="0.2">
      <c r="A16" s="393" t="s">
        <v>8</v>
      </c>
      <c r="B16" s="394"/>
      <c r="C16" s="411" t="s">
        <v>427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3"/>
      <c r="AC16" s="398" t="s">
        <v>256</v>
      </c>
      <c r="AD16" s="399"/>
      <c r="AE16" s="461">
        <v>0</v>
      </c>
      <c r="AF16" s="462"/>
      <c r="AG16" s="462"/>
      <c r="AH16" s="463"/>
      <c r="AI16" s="461">
        <v>0</v>
      </c>
      <c r="AJ16" s="462"/>
      <c r="AK16" s="462"/>
      <c r="AL16" s="463"/>
      <c r="AM16" s="479">
        <v>0</v>
      </c>
      <c r="AN16" s="480"/>
      <c r="AO16" s="480"/>
      <c r="AP16" s="481"/>
      <c r="AQ16" s="500" t="s">
        <v>811</v>
      </c>
      <c r="AR16" s="501"/>
      <c r="AS16" s="501"/>
      <c r="AT16" s="502"/>
      <c r="AU16" s="479">
        <v>0</v>
      </c>
      <c r="AV16" s="480"/>
      <c r="AW16" s="480"/>
      <c r="AX16" s="481"/>
      <c r="AY16" s="500" t="s">
        <v>811</v>
      </c>
      <c r="AZ16" s="501"/>
      <c r="BA16" s="501"/>
      <c r="BB16" s="502"/>
      <c r="BC16" s="479">
        <v>0</v>
      </c>
      <c r="BD16" s="480"/>
      <c r="BE16" s="480"/>
      <c r="BF16" s="481"/>
      <c r="BG16" s="319" t="str">
        <f t="shared" si="0"/>
        <v>n.é.</v>
      </c>
      <c r="BH16" s="320"/>
    </row>
    <row r="17" spans="1:60" ht="20.100000000000001" customHeight="1" x14ac:dyDescent="0.2">
      <c r="A17" s="393" t="s">
        <v>9</v>
      </c>
      <c r="B17" s="394"/>
      <c r="C17" s="411" t="s">
        <v>428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3"/>
      <c r="AC17" s="398" t="s">
        <v>257</v>
      </c>
      <c r="AD17" s="399"/>
      <c r="AE17" s="461">
        <v>0</v>
      </c>
      <c r="AF17" s="462"/>
      <c r="AG17" s="462"/>
      <c r="AH17" s="463"/>
      <c r="AI17" s="461">
        <v>0</v>
      </c>
      <c r="AJ17" s="462"/>
      <c r="AK17" s="462"/>
      <c r="AL17" s="463"/>
      <c r="AM17" s="479">
        <v>0</v>
      </c>
      <c r="AN17" s="480"/>
      <c r="AO17" s="480"/>
      <c r="AP17" s="481"/>
      <c r="AQ17" s="500" t="s">
        <v>811</v>
      </c>
      <c r="AR17" s="501"/>
      <c r="AS17" s="501"/>
      <c r="AT17" s="502"/>
      <c r="AU17" s="479">
        <v>0</v>
      </c>
      <c r="AV17" s="480"/>
      <c r="AW17" s="480"/>
      <c r="AX17" s="481"/>
      <c r="AY17" s="500" t="s">
        <v>811</v>
      </c>
      <c r="AZ17" s="501"/>
      <c r="BA17" s="501"/>
      <c r="BB17" s="502"/>
      <c r="BC17" s="479">
        <v>0</v>
      </c>
      <c r="BD17" s="480"/>
      <c r="BE17" s="480"/>
      <c r="BF17" s="481"/>
      <c r="BG17" s="319" t="str">
        <f t="shared" si="0"/>
        <v>n.é.</v>
      </c>
      <c r="BH17" s="320"/>
    </row>
    <row r="18" spans="1:60" ht="20.100000000000001" customHeight="1" x14ac:dyDescent="0.2">
      <c r="A18" s="393" t="s">
        <v>10</v>
      </c>
      <c r="B18" s="394"/>
      <c r="C18" s="411" t="s">
        <v>429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3"/>
      <c r="AC18" s="398" t="s">
        <v>258</v>
      </c>
      <c r="AD18" s="399"/>
      <c r="AE18" s="461">
        <v>0</v>
      </c>
      <c r="AF18" s="462"/>
      <c r="AG18" s="462"/>
      <c r="AH18" s="463"/>
      <c r="AI18" s="461">
        <v>0</v>
      </c>
      <c r="AJ18" s="462"/>
      <c r="AK18" s="462"/>
      <c r="AL18" s="463"/>
      <c r="AM18" s="479">
        <v>0</v>
      </c>
      <c r="AN18" s="480"/>
      <c r="AO18" s="480"/>
      <c r="AP18" s="481"/>
      <c r="AQ18" s="500" t="s">
        <v>811</v>
      </c>
      <c r="AR18" s="501"/>
      <c r="AS18" s="501"/>
      <c r="AT18" s="502"/>
      <c r="AU18" s="479">
        <v>0</v>
      </c>
      <c r="AV18" s="480"/>
      <c r="AW18" s="480"/>
      <c r="AX18" s="481"/>
      <c r="AY18" s="500" t="s">
        <v>811</v>
      </c>
      <c r="AZ18" s="501"/>
      <c r="BA18" s="501"/>
      <c r="BB18" s="502"/>
      <c r="BC18" s="479">
        <v>0</v>
      </c>
      <c r="BD18" s="480"/>
      <c r="BE18" s="480"/>
      <c r="BF18" s="481"/>
      <c r="BG18" s="319" t="str">
        <f t="shared" si="0"/>
        <v>n.é.</v>
      </c>
      <c r="BH18" s="320"/>
    </row>
    <row r="19" spans="1:60" ht="20.100000000000001" customHeight="1" x14ac:dyDescent="0.2">
      <c r="A19" s="393" t="s">
        <v>11</v>
      </c>
      <c r="B19" s="394"/>
      <c r="C19" s="411" t="s">
        <v>259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3"/>
      <c r="AC19" s="398" t="s">
        <v>260</v>
      </c>
      <c r="AD19" s="399"/>
      <c r="AE19" s="461">
        <v>54000</v>
      </c>
      <c r="AF19" s="462"/>
      <c r="AG19" s="462"/>
      <c r="AH19" s="463"/>
      <c r="AI19" s="461">
        <v>792370</v>
      </c>
      <c r="AJ19" s="462"/>
      <c r="AK19" s="462"/>
      <c r="AL19" s="463"/>
      <c r="AM19" s="479">
        <v>792370</v>
      </c>
      <c r="AN19" s="480"/>
      <c r="AO19" s="480"/>
      <c r="AP19" s="481"/>
      <c r="AQ19" s="500" t="s">
        <v>811</v>
      </c>
      <c r="AR19" s="501"/>
      <c r="AS19" s="501"/>
      <c r="AT19" s="502"/>
      <c r="AU19" s="479">
        <v>0</v>
      </c>
      <c r="AV19" s="480"/>
      <c r="AW19" s="480"/>
      <c r="AX19" s="481"/>
      <c r="AY19" s="500" t="s">
        <v>811</v>
      </c>
      <c r="AZ19" s="501"/>
      <c r="BA19" s="501"/>
      <c r="BB19" s="502"/>
      <c r="BC19" s="479">
        <v>792370</v>
      </c>
      <c r="BD19" s="480"/>
      <c r="BE19" s="480"/>
      <c r="BF19" s="481"/>
      <c r="BG19" s="319">
        <f t="shared" si="0"/>
        <v>1</v>
      </c>
      <c r="BH19" s="320"/>
    </row>
    <row r="20" spans="1:60" s="3" customFormat="1" ht="20.100000000000001" customHeight="1" x14ac:dyDescent="0.2">
      <c r="A20" s="482" t="s">
        <v>12</v>
      </c>
      <c r="B20" s="483"/>
      <c r="C20" s="484" t="s">
        <v>261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6"/>
      <c r="AC20" s="472" t="s">
        <v>262</v>
      </c>
      <c r="AD20" s="473"/>
      <c r="AE20" s="469">
        <v>54000</v>
      </c>
      <c r="AF20" s="470"/>
      <c r="AG20" s="470"/>
      <c r="AH20" s="471"/>
      <c r="AI20" s="469">
        <f t="shared" ref="AI20" si="5">SUM(AI14:AL19)</f>
        <v>792370</v>
      </c>
      <c r="AJ20" s="470"/>
      <c r="AK20" s="470"/>
      <c r="AL20" s="471"/>
      <c r="AM20" s="469">
        <f t="shared" ref="AM20" si="6">SUM(AM14:AP19)</f>
        <v>792370</v>
      </c>
      <c r="AN20" s="470"/>
      <c r="AO20" s="470"/>
      <c r="AP20" s="471"/>
      <c r="AQ20" s="513" t="s">
        <v>811</v>
      </c>
      <c r="AR20" s="514"/>
      <c r="AS20" s="514"/>
      <c r="AT20" s="515"/>
      <c r="AU20" s="469">
        <f t="shared" ref="AU20" si="7">SUM(AU14:AX19)</f>
        <v>0</v>
      </c>
      <c r="AV20" s="470"/>
      <c r="AW20" s="470"/>
      <c r="AX20" s="471"/>
      <c r="AY20" s="513" t="s">
        <v>811</v>
      </c>
      <c r="AZ20" s="514"/>
      <c r="BA20" s="514"/>
      <c r="BB20" s="515"/>
      <c r="BC20" s="469">
        <f t="shared" ref="BC20" si="8">SUM(BC14:BF19)</f>
        <v>792370</v>
      </c>
      <c r="BD20" s="470"/>
      <c r="BE20" s="470"/>
      <c r="BF20" s="471"/>
      <c r="BG20" s="498">
        <f t="shared" si="0"/>
        <v>1</v>
      </c>
      <c r="BH20" s="499"/>
    </row>
    <row r="21" spans="1:60" ht="20.100000000000001" customHeight="1" x14ac:dyDescent="0.2">
      <c r="A21" s="393" t="s">
        <v>13</v>
      </c>
      <c r="B21" s="394"/>
      <c r="C21" s="411" t="s">
        <v>263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3"/>
      <c r="AC21" s="398" t="s">
        <v>264</v>
      </c>
      <c r="AD21" s="399"/>
      <c r="AE21" s="461">
        <v>0</v>
      </c>
      <c r="AF21" s="462"/>
      <c r="AG21" s="462"/>
      <c r="AH21" s="463"/>
      <c r="AI21" s="461">
        <v>0</v>
      </c>
      <c r="AJ21" s="462"/>
      <c r="AK21" s="462"/>
      <c r="AL21" s="463"/>
      <c r="AM21" s="479">
        <v>0</v>
      </c>
      <c r="AN21" s="480"/>
      <c r="AO21" s="480"/>
      <c r="AP21" s="481"/>
      <c r="AQ21" s="500" t="s">
        <v>811</v>
      </c>
      <c r="AR21" s="501"/>
      <c r="AS21" s="501"/>
      <c r="AT21" s="502"/>
      <c r="AU21" s="479">
        <v>0</v>
      </c>
      <c r="AV21" s="480"/>
      <c r="AW21" s="480"/>
      <c r="AX21" s="481"/>
      <c r="AY21" s="500" t="s">
        <v>811</v>
      </c>
      <c r="AZ21" s="501"/>
      <c r="BA21" s="501"/>
      <c r="BB21" s="502"/>
      <c r="BC21" s="479">
        <v>0</v>
      </c>
      <c r="BD21" s="480"/>
      <c r="BE21" s="480"/>
      <c r="BF21" s="481"/>
      <c r="BG21" s="319" t="str">
        <f t="shared" si="0"/>
        <v>n.é.</v>
      </c>
      <c r="BH21" s="320"/>
    </row>
    <row r="22" spans="1:60" ht="20.100000000000001" customHeight="1" x14ac:dyDescent="0.2">
      <c r="A22" s="393" t="s">
        <v>14</v>
      </c>
      <c r="B22" s="394"/>
      <c r="C22" s="411" t="s">
        <v>430</v>
      </c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  <c r="AC22" s="398" t="s">
        <v>265</v>
      </c>
      <c r="AD22" s="399"/>
      <c r="AE22" s="461">
        <v>0</v>
      </c>
      <c r="AF22" s="462"/>
      <c r="AG22" s="462"/>
      <c r="AH22" s="463"/>
      <c r="AI22" s="461">
        <v>0</v>
      </c>
      <c r="AJ22" s="462"/>
      <c r="AK22" s="462"/>
      <c r="AL22" s="463"/>
      <c r="AM22" s="479">
        <v>0</v>
      </c>
      <c r="AN22" s="480"/>
      <c r="AO22" s="480"/>
      <c r="AP22" s="481"/>
      <c r="AQ22" s="500" t="s">
        <v>811</v>
      </c>
      <c r="AR22" s="501"/>
      <c r="AS22" s="501"/>
      <c r="AT22" s="502"/>
      <c r="AU22" s="479">
        <v>0</v>
      </c>
      <c r="AV22" s="480"/>
      <c r="AW22" s="480"/>
      <c r="AX22" s="481"/>
      <c r="AY22" s="500" t="s">
        <v>811</v>
      </c>
      <c r="AZ22" s="501"/>
      <c r="BA22" s="501"/>
      <c r="BB22" s="502"/>
      <c r="BC22" s="479">
        <v>0</v>
      </c>
      <c r="BD22" s="480"/>
      <c r="BE22" s="480"/>
      <c r="BF22" s="481"/>
      <c r="BG22" s="319" t="str">
        <f t="shared" si="0"/>
        <v>n.é.</v>
      </c>
      <c r="BH22" s="320"/>
    </row>
    <row r="23" spans="1:60" ht="20.100000000000001" customHeight="1" x14ac:dyDescent="0.2">
      <c r="A23" s="393" t="s">
        <v>15</v>
      </c>
      <c r="B23" s="394"/>
      <c r="C23" s="411" t="s">
        <v>431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398" t="s">
        <v>266</v>
      </c>
      <c r="AD23" s="399"/>
      <c r="AE23" s="461">
        <v>0</v>
      </c>
      <c r="AF23" s="462"/>
      <c r="AG23" s="462"/>
      <c r="AH23" s="463"/>
      <c r="AI23" s="461">
        <v>0</v>
      </c>
      <c r="AJ23" s="462"/>
      <c r="AK23" s="462"/>
      <c r="AL23" s="463"/>
      <c r="AM23" s="479">
        <v>0</v>
      </c>
      <c r="AN23" s="480"/>
      <c r="AO23" s="480"/>
      <c r="AP23" s="481"/>
      <c r="AQ23" s="500" t="s">
        <v>811</v>
      </c>
      <c r="AR23" s="501"/>
      <c r="AS23" s="501"/>
      <c r="AT23" s="502"/>
      <c r="AU23" s="479">
        <v>0</v>
      </c>
      <c r="AV23" s="480"/>
      <c r="AW23" s="480"/>
      <c r="AX23" s="481"/>
      <c r="AY23" s="500" t="s">
        <v>811</v>
      </c>
      <c r="AZ23" s="501"/>
      <c r="BA23" s="501"/>
      <c r="BB23" s="502"/>
      <c r="BC23" s="479">
        <v>0</v>
      </c>
      <c r="BD23" s="480"/>
      <c r="BE23" s="480"/>
      <c r="BF23" s="481"/>
      <c r="BG23" s="319" t="str">
        <f t="shared" si="0"/>
        <v>n.é.</v>
      </c>
      <c r="BH23" s="320"/>
    </row>
    <row r="24" spans="1:60" ht="20.100000000000001" customHeight="1" x14ac:dyDescent="0.2">
      <c r="A24" s="393" t="s">
        <v>53</v>
      </c>
      <c r="B24" s="394"/>
      <c r="C24" s="411" t="s">
        <v>432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3"/>
      <c r="AC24" s="398" t="s">
        <v>267</v>
      </c>
      <c r="AD24" s="399"/>
      <c r="AE24" s="461">
        <v>0</v>
      </c>
      <c r="AF24" s="462"/>
      <c r="AG24" s="462"/>
      <c r="AH24" s="463"/>
      <c r="AI24" s="461">
        <v>0</v>
      </c>
      <c r="AJ24" s="462"/>
      <c r="AK24" s="462"/>
      <c r="AL24" s="463"/>
      <c r="AM24" s="479">
        <v>0</v>
      </c>
      <c r="AN24" s="480"/>
      <c r="AO24" s="480"/>
      <c r="AP24" s="481"/>
      <c r="AQ24" s="500" t="s">
        <v>811</v>
      </c>
      <c r="AR24" s="501"/>
      <c r="AS24" s="501"/>
      <c r="AT24" s="502"/>
      <c r="AU24" s="479">
        <v>0</v>
      </c>
      <c r="AV24" s="480"/>
      <c r="AW24" s="480"/>
      <c r="AX24" s="481"/>
      <c r="AY24" s="500" t="s">
        <v>811</v>
      </c>
      <c r="AZ24" s="501"/>
      <c r="BA24" s="501"/>
      <c r="BB24" s="502"/>
      <c r="BC24" s="479">
        <v>0</v>
      </c>
      <c r="BD24" s="480"/>
      <c r="BE24" s="480"/>
      <c r="BF24" s="481"/>
      <c r="BG24" s="319" t="str">
        <f t="shared" si="0"/>
        <v>n.é.</v>
      </c>
      <c r="BH24" s="320"/>
    </row>
    <row r="25" spans="1:60" ht="20.100000000000001" customHeight="1" x14ac:dyDescent="0.2">
      <c r="A25" s="393" t="s">
        <v>54</v>
      </c>
      <c r="B25" s="394"/>
      <c r="C25" s="411" t="s">
        <v>268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3"/>
      <c r="AC25" s="398" t="s">
        <v>269</v>
      </c>
      <c r="AD25" s="399"/>
      <c r="AE25" s="461">
        <v>0</v>
      </c>
      <c r="AF25" s="462"/>
      <c r="AG25" s="462"/>
      <c r="AH25" s="463"/>
      <c r="AI25" s="461">
        <v>0</v>
      </c>
      <c r="AJ25" s="462"/>
      <c r="AK25" s="462"/>
      <c r="AL25" s="463"/>
      <c r="AM25" s="479">
        <v>0</v>
      </c>
      <c r="AN25" s="480"/>
      <c r="AO25" s="480"/>
      <c r="AP25" s="481"/>
      <c r="AQ25" s="500" t="s">
        <v>811</v>
      </c>
      <c r="AR25" s="501"/>
      <c r="AS25" s="501"/>
      <c r="AT25" s="502"/>
      <c r="AU25" s="479">
        <v>0</v>
      </c>
      <c r="AV25" s="480"/>
      <c r="AW25" s="480"/>
      <c r="AX25" s="481"/>
      <c r="AY25" s="500" t="s">
        <v>811</v>
      </c>
      <c r="AZ25" s="501"/>
      <c r="BA25" s="501"/>
      <c r="BB25" s="502"/>
      <c r="BC25" s="479">
        <v>0</v>
      </c>
      <c r="BD25" s="480"/>
      <c r="BE25" s="480"/>
      <c r="BF25" s="481"/>
      <c r="BG25" s="319" t="str">
        <f t="shared" si="0"/>
        <v>n.é.</v>
      </c>
      <c r="BH25" s="320"/>
    </row>
    <row r="26" spans="1:60" s="3" customFormat="1" ht="20.100000000000001" customHeight="1" x14ac:dyDescent="0.2">
      <c r="A26" s="482" t="s">
        <v>55</v>
      </c>
      <c r="B26" s="483"/>
      <c r="C26" s="484" t="s">
        <v>270</v>
      </c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6"/>
      <c r="AC26" s="472" t="s">
        <v>271</v>
      </c>
      <c r="AD26" s="473"/>
      <c r="AE26" s="469">
        <v>0</v>
      </c>
      <c r="AF26" s="470"/>
      <c r="AG26" s="470"/>
      <c r="AH26" s="471"/>
      <c r="AI26" s="469">
        <f t="shared" ref="AI26" si="9">SUM(AI21:AL25)</f>
        <v>0</v>
      </c>
      <c r="AJ26" s="470"/>
      <c r="AK26" s="470"/>
      <c r="AL26" s="471"/>
      <c r="AM26" s="469">
        <f t="shared" ref="AM26" si="10">SUM(AM21:AP25)</f>
        <v>0</v>
      </c>
      <c r="AN26" s="470"/>
      <c r="AO26" s="470"/>
      <c r="AP26" s="471"/>
      <c r="AQ26" s="513" t="s">
        <v>811</v>
      </c>
      <c r="AR26" s="514"/>
      <c r="AS26" s="514"/>
      <c r="AT26" s="515"/>
      <c r="AU26" s="469">
        <f t="shared" ref="AU26" si="11">SUM(AU21:AX25)</f>
        <v>0</v>
      </c>
      <c r="AV26" s="470"/>
      <c r="AW26" s="470"/>
      <c r="AX26" s="471"/>
      <c r="AY26" s="513" t="s">
        <v>811</v>
      </c>
      <c r="AZ26" s="514"/>
      <c r="BA26" s="514"/>
      <c r="BB26" s="515"/>
      <c r="BC26" s="469">
        <f t="shared" ref="BC26" si="12">SUM(BC21:BF25)</f>
        <v>0</v>
      </c>
      <c r="BD26" s="470"/>
      <c r="BE26" s="470"/>
      <c r="BF26" s="471"/>
      <c r="BG26" s="498" t="str">
        <f t="shared" si="0"/>
        <v>n.é.</v>
      </c>
      <c r="BH26" s="499"/>
    </row>
    <row r="27" spans="1:60" ht="20.100000000000001" customHeight="1" x14ac:dyDescent="0.2">
      <c r="A27" s="393" t="s">
        <v>56</v>
      </c>
      <c r="B27" s="394"/>
      <c r="C27" s="411" t="s">
        <v>272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398" t="s">
        <v>273</v>
      </c>
      <c r="AD27" s="399"/>
      <c r="AE27" s="461">
        <v>0</v>
      </c>
      <c r="AF27" s="462"/>
      <c r="AG27" s="462"/>
      <c r="AH27" s="463"/>
      <c r="AI27" s="461">
        <v>0</v>
      </c>
      <c r="AJ27" s="462"/>
      <c r="AK27" s="462"/>
      <c r="AL27" s="463"/>
      <c r="AM27" s="479">
        <v>0</v>
      </c>
      <c r="AN27" s="480"/>
      <c r="AO27" s="480"/>
      <c r="AP27" s="481"/>
      <c r="AQ27" s="500" t="s">
        <v>811</v>
      </c>
      <c r="AR27" s="501"/>
      <c r="AS27" s="501"/>
      <c r="AT27" s="502"/>
      <c r="AU27" s="479">
        <v>0</v>
      </c>
      <c r="AV27" s="480"/>
      <c r="AW27" s="480"/>
      <c r="AX27" s="481"/>
      <c r="AY27" s="500" t="s">
        <v>811</v>
      </c>
      <c r="AZ27" s="501"/>
      <c r="BA27" s="501"/>
      <c r="BB27" s="502"/>
      <c r="BC27" s="479">
        <v>0</v>
      </c>
      <c r="BD27" s="480"/>
      <c r="BE27" s="480"/>
      <c r="BF27" s="481"/>
      <c r="BG27" s="319" t="str">
        <f t="shared" si="0"/>
        <v>n.é.</v>
      </c>
      <c r="BH27" s="320"/>
    </row>
    <row r="28" spans="1:60" ht="20.100000000000001" customHeight="1" x14ac:dyDescent="0.2">
      <c r="A28" s="393" t="s">
        <v>106</v>
      </c>
      <c r="B28" s="394"/>
      <c r="C28" s="411" t="s">
        <v>274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3"/>
      <c r="AC28" s="398" t="s">
        <v>275</v>
      </c>
      <c r="AD28" s="399"/>
      <c r="AE28" s="461">
        <v>0</v>
      </c>
      <c r="AF28" s="462"/>
      <c r="AG28" s="462"/>
      <c r="AH28" s="463"/>
      <c r="AI28" s="461">
        <v>0</v>
      </c>
      <c r="AJ28" s="462"/>
      <c r="AK28" s="462"/>
      <c r="AL28" s="463"/>
      <c r="AM28" s="479">
        <v>0</v>
      </c>
      <c r="AN28" s="480"/>
      <c r="AO28" s="480"/>
      <c r="AP28" s="481"/>
      <c r="AQ28" s="500" t="s">
        <v>811</v>
      </c>
      <c r="AR28" s="501"/>
      <c r="AS28" s="501"/>
      <c r="AT28" s="502"/>
      <c r="AU28" s="479">
        <v>0</v>
      </c>
      <c r="AV28" s="480"/>
      <c r="AW28" s="480"/>
      <c r="AX28" s="481"/>
      <c r="AY28" s="500" t="s">
        <v>811</v>
      </c>
      <c r="AZ28" s="501"/>
      <c r="BA28" s="501"/>
      <c r="BB28" s="502"/>
      <c r="BC28" s="479">
        <v>0</v>
      </c>
      <c r="BD28" s="480"/>
      <c r="BE28" s="480"/>
      <c r="BF28" s="481"/>
      <c r="BG28" s="319" t="str">
        <f t="shared" si="0"/>
        <v>n.é.</v>
      </c>
      <c r="BH28" s="320"/>
    </row>
    <row r="29" spans="1:60" s="3" customFormat="1" ht="20.100000000000001" customHeight="1" x14ac:dyDescent="0.2">
      <c r="A29" s="482" t="s">
        <v>107</v>
      </c>
      <c r="B29" s="483"/>
      <c r="C29" s="484" t="s">
        <v>276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6"/>
      <c r="AC29" s="472" t="s">
        <v>277</v>
      </c>
      <c r="AD29" s="473"/>
      <c r="AE29" s="469">
        <v>0</v>
      </c>
      <c r="AF29" s="470"/>
      <c r="AG29" s="470"/>
      <c r="AH29" s="471"/>
      <c r="AI29" s="469">
        <f t="shared" ref="AI29" si="13">SUM(AI27:AL28)</f>
        <v>0</v>
      </c>
      <c r="AJ29" s="470"/>
      <c r="AK29" s="470"/>
      <c r="AL29" s="471"/>
      <c r="AM29" s="469">
        <f t="shared" ref="AM29" si="14">SUM(AM27:AP28)</f>
        <v>0</v>
      </c>
      <c r="AN29" s="470"/>
      <c r="AO29" s="470"/>
      <c r="AP29" s="471"/>
      <c r="AQ29" s="513" t="s">
        <v>811</v>
      </c>
      <c r="AR29" s="514"/>
      <c r="AS29" s="514"/>
      <c r="AT29" s="515"/>
      <c r="AU29" s="469">
        <f t="shared" ref="AU29" si="15">SUM(AU27:AX28)</f>
        <v>0</v>
      </c>
      <c r="AV29" s="470"/>
      <c r="AW29" s="470"/>
      <c r="AX29" s="471"/>
      <c r="AY29" s="513" t="s">
        <v>811</v>
      </c>
      <c r="AZ29" s="514"/>
      <c r="BA29" s="514"/>
      <c r="BB29" s="515"/>
      <c r="BC29" s="469">
        <f t="shared" ref="BC29" si="16">SUM(BC27:BF28)</f>
        <v>0</v>
      </c>
      <c r="BD29" s="470"/>
      <c r="BE29" s="470"/>
      <c r="BF29" s="471"/>
      <c r="BG29" s="498" t="str">
        <f t="shared" si="0"/>
        <v>n.é.</v>
      </c>
      <c r="BH29" s="499"/>
    </row>
    <row r="30" spans="1:60" ht="20.100000000000001" customHeight="1" x14ac:dyDescent="0.2">
      <c r="A30" s="393" t="s">
        <v>179</v>
      </c>
      <c r="B30" s="394"/>
      <c r="C30" s="411" t="s">
        <v>278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3"/>
      <c r="AC30" s="398" t="s">
        <v>279</v>
      </c>
      <c r="AD30" s="399"/>
      <c r="AE30" s="461">
        <v>0</v>
      </c>
      <c r="AF30" s="462"/>
      <c r="AG30" s="462"/>
      <c r="AH30" s="463"/>
      <c r="AI30" s="461">
        <v>0</v>
      </c>
      <c r="AJ30" s="462"/>
      <c r="AK30" s="462"/>
      <c r="AL30" s="463"/>
      <c r="AM30" s="479">
        <v>0</v>
      </c>
      <c r="AN30" s="480"/>
      <c r="AO30" s="480"/>
      <c r="AP30" s="481"/>
      <c r="AQ30" s="500" t="s">
        <v>811</v>
      </c>
      <c r="AR30" s="501"/>
      <c r="AS30" s="501"/>
      <c r="AT30" s="502"/>
      <c r="AU30" s="479">
        <v>0</v>
      </c>
      <c r="AV30" s="480"/>
      <c r="AW30" s="480"/>
      <c r="AX30" s="481"/>
      <c r="AY30" s="500" t="s">
        <v>811</v>
      </c>
      <c r="AZ30" s="501"/>
      <c r="BA30" s="501"/>
      <c r="BB30" s="502"/>
      <c r="BC30" s="479">
        <v>0</v>
      </c>
      <c r="BD30" s="480"/>
      <c r="BE30" s="480"/>
      <c r="BF30" s="481"/>
      <c r="BG30" s="319" t="str">
        <f t="shared" si="0"/>
        <v>n.é.</v>
      </c>
      <c r="BH30" s="320"/>
    </row>
    <row r="31" spans="1:60" ht="20.100000000000001" customHeight="1" x14ac:dyDescent="0.2">
      <c r="A31" s="393" t="s">
        <v>180</v>
      </c>
      <c r="B31" s="394"/>
      <c r="C31" s="411" t="s">
        <v>280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398" t="s">
        <v>281</v>
      </c>
      <c r="AD31" s="399"/>
      <c r="AE31" s="461">
        <v>0</v>
      </c>
      <c r="AF31" s="462"/>
      <c r="AG31" s="462"/>
      <c r="AH31" s="463"/>
      <c r="AI31" s="461">
        <v>0</v>
      </c>
      <c r="AJ31" s="462"/>
      <c r="AK31" s="462"/>
      <c r="AL31" s="463"/>
      <c r="AM31" s="479">
        <v>0</v>
      </c>
      <c r="AN31" s="480"/>
      <c r="AO31" s="480"/>
      <c r="AP31" s="481"/>
      <c r="AQ31" s="500" t="s">
        <v>811</v>
      </c>
      <c r="AR31" s="501"/>
      <c r="AS31" s="501"/>
      <c r="AT31" s="502"/>
      <c r="AU31" s="479">
        <v>0</v>
      </c>
      <c r="AV31" s="480"/>
      <c r="AW31" s="480"/>
      <c r="AX31" s="481"/>
      <c r="AY31" s="500" t="s">
        <v>811</v>
      </c>
      <c r="AZ31" s="501"/>
      <c r="BA31" s="501"/>
      <c r="BB31" s="502"/>
      <c r="BC31" s="479">
        <v>0</v>
      </c>
      <c r="BD31" s="480"/>
      <c r="BE31" s="480"/>
      <c r="BF31" s="481"/>
      <c r="BG31" s="319" t="str">
        <f t="shared" si="0"/>
        <v>n.é.</v>
      </c>
      <c r="BH31" s="320"/>
    </row>
    <row r="32" spans="1:60" ht="20.100000000000001" customHeight="1" x14ac:dyDescent="0.2">
      <c r="A32" s="393" t="s">
        <v>181</v>
      </c>
      <c r="B32" s="394"/>
      <c r="C32" s="411" t="s">
        <v>282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3"/>
      <c r="AC32" s="398" t="s">
        <v>283</v>
      </c>
      <c r="AD32" s="399"/>
      <c r="AE32" s="461">
        <v>0</v>
      </c>
      <c r="AF32" s="462"/>
      <c r="AG32" s="462"/>
      <c r="AH32" s="463"/>
      <c r="AI32" s="461">
        <v>0</v>
      </c>
      <c r="AJ32" s="462"/>
      <c r="AK32" s="462"/>
      <c r="AL32" s="463"/>
      <c r="AM32" s="479">
        <v>0</v>
      </c>
      <c r="AN32" s="480"/>
      <c r="AO32" s="480"/>
      <c r="AP32" s="481"/>
      <c r="AQ32" s="500" t="s">
        <v>811</v>
      </c>
      <c r="AR32" s="501"/>
      <c r="AS32" s="501"/>
      <c r="AT32" s="502"/>
      <c r="AU32" s="479">
        <v>0</v>
      </c>
      <c r="AV32" s="480"/>
      <c r="AW32" s="480"/>
      <c r="AX32" s="481"/>
      <c r="AY32" s="500" t="s">
        <v>811</v>
      </c>
      <c r="AZ32" s="501"/>
      <c r="BA32" s="501"/>
      <c r="BB32" s="502"/>
      <c r="BC32" s="479">
        <v>0</v>
      </c>
      <c r="BD32" s="480"/>
      <c r="BE32" s="480"/>
      <c r="BF32" s="481"/>
      <c r="BG32" s="319" t="str">
        <f t="shared" si="0"/>
        <v>n.é.</v>
      </c>
      <c r="BH32" s="320"/>
    </row>
    <row r="33" spans="1:60" ht="20.100000000000001" customHeight="1" x14ac:dyDescent="0.2">
      <c r="A33" s="393" t="s">
        <v>182</v>
      </c>
      <c r="B33" s="394"/>
      <c r="C33" s="411" t="s">
        <v>284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3"/>
      <c r="AC33" s="398" t="s">
        <v>285</v>
      </c>
      <c r="AD33" s="399"/>
      <c r="AE33" s="461">
        <v>0</v>
      </c>
      <c r="AF33" s="462"/>
      <c r="AG33" s="462"/>
      <c r="AH33" s="463"/>
      <c r="AI33" s="461">
        <v>0</v>
      </c>
      <c r="AJ33" s="462"/>
      <c r="AK33" s="462"/>
      <c r="AL33" s="463"/>
      <c r="AM33" s="479">
        <v>0</v>
      </c>
      <c r="AN33" s="480"/>
      <c r="AO33" s="480"/>
      <c r="AP33" s="481"/>
      <c r="AQ33" s="500" t="s">
        <v>811</v>
      </c>
      <c r="AR33" s="501"/>
      <c r="AS33" s="501"/>
      <c r="AT33" s="502"/>
      <c r="AU33" s="479">
        <v>0</v>
      </c>
      <c r="AV33" s="480"/>
      <c r="AW33" s="480"/>
      <c r="AX33" s="481"/>
      <c r="AY33" s="500" t="s">
        <v>811</v>
      </c>
      <c r="AZ33" s="501"/>
      <c r="BA33" s="501"/>
      <c r="BB33" s="502"/>
      <c r="BC33" s="479">
        <v>0</v>
      </c>
      <c r="BD33" s="480"/>
      <c r="BE33" s="480"/>
      <c r="BF33" s="481"/>
      <c r="BG33" s="319" t="str">
        <f t="shared" si="0"/>
        <v>n.é.</v>
      </c>
      <c r="BH33" s="320"/>
    </row>
    <row r="34" spans="1:60" ht="20.100000000000001" customHeight="1" x14ac:dyDescent="0.2">
      <c r="A34" s="393" t="s">
        <v>183</v>
      </c>
      <c r="B34" s="394"/>
      <c r="C34" s="411" t="s">
        <v>286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398" t="s">
        <v>287</v>
      </c>
      <c r="AD34" s="399"/>
      <c r="AE34" s="461">
        <v>0</v>
      </c>
      <c r="AF34" s="462"/>
      <c r="AG34" s="462"/>
      <c r="AH34" s="463"/>
      <c r="AI34" s="461">
        <v>0</v>
      </c>
      <c r="AJ34" s="462"/>
      <c r="AK34" s="462"/>
      <c r="AL34" s="463"/>
      <c r="AM34" s="479">
        <v>0</v>
      </c>
      <c r="AN34" s="480"/>
      <c r="AO34" s="480"/>
      <c r="AP34" s="481"/>
      <c r="AQ34" s="500" t="s">
        <v>811</v>
      </c>
      <c r="AR34" s="501"/>
      <c r="AS34" s="501"/>
      <c r="AT34" s="502"/>
      <c r="AU34" s="479">
        <v>0</v>
      </c>
      <c r="AV34" s="480"/>
      <c r="AW34" s="480"/>
      <c r="AX34" s="481"/>
      <c r="AY34" s="500" t="s">
        <v>811</v>
      </c>
      <c r="AZ34" s="501"/>
      <c r="BA34" s="501"/>
      <c r="BB34" s="502"/>
      <c r="BC34" s="479">
        <v>0</v>
      </c>
      <c r="BD34" s="480"/>
      <c r="BE34" s="480"/>
      <c r="BF34" s="481"/>
      <c r="BG34" s="319" t="str">
        <f t="shared" si="0"/>
        <v>n.é.</v>
      </c>
      <c r="BH34" s="320"/>
    </row>
    <row r="35" spans="1:60" ht="20.100000000000001" customHeight="1" x14ac:dyDescent="0.2">
      <c r="A35" s="393" t="s">
        <v>184</v>
      </c>
      <c r="B35" s="394"/>
      <c r="C35" s="411" t="s">
        <v>288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3"/>
      <c r="AC35" s="398" t="s">
        <v>289</v>
      </c>
      <c r="AD35" s="399"/>
      <c r="AE35" s="461">
        <v>0</v>
      </c>
      <c r="AF35" s="462"/>
      <c r="AG35" s="462"/>
      <c r="AH35" s="463"/>
      <c r="AI35" s="461">
        <v>0</v>
      </c>
      <c r="AJ35" s="462"/>
      <c r="AK35" s="462"/>
      <c r="AL35" s="463"/>
      <c r="AM35" s="479">
        <v>0</v>
      </c>
      <c r="AN35" s="480"/>
      <c r="AO35" s="480"/>
      <c r="AP35" s="481"/>
      <c r="AQ35" s="500" t="s">
        <v>811</v>
      </c>
      <c r="AR35" s="501"/>
      <c r="AS35" s="501"/>
      <c r="AT35" s="502"/>
      <c r="AU35" s="479">
        <v>0</v>
      </c>
      <c r="AV35" s="480"/>
      <c r="AW35" s="480"/>
      <c r="AX35" s="481"/>
      <c r="AY35" s="500" t="s">
        <v>811</v>
      </c>
      <c r="AZ35" s="501"/>
      <c r="BA35" s="501"/>
      <c r="BB35" s="502"/>
      <c r="BC35" s="479">
        <v>0</v>
      </c>
      <c r="BD35" s="480"/>
      <c r="BE35" s="480"/>
      <c r="BF35" s="481"/>
      <c r="BG35" s="319" t="str">
        <f t="shared" si="0"/>
        <v>n.é.</v>
      </c>
      <c r="BH35" s="320"/>
    </row>
    <row r="36" spans="1:60" ht="20.100000000000001" customHeight="1" x14ac:dyDescent="0.2">
      <c r="A36" s="393" t="s">
        <v>185</v>
      </c>
      <c r="B36" s="394"/>
      <c r="C36" s="411" t="s">
        <v>290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3"/>
      <c r="AC36" s="398" t="s">
        <v>291</v>
      </c>
      <c r="AD36" s="399"/>
      <c r="AE36" s="461">
        <v>0</v>
      </c>
      <c r="AF36" s="462"/>
      <c r="AG36" s="462"/>
      <c r="AH36" s="463"/>
      <c r="AI36" s="461">
        <v>0</v>
      </c>
      <c r="AJ36" s="462"/>
      <c r="AK36" s="462"/>
      <c r="AL36" s="463"/>
      <c r="AM36" s="479">
        <v>0</v>
      </c>
      <c r="AN36" s="480"/>
      <c r="AO36" s="480"/>
      <c r="AP36" s="481"/>
      <c r="AQ36" s="500" t="s">
        <v>811</v>
      </c>
      <c r="AR36" s="501"/>
      <c r="AS36" s="501"/>
      <c r="AT36" s="502"/>
      <c r="AU36" s="479">
        <v>0</v>
      </c>
      <c r="AV36" s="480"/>
      <c r="AW36" s="480"/>
      <c r="AX36" s="481"/>
      <c r="AY36" s="500" t="s">
        <v>811</v>
      </c>
      <c r="AZ36" s="501"/>
      <c r="BA36" s="501"/>
      <c r="BB36" s="502"/>
      <c r="BC36" s="479">
        <v>0</v>
      </c>
      <c r="BD36" s="480"/>
      <c r="BE36" s="480"/>
      <c r="BF36" s="481"/>
      <c r="BG36" s="319" t="str">
        <f t="shared" si="0"/>
        <v>n.é.</v>
      </c>
      <c r="BH36" s="320"/>
    </row>
    <row r="37" spans="1:60" ht="20.100000000000001" customHeight="1" x14ac:dyDescent="0.2">
      <c r="A37" s="393" t="s">
        <v>186</v>
      </c>
      <c r="B37" s="394"/>
      <c r="C37" s="411" t="s">
        <v>292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3"/>
      <c r="AC37" s="398" t="s">
        <v>293</v>
      </c>
      <c r="AD37" s="399"/>
      <c r="AE37" s="461">
        <v>0</v>
      </c>
      <c r="AF37" s="462"/>
      <c r="AG37" s="462"/>
      <c r="AH37" s="463"/>
      <c r="AI37" s="461">
        <v>0</v>
      </c>
      <c r="AJ37" s="462"/>
      <c r="AK37" s="462"/>
      <c r="AL37" s="463"/>
      <c r="AM37" s="479">
        <v>0</v>
      </c>
      <c r="AN37" s="480"/>
      <c r="AO37" s="480"/>
      <c r="AP37" s="481"/>
      <c r="AQ37" s="500" t="s">
        <v>811</v>
      </c>
      <c r="AR37" s="501"/>
      <c r="AS37" s="501"/>
      <c r="AT37" s="502"/>
      <c r="AU37" s="479">
        <v>0</v>
      </c>
      <c r="AV37" s="480"/>
      <c r="AW37" s="480"/>
      <c r="AX37" s="481"/>
      <c r="AY37" s="500" t="s">
        <v>811</v>
      </c>
      <c r="AZ37" s="501"/>
      <c r="BA37" s="501"/>
      <c r="BB37" s="502"/>
      <c r="BC37" s="479">
        <v>0</v>
      </c>
      <c r="BD37" s="480"/>
      <c r="BE37" s="480"/>
      <c r="BF37" s="481"/>
      <c r="BG37" s="319" t="str">
        <f t="shared" si="0"/>
        <v>n.é.</v>
      </c>
      <c r="BH37" s="320"/>
    </row>
    <row r="38" spans="1:60" s="3" customFormat="1" ht="20.100000000000001" customHeight="1" x14ac:dyDescent="0.2">
      <c r="A38" s="482" t="s">
        <v>187</v>
      </c>
      <c r="B38" s="483"/>
      <c r="C38" s="484" t="s">
        <v>294</v>
      </c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6"/>
      <c r="AC38" s="472" t="s">
        <v>295</v>
      </c>
      <c r="AD38" s="473"/>
      <c r="AE38" s="469">
        <v>0</v>
      </c>
      <c r="AF38" s="470"/>
      <c r="AG38" s="470"/>
      <c r="AH38" s="471"/>
      <c r="AI38" s="469">
        <f t="shared" ref="AI38" si="17">SUM(AI33:AL37)</f>
        <v>0</v>
      </c>
      <c r="AJ38" s="470"/>
      <c r="AK38" s="470"/>
      <c r="AL38" s="471"/>
      <c r="AM38" s="469">
        <f t="shared" ref="AM38" si="18">SUM(AM33:AP37)</f>
        <v>0</v>
      </c>
      <c r="AN38" s="470"/>
      <c r="AO38" s="470"/>
      <c r="AP38" s="471"/>
      <c r="AQ38" s="513" t="s">
        <v>811</v>
      </c>
      <c r="AR38" s="514"/>
      <c r="AS38" s="514"/>
      <c r="AT38" s="515"/>
      <c r="AU38" s="469">
        <f t="shared" ref="AU38" si="19">SUM(AU33:AX37)</f>
        <v>0</v>
      </c>
      <c r="AV38" s="470"/>
      <c r="AW38" s="470"/>
      <c r="AX38" s="471"/>
      <c r="AY38" s="513" t="s">
        <v>811</v>
      </c>
      <c r="AZ38" s="514"/>
      <c r="BA38" s="514"/>
      <c r="BB38" s="515"/>
      <c r="BC38" s="469">
        <f t="shared" ref="BC38" si="20">SUM(BC33:BF37)</f>
        <v>0</v>
      </c>
      <c r="BD38" s="470"/>
      <c r="BE38" s="470"/>
      <c r="BF38" s="471"/>
      <c r="BG38" s="498" t="str">
        <f t="shared" si="0"/>
        <v>n.é.</v>
      </c>
      <c r="BH38" s="499"/>
    </row>
    <row r="39" spans="1:60" ht="20.100000000000001" customHeight="1" x14ac:dyDescent="0.2">
      <c r="A39" s="393" t="s">
        <v>188</v>
      </c>
      <c r="B39" s="394"/>
      <c r="C39" s="411" t="s">
        <v>296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3"/>
      <c r="AC39" s="398" t="s">
        <v>297</v>
      </c>
      <c r="AD39" s="399"/>
      <c r="AE39" s="461">
        <v>0</v>
      </c>
      <c r="AF39" s="462"/>
      <c r="AG39" s="462"/>
      <c r="AH39" s="463"/>
      <c r="AI39" s="461">
        <v>3000</v>
      </c>
      <c r="AJ39" s="462"/>
      <c r="AK39" s="462"/>
      <c r="AL39" s="463"/>
      <c r="AM39" s="479">
        <v>3000</v>
      </c>
      <c r="AN39" s="480"/>
      <c r="AO39" s="480"/>
      <c r="AP39" s="481"/>
      <c r="AQ39" s="500" t="s">
        <v>811</v>
      </c>
      <c r="AR39" s="501"/>
      <c r="AS39" s="501"/>
      <c r="AT39" s="502"/>
      <c r="AU39" s="479">
        <v>0</v>
      </c>
      <c r="AV39" s="480"/>
      <c r="AW39" s="480"/>
      <c r="AX39" s="481"/>
      <c r="AY39" s="500" t="s">
        <v>811</v>
      </c>
      <c r="AZ39" s="501"/>
      <c r="BA39" s="501"/>
      <c r="BB39" s="502"/>
      <c r="BC39" s="479">
        <v>3000</v>
      </c>
      <c r="BD39" s="480"/>
      <c r="BE39" s="480"/>
      <c r="BF39" s="481"/>
      <c r="BG39" s="319">
        <f t="shared" si="0"/>
        <v>1</v>
      </c>
      <c r="BH39" s="320"/>
    </row>
    <row r="40" spans="1:60" s="3" customFormat="1" ht="20.100000000000001" customHeight="1" x14ac:dyDescent="0.2">
      <c r="A40" s="482" t="s">
        <v>189</v>
      </c>
      <c r="B40" s="483"/>
      <c r="C40" s="484" t="s">
        <v>298</v>
      </c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6"/>
      <c r="AC40" s="472" t="s">
        <v>299</v>
      </c>
      <c r="AD40" s="473"/>
      <c r="AE40" s="469">
        <v>0</v>
      </c>
      <c r="AF40" s="470"/>
      <c r="AG40" s="470"/>
      <c r="AH40" s="471"/>
      <c r="AI40" s="469">
        <f t="shared" ref="AI40" si="21">AI29+AI30+AI31+AI32+AI38+AI39</f>
        <v>3000</v>
      </c>
      <c r="AJ40" s="470"/>
      <c r="AK40" s="470"/>
      <c r="AL40" s="471"/>
      <c r="AM40" s="469">
        <f t="shared" ref="AM40" si="22">AM29+AM30+AM31+AM32+AM38+AM39</f>
        <v>3000</v>
      </c>
      <c r="AN40" s="470"/>
      <c r="AO40" s="470"/>
      <c r="AP40" s="471"/>
      <c r="AQ40" s="513" t="s">
        <v>811</v>
      </c>
      <c r="AR40" s="514"/>
      <c r="AS40" s="514"/>
      <c r="AT40" s="515"/>
      <c r="AU40" s="469">
        <f t="shared" ref="AU40" si="23">AU29+AU30+AU31+AU32+AU38+AU39</f>
        <v>0</v>
      </c>
      <c r="AV40" s="470"/>
      <c r="AW40" s="470"/>
      <c r="AX40" s="471"/>
      <c r="AY40" s="513" t="s">
        <v>811</v>
      </c>
      <c r="AZ40" s="514"/>
      <c r="BA40" s="514"/>
      <c r="BB40" s="515"/>
      <c r="BC40" s="469">
        <f t="shared" ref="BC40" si="24">BC29+BC30+BC31+BC32+BC38+BC39</f>
        <v>3000</v>
      </c>
      <c r="BD40" s="470"/>
      <c r="BE40" s="470"/>
      <c r="BF40" s="471"/>
      <c r="BG40" s="498">
        <f t="shared" si="0"/>
        <v>1</v>
      </c>
      <c r="BH40" s="499"/>
    </row>
    <row r="41" spans="1:60" ht="20.100000000000001" customHeight="1" x14ac:dyDescent="0.2">
      <c r="A41" s="393" t="s">
        <v>190</v>
      </c>
      <c r="B41" s="394"/>
      <c r="C41" s="411" t="s">
        <v>300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3"/>
      <c r="AC41" s="398" t="s">
        <v>301</v>
      </c>
      <c r="AD41" s="399"/>
      <c r="AE41" s="461">
        <v>0</v>
      </c>
      <c r="AF41" s="462"/>
      <c r="AG41" s="462"/>
      <c r="AH41" s="463"/>
      <c r="AI41" s="461">
        <v>0</v>
      </c>
      <c r="AJ41" s="462"/>
      <c r="AK41" s="462"/>
      <c r="AL41" s="463"/>
      <c r="AM41" s="479">
        <v>0</v>
      </c>
      <c r="AN41" s="480"/>
      <c r="AO41" s="480"/>
      <c r="AP41" s="481"/>
      <c r="AQ41" s="500" t="s">
        <v>811</v>
      </c>
      <c r="AR41" s="501"/>
      <c r="AS41" s="501"/>
      <c r="AT41" s="502"/>
      <c r="AU41" s="479">
        <v>0</v>
      </c>
      <c r="AV41" s="480"/>
      <c r="AW41" s="480"/>
      <c r="AX41" s="481"/>
      <c r="AY41" s="500" t="s">
        <v>811</v>
      </c>
      <c r="AZ41" s="501"/>
      <c r="BA41" s="501"/>
      <c r="BB41" s="502"/>
      <c r="BC41" s="479">
        <v>0</v>
      </c>
      <c r="BD41" s="480"/>
      <c r="BE41" s="480"/>
      <c r="BF41" s="481"/>
      <c r="BG41" s="319" t="str">
        <f t="shared" si="0"/>
        <v>n.é.</v>
      </c>
      <c r="BH41" s="320"/>
    </row>
    <row r="42" spans="1:60" ht="20.100000000000001" customHeight="1" x14ac:dyDescent="0.2">
      <c r="A42" s="393" t="s">
        <v>191</v>
      </c>
      <c r="B42" s="394"/>
      <c r="C42" s="411" t="s">
        <v>302</v>
      </c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3"/>
      <c r="AC42" s="398" t="s">
        <v>303</v>
      </c>
      <c r="AD42" s="399"/>
      <c r="AE42" s="461">
        <v>0</v>
      </c>
      <c r="AF42" s="462"/>
      <c r="AG42" s="462"/>
      <c r="AH42" s="463"/>
      <c r="AI42" s="461">
        <v>0</v>
      </c>
      <c r="AJ42" s="462"/>
      <c r="AK42" s="462"/>
      <c r="AL42" s="463"/>
      <c r="AM42" s="479">
        <v>0</v>
      </c>
      <c r="AN42" s="480"/>
      <c r="AO42" s="480"/>
      <c r="AP42" s="481"/>
      <c r="AQ42" s="500" t="s">
        <v>811</v>
      </c>
      <c r="AR42" s="501"/>
      <c r="AS42" s="501"/>
      <c r="AT42" s="502"/>
      <c r="AU42" s="479">
        <v>0</v>
      </c>
      <c r="AV42" s="480"/>
      <c r="AW42" s="480"/>
      <c r="AX42" s="481"/>
      <c r="AY42" s="500" t="s">
        <v>811</v>
      </c>
      <c r="AZ42" s="501"/>
      <c r="BA42" s="501"/>
      <c r="BB42" s="502"/>
      <c r="BC42" s="479">
        <v>0</v>
      </c>
      <c r="BD42" s="480"/>
      <c r="BE42" s="480"/>
      <c r="BF42" s="481"/>
      <c r="BG42" s="319" t="str">
        <f t="shared" si="0"/>
        <v>n.é.</v>
      </c>
      <c r="BH42" s="320"/>
    </row>
    <row r="43" spans="1:60" ht="20.100000000000001" customHeight="1" x14ac:dyDescent="0.2">
      <c r="A43" s="393" t="s">
        <v>192</v>
      </c>
      <c r="B43" s="394"/>
      <c r="C43" s="411" t="s">
        <v>304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398" t="s">
        <v>305</v>
      </c>
      <c r="AD43" s="399"/>
      <c r="AE43" s="461">
        <v>360000</v>
      </c>
      <c r="AF43" s="462"/>
      <c r="AG43" s="462"/>
      <c r="AH43" s="463"/>
      <c r="AI43" s="461">
        <v>282785</v>
      </c>
      <c r="AJ43" s="462"/>
      <c r="AK43" s="462"/>
      <c r="AL43" s="463"/>
      <c r="AM43" s="461">
        <v>282785</v>
      </c>
      <c r="AN43" s="462"/>
      <c r="AO43" s="462"/>
      <c r="AP43" s="463"/>
      <c r="AQ43" s="196" t="s">
        <v>811</v>
      </c>
      <c r="AR43" s="197"/>
      <c r="AS43" s="197"/>
      <c r="AT43" s="198"/>
      <c r="AU43" s="461">
        <v>0</v>
      </c>
      <c r="AV43" s="462"/>
      <c r="AW43" s="462"/>
      <c r="AX43" s="463"/>
      <c r="AY43" s="196" t="s">
        <v>811</v>
      </c>
      <c r="AZ43" s="197"/>
      <c r="BA43" s="197"/>
      <c r="BB43" s="198"/>
      <c r="BC43" s="461">
        <v>282785</v>
      </c>
      <c r="BD43" s="462"/>
      <c r="BE43" s="462"/>
      <c r="BF43" s="463"/>
      <c r="BG43" s="511">
        <f t="shared" si="0"/>
        <v>1</v>
      </c>
      <c r="BH43" s="512"/>
    </row>
    <row r="44" spans="1:60" ht="20.100000000000001" customHeight="1" x14ac:dyDescent="0.2">
      <c r="A44" s="393" t="s">
        <v>193</v>
      </c>
      <c r="B44" s="394"/>
      <c r="C44" s="411" t="s">
        <v>306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3"/>
      <c r="AC44" s="398" t="s">
        <v>307</v>
      </c>
      <c r="AD44" s="399"/>
      <c r="AE44" s="461">
        <v>0</v>
      </c>
      <c r="AF44" s="462"/>
      <c r="AG44" s="462"/>
      <c r="AH44" s="463"/>
      <c r="AI44" s="461">
        <v>0</v>
      </c>
      <c r="AJ44" s="462"/>
      <c r="AK44" s="462"/>
      <c r="AL44" s="463"/>
      <c r="AM44" s="461">
        <v>0</v>
      </c>
      <c r="AN44" s="462"/>
      <c r="AO44" s="462"/>
      <c r="AP44" s="463"/>
      <c r="AQ44" s="196" t="s">
        <v>811</v>
      </c>
      <c r="AR44" s="197"/>
      <c r="AS44" s="197"/>
      <c r="AT44" s="198"/>
      <c r="AU44" s="461">
        <v>0</v>
      </c>
      <c r="AV44" s="462"/>
      <c r="AW44" s="462"/>
      <c r="AX44" s="463"/>
      <c r="AY44" s="196" t="s">
        <v>811</v>
      </c>
      <c r="AZ44" s="197"/>
      <c r="BA44" s="197"/>
      <c r="BB44" s="198"/>
      <c r="BC44" s="461">
        <v>0</v>
      </c>
      <c r="BD44" s="462"/>
      <c r="BE44" s="462"/>
      <c r="BF44" s="463"/>
      <c r="BG44" s="511" t="str">
        <f t="shared" si="0"/>
        <v>n.é.</v>
      </c>
      <c r="BH44" s="512"/>
    </row>
    <row r="45" spans="1:60" ht="20.100000000000001" customHeight="1" x14ac:dyDescent="0.2">
      <c r="A45" s="393" t="s">
        <v>194</v>
      </c>
      <c r="B45" s="394"/>
      <c r="C45" s="411" t="s">
        <v>308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3"/>
      <c r="AC45" s="398" t="s">
        <v>309</v>
      </c>
      <c r="AD45" s="399"/>
      <c r="AE45" s="461">
        <v>0</v>
      </c>
      <c r="AF45" s="462"/>
      <c r="AG45" s="462"/>
      <c r="AH45" s="463"/>
      <c r="AI45" s="461">
        <v>0</v>
      </c>
      <c r="AJ45" s="462"/>
      <c r="AK45" s="462"/>
      <c r="AL45" s="463"/>
      <c r="AM45" s="461">
        <v>0</v>
      </c>
      <c r="AN45" s="462"/>
      <c r="AO45" s="462"/>
      <c r="AP45" s="463"/>
      <c r="AQ45" s="196" t="s">
        <v>811</v>
      </c>
      <c r="AR45" s="197"/>
      <c r="AS45" s="197"/>
      <c r="AT45" s="198"/>
      <c r="AU45" s="461">
        <v>0</v>
      </c>
      <c r="AV45" s="462"/>
      <c r="AW45" s="462"/>
      <c r="AX45" s="463"/>
      <c r="AY45" s="196" t="s">
        <v>811</v>
      </c>
      <c r="AZ45" s="197"/>
      <c r="BA45" s="197"/>
      <c r="BB45" s="198"/>
      <c r="BC45" s="461">
        <v>0</v>
      </c>
      <c r="BD45" s="462"/>
      <c r="BE45" s="462"/>
      <c r="BF45" s="463"/>
      <c r="BG45" s="511" t="str">
        <f t="shared" si="0"/>
        <v>n.é.</v>
      </c>
      <c r="BH45" s="512"/>
    </row>
    <row r="46" spans="1:60" ht="20.100000000000001" customHeight="1" x14ac:dyDescent="0.2">
      <c r="A46" s="393" t="s">
        <v>195</v>
      </c>
      <c r="B46" s="394"/>
      <c r="C46" s="411" t="s">
        <v>310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3"/>
      <c r="AC46" s="398" t="s">
        <v>311</v>
      </c>
      <c r="AD46" s="399"/>
      <c r="AE46" s="461">
        <v>0</v>
      </c>
      <c r="AF46" s="462"/>
      <c r="AG46" s="462"/>
      <c r="AH46" s="463"/>
      <c r="AI46" s="461">
        <v>0</v>
      </c>
      <c r="AJ46" s="462"/>
      <c r="AK46" s="462"/>
      <c r="AL46" s="463"/>
      <c r="AM46" s="461">
        <v>0</v>
      </c>
      <c r="AN46" s="462"/>
      <c r="AO46" s="462"/>
      <c r="AP46" s="463"/>
      <c r="AQ46" s="196" t="s">
        <v>811</v>
      </c>
      <c r="AR46" s="197"/>
      <c r="AS46" s="197"/>
      <c r="AT46" s="198"/>
      <c r="AU46" s="461">
        <v>0</v>
      </c>
      <c r="AV46" s="462"/>
      <c r="AW46" s="462"/>
      <c r="AX46" s="463"/>
      <c r="AY46" s="196" t="s">
        <v>811</v>
      </c>
      <c r="AZ46" s="197"/>
      <c r="BA46" s="197"/>
      <c r="BB46" s="198"/>
      <c r="BC46" s="461">
        <v>0</v>
      </c>
      <c r="BD46" s="462"/>
      <c r="BE46" s="462"/>
      <c r="BF46" s="463"/>
      <c r="BG46" s="511" t="str">
        <f t="shared" si="0"/>
        <v>n.é.</v>
      </c>
      <c r="BH46" s="512"/>
    </row>
    <row r="47" spans="1:60" ht="20.100000000000001" customHeight="1" x14ac:dyDescent="0.2">
      <c r="A47" s="393" t="s">
        <v>196</v>
      </c>
      <c r="B47" s="394"/>
      <c r="C47" s="411" t="s">
        <v>312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398" t="s">
        <v>313</v>
      </c>
      <c r="AD47" s="399"/>
      <c r="AE47" s="461">
        <v>0</v>
      </c>
      <c r="AF47" s="462"/>
      <c r="AG47" s="462"/>
      <c r="AH47" s="463"/>
      <c r="AI47" s="461">
        <v>0</v>
      </c>
      <c r="AJ47" s="462"/>
      <c r="AK47" s="462"/>
      <c r="AL47" s="463"/>
      <c r="AM47" s="461">
        <v>0</v>
      </c>
      <c r="AN47" s="462"/>
      <c r="AO47" s="462"/>
      <c r="AP47" s="463"/>
      <c r="AQ47" s="196" t="s">
        <v>811</v>
      </c>
      <c r="AR47" s="197"/>
      <c r="AS47" s="197"/>
      <c r="AT47" s="198"/>
      <c r="AU47" s="461">
        <v>0</v>
      </c>
      <c r="AV47" s="462"/>
      <c r="AW47" s="462"/>
      <c r="AX47" s="463"/>
      <c r="AY47" s="196" t="s">
        <v>811</v>
      </c>
      <c r="AZ47" s="197"/>
      <c r="BA47" s="197"/>
      <c r="BB47" s="198"/>
      <c r="BC47" s="461">
        <v>0</v>
      </c>
      <c r="BD47" s="462"/>
      <c r="BE47" s="462"/>
      <c r="BF47" s="463"/>
      <c r="BG47" s="511" t="str">
        <f t="shared" si="0"/>
        <v>n.é.</v>
      </c>
      <c r="BH47" s="512"/>
    </row>
    <row r="48" spans="1:60" ht="20.100000000000001" customHeight="1" x14ac:dyDescent="0.2">
      <c r="A48" s="393" t="s">
        <v>197</v>
      </c>
      <c r="B48" s="394"/>
      <c r="C48" s="411" t="s">
        <v>314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3"/>
      <c r="AC48" s="398" t="s">
        <v>315</v>
      </c>
      <c r="AD48" s="399"/>
      <c r="AE48" s="461">
        <v>0</v>
      </c>
      <c r="AF48" s="462"/>
      <c r="AG48" s="462"/>
      <c r="AH48" s="463"/>
      <c r="AI48" s="461">
        <v>45</v>
      </c>
      <c r="AJ48" s="462"/>
      <c r="AK48" s="462"/>
      <c r="AL48" s="463"/>
      <c r="AM48" s="461">
        <v>45</v>
      </c>
      <c r="AN48" s="462"/>
      <c r="AO48" s="462"/>
      <c r="AP48" s="463"/>
      <c r="AQ48" s="196" t="s">
        <v>811</v>
      </c>
      <c r="AR48" s="197"/>
      <c r="AS48" s="197"/>
      <c r="AT48" s="198"/>
      <c r="AU48" s="461">
        <v>0</v>
      </c>
      <c r="AV48" s="462"/>
      <c r="AW48" s="462"/>
      <c r="AX48" s="463"/>
      <c r="AY48" s="196" t="s">
        <v>811</v>
      </c>
      <c r="AZ48" s="197"/>
      <c r="BA48" s="197"/>
      <c r="BB48" s="198"/>
      <c r="BC48" s="461">
        <v>45</v>
      </c>
      <c r="BD48" s="462"/>
      <c r="BE48" s="462"/>
      <c r="BF48" s="463"/>
      <c r="BG48" s="511">
        <f t="shared" si="0"/>
        <v>1</v>
      </c>
      <c r="BH48" s="512"/>
    </row>
    <row r="49" spans="1:60" ht="20.100000000000001" customHeight="1" x14ac:dyDescent="0.2">
      <c r="A49" s="393" t="s">
        <v>198</v>
      </c>
      <c r="B49" s="394"/>
      <c r="C49" s="411" t="s">
        <v>316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3"/>
      <c r="AC49" s="398" t="s">
        <v>317</v>
      </c>
      <c r="AD49" s="399"/>
      <c r="AE49" s="461">
        <v>0</v>
      </c>
      <c r="AF49" s="462"/>
      <c r="AG49" s="462"/>
      <c r="AH49" s="463"/>
      <c r="AI49" s="461">
        <v>0</v>
      </c>
      <c r="AJ49" s="462"/>
      <c r="AK49" s="462"/>
      <c r="AL49" s="463"/>
      <c r="AM49" s="461">
        <v>0</v>
      </c>
      <c r="AN49" s="462"/>
      <c r="AO49" s="462"/>
      <c r="AP49" s="463"/>
      <c r="AQ49" s="196" t="s">
        <v>811</v>
      </c>
      <c r="AR49" s="197"/>
      <c r="AS49" s="197"/>
      <c r="AT49" s="198"/>
      <c r="AU49" s="461">
        <v>0</v>
      </c>
      <c r="AV49" s="462"/>
      <c r="AW49" s="462"/>
      <c r="AX49" s="463"/>
      <c r="AY49" s="196" t="s">
        <v>811</v>
      </c>
      <c r="AZ49" s="197"/>
      <c r="BA49" s="197"/>
      <c r="BB49" s="198"/>
      <c r="BC49" s="461">
        <v>0</v>
      </c>
      <c r="BD49" s="462"/>
      <c r="BE49" s="462"/>
      <c r="BF49" s="463"/>
      <c r="BG49" s="511" t="str">
        <f t="shared" si="0"/>
        <v>n.é.</v>
      </c>
      <c r="BH49" s="512"/>
    </row>
    <row r="50" spans="1:60" ht="20.100000000000001" customHeight="1" x14ac:dyDescent="0.2">
      <c r="A50" s="393" t="s">
        <v>199</v>
      </c>
      <c r="B50" s="394"/>
      <c r="C50" s="411" t="s">
        <v>628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398" t="s">
        <v>319</v>
      </c>
      <c r="AD50" s="399"/>
      <c r="AE50" s="461">
        <v>0</v>
      </c>
      <c r="AF50" s="462"/>
      <c r="AG50" s="462"/>
      <c r="AH50" s="463"/>
      <c r="AI50" s="461">
        <v>0</v>
      </c>
      <c r="AJ50" s="462"/>
      <c r="AK50" s="462"/>
      <c r="AL50" s="463"/>
      <c r="AM50" s="461">
        <v>0</v>
      </c>
      <c r="AN50" s="462"/>
      <c r="AO50" s="462"/>
      <c r="AP50" s="463"/>
      <c r="AQ50" s="196" t="s">
        <v>811</v>
      </c>
      <c r="AR50" s="197"/>
      <c r="AS50" s="197"/>
      <c r="AT50" s="198"/>
      <c r="AU50" s="461">
        <v>0</v>
      </c>
      <c r="AV50" s="462"/>
      <c r="AW50" s="462"/>
      <c r="AX50" s="463"/>
      <c r="AY50" s="196" t="s">
        <v>811</v>
      </c>
      <c r="AZ50" s="197"/>
      <c r="BA50" s="197"/>
      <c r="BB50" s="198"/>
      <c r="BC50" s="461">
        <v>0</v>
      </c>
      <c r="BD50" s="462"/>
      <c r="BE50" s="462"/>
      <c r="BF50" s="463"/>
      <c r="BG50" s="511" t="str">
        <f t="shared" si="0"/>
        <v>n.é.</v>
      </c>
      <c r="BH50" s="512"/>
    </row>
    <row r="51" spans="1:60" ht="20.100000000000001" customHeight="1" x14ac:dyDescent="0.2">
      <c r="A51" s="393" t="s">
        <v>200</v>
      </c>
      <c r="B51" s="394"/>
      <c r="C51" s="411" t="s">
        <v>318</v>
      </c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3"/>
      <c r="AC51" s="398" t="s">
        <v>627</v>
      </c>
      <c r="AD51" s="399"/>
      <c r="AE51" s="461">
        <v>0</v>
      </c>
      <c r="AF51" s="462"/>
      <c r="AG51" s="462"/>
      <c r="AH51" s="463"/>
      <c r="AI51" s="461">
        <v>2000</v>
      </c>
      <c r="AJ51" s="462"/>
      <c r="AK51" s="462"/>
      <c r="AL51" s="463"/>
      <c r="AM51" s="461">
        <v>2000</v>
      </c>
      <c r="AN51" s="462"/>
      <c r="AO51" s="462"/>
      <c r="AP51" s="463"/>
      <c r="AQ51" s="196" t="s">
        <v>811</v>
      </c>
      <c r="AR51" s="197"/>
      <c r="AS51" s="197"/>
      <c r="AT51" s="198"/>
      <c r="AU51" s="461">
        <v>0</v>
      </c>
      <c r="AV51" s="462"/>
      <c r="AW51" s="462"/>
      <c r="AX51" s="463"/>
      <c r="AY51" s="196" t="s">
        <v>811</v>
      </c>
      <c r="AZ51" s="197"/>
      <c r="BA51" s="197"/>
      <c r="BB51" s="198"/>
      <c r="BC51" s="461">
        <v>2000</v>
      </c>
      <c r="BD51" s="462"/>
      <c r="BE51" s="462"/>
      <c r="BF51" s="463"/>
      <c r="BG51" s="511">
        <f t="shared" si="0"/>
        <v>1</v>
      </c>
      <c r="BH51" s="512"/>
    </row>
    <row r="52" spans="1:60" s="3" customFormat="1" ht="20.100000000000001" customHeight="1" x14ac:dyDescent="0.2">
      <c r="A52" s="482" t="s">
        <v>201</v>
      </c>
      <c r="B52" s="483"/>
      <c r="C52" s="484" t="s">
        <v>629</v>
      </c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6"/>
      <c r="AC52" s="472" t="s">
        <v>320</v>
      </c>
      <c r="AD52" s="473"/>
      <c r="AE52" s="469">
        <v>360000</v>
      </c>
      <c r="AF52" s="470"/>
      <c r="AG52" s="470"/>
      <c r="AH52" s="471"/>
      <c r="AI52" s="469">
        <f>AI41+AI42+AI43+AI44+AI45+AI46+AI47+AI48+AI49+AI51+AI50</f>
        <v>284830</v>
      </c>
      <c r="AJ52" s="470"/>
      <c r="AK52" s="470"/>
      <c r="AL52" s="471"/>
      <c r="AM52" s="469">
        <f>AM41+AM42+AM43+AM44+AM45+AM46+AM47+AM48+AM49+AM51+AM50</f>
        <v>284830</v>
      </c>
      <c r="AN52" s="470"/>
      <c r="AO52" s="470"/>
      <c r="AP52" s="471"/>
      <c r="AQ52" s="513" t="s">
        <v>811</v>
      </c>
      <c r="AR52" s="514"/>
      <c r="AS52" s="514"/>
      <c r="AT52" s="515"/>
      <c r="AU52" s="469">
        <f t="shared" ref="AU52" si="25">AU41+AU42+AU43+AU44+AU45+AU46+AU47+AU48+AU49+AU51</f>
        <v>0</v>
      </c>
      <c r="AV52" s="470"/>
      <c r="AW52" s="470"/>
      <c r="AX52" s="471"/>
      <c r="AY52" s="513" t="s">
        <v>811</v>
      </c>
      <c r="AZ52" s="514"/>
      <c r="BA52" s="514"/>
      <c r="BB52" s="515"/>
      <c r="BC52" s="469">
        <f>BC41+BC42+BC43+BC44+BC45+BC46+BC47+BC48+BC49+BC51+BC50</f>
        <v>284830</v>
      </c>
      <c r="BD52" s="470"/>
      <c r="BE52" s="470"/>
      <c r="BF52" s="471"/>
      <c r="BG52" s="516">
        <f t="shared" si="0"/>
        <v>1</v>
      </c>
      <c r="BH52" s="517"/>
    </row>
    <row r="53" spans="1:60" ht="20.100000000000001" customHeight="1" x14ac:dyDescent="0.2">
      <c r="A53" s="393" t="s">
        <v>202</v>
      </c>
      <c r="B53" s="394"/>
      <c r="C53" s="411" t="s">
        <v>321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3"/>
      <c r="AC53" s="398" t="s">
        <v>322</v>
      </c>
      <c r="AD53" s="399"/>
      <c r="AE53" s="461">
        <v>0</v>
      </c>
      <c r="AF53" s="462"/>
      <c r="AG53" s="462"/>
      <c r="AH53" s="463"/>
      <c r="AI53" s="461">
        <v>0</v>
      </c>
      <c r="AJ53" s="462"/>
      <c r="AK53" s="462"/>
      <c r="AL53" s="463"/>
      <c r="AM53" s="461">
        <v>0</v>
      </c>
      <c r="AN53" s="462"/>
      <c r="AO53" s="462"/>
      <c r="AP53" s="463"/>
      <c r="AQ53" s="196" t="s">
        <v>811</v>
      </c>
      <c r="AR53" s="197"/>
      <c r="AS53" s="197"/>
      <c r="AT53" s="198"/>
      <c r="AU53" s="461">
        <v>0</v>
      </c>
      <c r="AV53" s="462"/>
      <c r="AW53" s="462"/>
      <c r="AX53" s="463"/>
      <c r="AY53" s="196" t="s">
        <v>811</v>
      </c>
      <c r="AZ53" s="197"/>
      <c r="BA53" s="197"/>
      <c r="BB53" s="198"/>
      <c r="BC53" s="461">
        <v>0</v>
      </c>
      <c r="BD53" s="462"/>
      <c r="BE53" s="462"/>
      <c r="BF53" s="463"/>
      <c r="BG53" s="511" t="str">
        <f t="shared" si="0"/>
        <v>n.é.</v>
      </c>
      <c r="BH53" s="512"/>
    </row>
    <row r="54" spans="1:60" ht="20.100000000000001" customHeight="1" x14ac:dyDescent="0.2">
      <c r="A54" s="393" t="s">
        <v>203</v>
      </c>
      <c r="B54" s="394"/>
      <c r="C54" s="411" t="s">
        <v>323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3"/>
      <c r="AC54" s="398" t="s">
        <v>324</v>
      </c>
      <c r="AD54" s="399"/>
      <c r="AE54" s="461">
        <v>0</v>
      </c>
      <c r="AF54" s="462"/>
      <c r="AG54" s="462"/>
      <c r="AH54" s="463"/>
      <c r="AI54" s="461">
        <v>0</v>
      </c>
      <c r="AJ54" s="462"/>
      <c r="AK54" s="462"/>
      <c r="AL54" s="463"/>
      <c r="AM54" s="461">
        <v>0</v>
      </c>
      <c r="AN54" s="462"/>
      <c r="AO54" s="462"/>
      <c r="AP54" s="463"/>
      <c r="AQ54" s="196" t="s">
        <v>811</v>
      </c>
      <c r="AR54" s="197"/>
      <c r="AS54" s="197"/>
      <c r="AT54" s="198"/>
      <c r="AU54" s="461">
        <v>0</v>
      </c>
      <c r="AV54" s="462"/>
      <c r="AW54" s="462"/>
      <c r="AX54" s="463"/>
      <c r="AY54" s="196" t="s">
        <v>811</v>
      </c>
      <c r="AZ54" s="197"/>
      <c r="BA54" s="197"/>
      <c r="BB54" s="198"/>
      <c r="BC54" s="461">
        <v>0</v>
      </c>
      <c r="BD54" s="462"/>
      <c r="BE54" s="462"/>
      <c r="BF54" s="463"/>
      <c r="BG54" s="511" t="str">
        <f t="shared" si="0"/>
        <v>n.é.</v>
      </c>
      <c r="BH54" s="512"/>
    </row>
    <row r="55" spans="1:60" ht="20.100000000000001" customHeight="1" x14ac:dyDescent="0.2">
      <c r="A55" s="393" t="s">
        <v>204</v>
      </c>
      <c r="B55" s="394"/>
      <c r="C55" s="411" t="s">
        <v>325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398" t="s">
        <v>326</v>
      </c>
      <c r="AD55" s="399"/>
      <c r="AE55" s="461">
        <v>0</v>
      </c>
      <c r="AF55" s="462"/>
      <c r="AG55" s="462"/>
      <c r="AH55" s="463"/>
      <c r="AI55" s="461">
        <v>0</v>
      </c>
      <c r="AJ55" s="462"/>
      <c r="AK55" s="462"/>
      <c r="AL55" s="463"/>
      <c r="AM55" s="461">
        <v>0</v>
      </c>
      <c r="AN55" s="462"/>
      <c r="AO55" s="462"/>
      <c r="AP55" s="463"/>
      <c r="AQ55" s="196" t="s">
        <v>811</v>
      </c>
      <c r="AR55" s="197"/>
      <c r="AS55" s="197"/>
      <c r="AT55" s="198"/>
      <c r="AU55" s="461">
        <v>0</v>
      </c>
      <c r="AV55" s="462"/>
      <c r="AW55" s="462"/>
      <c r="AX55" s="463"/>
      <c r="AY55" s="196" t="s">
        <v>811</v>
      </c>
      <c r="AZ55" s="197"/>
      <c r="BA55" s="197"/>
      <c r="BB55" s="198"/>
      <c r="BC55" s="461">
        <v>0</v>
      </c>
      <c r="BD55" s="462"/>
      <c r="BE55" s="462"/>
      <c r="BF55" s="463"/>
      <c r="BG55" s="511" t="str">
        <f t="shared" si="0"/>
        <v>n.é.</v>
      </c>
      <c r="BH55" s="512"/>
    </row>
    <row r="56" spans="1:60" ht="20.100000000000001" customHeight="1" x14ac:dyDescent="0.2">
      <c r="A56" s="393" t="s">
        <v>205</v>
      </c>
      <c r="B56" s="394"/>
      <c r="C56" s="411" t="s">
        <v>327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3"/>
      <c r="AC56" s="398" t="s">
        <v>328</v>
      </c>
      <c r="AD56" s="399"/>
      <c r="AE56" s="461">
        <v>0</v>
      </c>
      <c r="AF56" s="462"/>
      <c r="AG56" s="462"/>
      <c r="AH56" s="463"/>
      <c r="AI56" s="461">
        <v>0</v>
      </c>
      <c r="AJ56" s="462"/>
      <c r="AK56" s="462"/>
      <c r="AL56" s="463"/>
      <c r="AM56" s="461">
        <v>0</v>
      </c>
      <c r="AN56" s="462"/>
      <c r="AO56" s="462"/>
      <c r="AP56" s="463"/>
      <c r="AQ56" s="196" t="s">
        <v>811</v>
      </c>
      <c r="AR56" s="197"/>
      <c r="AS56" s="197"/>
      <c r="AT56" s="198"/>
      <c r="AU56" s="461">
        <v>0</v>
      </c>
      <c r="AV56" s="462"/>
      <c r="AW56" s="462"/>
      <c r="AX56" s="463"/>
      <c r="AY56" s="196" t="s">
        <v>811</v>
      </c>
      <c r="AZ56" s="197"/>
      <c r="BA56" s="197"/>
      <c r="BB56" s="198"/>
      <c r="BC56" s="461">
        <v>0</v>
      </c>
      <c r="BD56" s="462"/>
      <c r="BE56" s="462"/>
      <c r="BF56" s="463"/>
      <c r="BG56" s="511" t="str">
        <f t="shared" si="0"/>
        <v>n.é.</v>
      </c>
      <c r="BH56" s="512"/>
    </row>
    <row r="57" spans="1:60" ht="20.100000000000001" customHeight="1" x14ac:dyDescent="0.2">
      <c r="A57" s="393" t="s">
        <v>206</v>
      </c>
      <c r="B57" s="394"/>
      <c r="C57" s="411" t="s">
        <v>329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3"/>
      <c r="AC57" s="398" t="s">
        <v>330</v>
      </c>
      <c r="AD57" s="399"/>
      <c r="AE57" s="461">
        <v>0</v>
      </c>
      <c r="AF57" s="462"/>
      <c r="AG57" s="462"/>
      <c r="AH57" s="463"/>
      <c r="AI57" s="461">
        <v>0</v>
      </c>
      <c r="AJ57" s="462"/>
      <c r="AK57" s="462"/>
      <c r="AL57" s="463"/>
      <c r="AM57" s="461">
        <v>0</v>
      </c>
      <c r="AN57" s="462"/>
      <c r="AO57" s="462"/>
      <c r="AP57" s="463"/>
      <c r="AQ57" s="196" t="s">
        <v>811</v>
      </c>
      <c r="AR57" s="197"/>
      <c r="AS57" s="197"/>
      <c r="AT57" s="198"/>
      <c r="AU57" s="461">
        <v>0</v>
      </c>
      <c r="AV57" s="462"/>
      <c r="AW57" s="462"/>
      <c r="AX57" s="463"/>
      <c r="AY57" s="196" t="s">
        <v>811</v>
      </c>
      <c r="AZ57" s="197"/>
      <c r="BA57" s="197"/>
      <c r="BB57" s="198"/>
      <c r="BC57" s="461">
        <v>0</v>
      </c>
      <c r="BD57" s="462"/>
      <c r="BE57" s="462"/>
      <c r="BF57" s="463"/>
      <c r="BG57" s="511" t="str">
        <f t="shared" si="0"/>
        <v>n.é.</v>
      </c>
      <c r="BH57" s="512"/>
    </row>
    <row r="58" spans="1:60" s="3" customFormat="1" ht="20.100000000000001" customHeight="1" x14ac:dyDescent="0.2">
      <c r="A58" s="482" t="s">
        <v>207</v>
      </c>
      <c r="B58" s="483"/>
      <c r="C58" s="484" t="s">
        <v>630</v>
      </c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6"/>
      <c r="AC58" s="472" t="s">
        <v>331</v>
      </c>
      <c r="AD58" s="473"/>
      <c r="AE58" s="469">
        <v>0</v>
      </c>
      <c r="AF58" s="470"/>
      <c r="AG58" s="470"/>
      <c r="AH58" s="471"/>
      <c r="AI58" s="469">
        <f t="shared" ref="AI58" si="26">SUM(AI53:AL57)</f>
        <v>0</v>
      </c>
      <c r="AJ58" s="470"/>
      <c r="AK58" s="470"/>
      <c r="AL58" s="471"/>
      <c r="AM58" s="469">
        <f t="shared" ref="AM58" si="27">SUM(AM53:AP57)</f>
        <v>0</v>
      </c>
      <c r="AN58" s="470"/>
      <c r="AO58" s="470"/>
      <c r="AP58" s="471"/>
      <c r="AQ58" s="513" t="s">
        <v>811</v>
      </c>
      <c r="AR58" s="514"/>
      <c r="AS58" s="514"/>
      <c r="AT58" s="515"/>
      <c r="AU58" s="469">
        <f t="shared" ref="AU58" si="28">SUM(AU53:AX57)</f>
        <v>0</v>
      </c>
      <c r="AV58" s="470"/>
      <c r="AW58" s="470"/>
      <c r="AX58" s="471"/>
      <c r="AY58" s="513" t="s">
        <v>811</v>
      </c>
      <c r="AZ58" s="514"/>
      <c r="BA58" s="514"/>
      <c r="BB58" s="515"/>
      <c r="BC58" s="469">
        <f t="shared" ref="BC58" si="29">SUM(BC53:BF57)</f>
        <v>0</v>
      </c>
      <c r="BD58" s="470"/>
      <c r="BE58" s="470"/>
      <c r="BF58" s="471"/>
      <c r="BG58" s="516" t="str">
        <f t="shared" si="0"/>
        <v>n.é.</v>
      </c>
      <c r="BH58" s="517"/>
    </row>
    <row r="59" spans="1:60" ht="20.100000000000001" customHeight="1" x14ac:dyDescent="0.2">
      <c r="A59" s="393" t="s">
        <v>208</v>
      </c>
      <c r="B59" s="394"/>
      <c r="C59" s="411" t="s">
        <v>433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3"/>
      <c r="AC59" s="398" t="s">
        <v>332</v>
      </c>
      <c r="AD59" s="399"/>
      <c r="AE59" s="461">
        <v>0</v>
      </c>
      <c r="AF59" s="462"/>
      <c r="AG59" s="462"/>
      <c r="AH59" s="463"/>
      <c r="AI59" s="461">
        <v>0</v>
      </c>
      <c r="AJ59" s="462"/>
      <c r="AK59" s="462"/>
      <c r="AL59" s="463"/>
      <c r="AM59" s="461">
        <v>0</v>
      </c>
      <c r="AN59" s="462"/>
      <c r="AO59" s="462"/>
      <c r="AP59" s="463"/>
      <c r="AQ59" s="196" t="s">
        <v>811</v>
      </c>
      <c r="AR59" s="197"/>
      <c r="AS59" s="197"/>
      <c r="AT59" s="198"/>
      <c r="AU59" s="461">
        <v>0</v>
      </c>
      <c r="AV59" s="462"/>
      <c r="AW59" s="462"/>
      <c r="AX59" s="463"/>
      <c r="AY59" s="196" t="s">
        <v>811</v>
      </c>
      <c r="AZ59" s="197"/>
      <c r="BA59" s="197"/>
      <c r="BB59" s="198"/>
      <c r="BC59" s="461">
        <v>0</v>
      </c>
      <c r="BD59" s="462"/>
      <c r="BE59" s="462"/>
      <c r="BF59" s="463"/>
      <c r="BG59" s="511" t="str">
        <f t="shared" si="0"/>
        <v>n.é.</v>
      </c>
      <c r="BH59" s="512"/>
    </row>
    <row r="60" spans="1:60" ht="20.100000000000001" customHeight="1" x14ac:dyDescent="0.2">
      <c r="A60" s="393" t="s">
        <v>209</v>
      </c>
      <c r="B60" s="394"/>
      <c r="C60" s="411" t="s">
        <v>631</v>
      </c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3"/>
      <c r="AC60" s="398" t="s">
        <v>333</v>
      </c>
      <c r="AD60" s="399"/>
      <c r="AE60" s="461">
        <v>0</v>
      </c>
      <c r="AF60" s="462"/>
      <c r="AG60" s="462"/>
      <c r="AH60" s="463"/>
      <c r="AI60" s="461">
        <v>0</v>
      </c>
      <c r="AJ60" s="462"/>
      <c r="AK60" s="462"/>
      <c r="AL60" s="463"/>
      <c r="AM60" s="461">
        <v>0</v>
      </c>
      <c r="AN60" s="462"/>
      <c r="AO60" s="462"/>
      <c r="AP60" s="463"/>
      <c r="AQ60" s="196" t="s">
        <v>811</v>
      </c>
      <c r="AR60" s="197"/>
      <c r="AS60" s="197"/>
      <c r="AT60" s="198"/>
      <c r="AU60" s="461">
        <v>0</v>
      </c>
      <c r="AV60" s="462"/>
      <c r="AW60" s="462"/>
      <c r="AX60" s="463"/>
      <c r="AY60" s="196" t="s">
        <v>811</v>
      </c>
      <c r="AZ60" s="197"/>
      <c r="BA60" s="197"/>
      <c r="BB60" s="198"/>
      <c r="BC60" s="461">
        <v>0</v>
      </c>
      <c r="BD60" s="462"/>
      <c r="BE60" s="462"/>
      <c r="BF60" s="463"/>
      <c r="BG60" s="511" t="str">
        <f t="shared" si="0"/>
        <v>n.é.</v>
      </c>
      <c r="BH60" s="512"/>
    </row>
    <row r="61" spans="1:60" ht="20.100000000000001" customHeight="1" x14ac:dyDescent="0.2">
      <c r="A61" s="393" t="s">
        <v>210</v>
      </c>
      <c r="B61" s="394"/>
      <c r="C61" s="411" t="s">
        <v>634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3"/>
      <c r="AC61" s="398" t="s">
        <v>335</v>
      </c>
      <c r="AD61" s="399"/>
      <c r="AE61" s="461">
        <v>0</v>
      </c>
      <c r="AF61" s="462"/>
      <c r="AG61" s="462"/>
      <c r="AH61" s="463"/>
      <c r="AI61" s="461">
        <v>0</v>
      </c>
      <c r="AJ61" s="462"/>
      <c r="AK61" s="462"/>
      <c r="AL61" s="463"/>
      <c r="AM61" s="461">
        <v>0</v>
      </c>
      <c r="AN61" s="462"/>
      <c r="AO61" s="462"/>
      <c r="AP61" s="463"/>
      <c r="AQ61" s="196" t="s">
        <v>811</v>
      </c>
      <c r="AR61" s="197"/>
      <c r="AS61" s="197"/>
      <c r="AT61" s="198"/>
      <c r="AU61" s="461">
        <v>0</v>
      </c>
      <c r="AV61" s="462"/>
      <c r="AW61" s="462"/>
      <c r="AX61" s="463"/>
      <c r="AY61" s="196" t="s">
        <v>811</v>
      </c>
      <c r="AZ61" s="197"/>
      <c r="BA61" s="197"/>
      <c r="BB61" s="198"/>
      <c r="BC61" s="461">
        <v>0</v>
      </c>
      <c r="BD61" s="462"/>
      <c r="BE61" s="462"/>
      <c r="BF61" s="463"/>
      <c r="BG61" s="511" t="str">
        <f t="shared" si="0"/>
        <v>n.é.</v>
      </c>
      <c r="BH61" s="512"/>
    </row>
    <row r="62" spans="1:60" ht="20.100000000000001" customHeight="1" x14ac:dyDescent="0.2">
      <c r="A62" s="393" t="s">
        <v>211</v>
      </c>
      <c r="B62" s="394"/>
      <c r="C62" s="411" t="s">
        <v>434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3"/>
      <c r="AC62" s="398" t="s">
        <v>632</v>
      </c>
      <c r="AD62" s="399"/>
      <c r="AE62" s="461">
        <v>0</v>
      </c>
      <c r="AF62" s="462"/>
      <c r="AG62" s="462"/>
      <c r="AH62" s="463"/>
      <c r="AI62" s="461">
        <v>0</v>
      </c>
      <c r="AJ62" s="462"/>
      <c r="AK62" s="462"/>
      <c r="AL62" s="463"/>
      <c r="AM62" s="461">
        <v>0</v>
      </c>
      <c r="AN62" s="462"/>
      <c r="AO62" s="462"/>
      <c r="AP62" s="463"/>
      <c r="AQ62" s="196" t="s">
        <v>811</v>
      </c>
      <c r="AR62" s="197"/>
      <c r="AS62" s="197"/>
      <c r="AT62" s="198"/>
      <c r="AU62" s="461">
        <v>0</v>
      </c>
      <c r="AV62" s="462"/>
      <c r="AW62" s="462"/>
      <c r="AX62" s="463"/>
      <c r="AY62" s="196" t="s">
        <v>811</v>
      </c>
      <c r="AZ62" s="197"/>
      <c r="BA62" s="197"/>
      <c r="BB62" s="198"/>
      <c r="BC62" s="461">
        <v>0</v>
      </c>
      <c r="BD62" s="462"/>
      <c r="BE62" s="462"/>
      <c r="BF62" s="463"/>
      <c r="BG62" s="511" t="str">
        <f t="shared" si="0"/>
        <v>n.é.</v>
      </c>
      <c r="BH62" s="512"/>
    </row>
    <row r="63" spans="1:60" ht="20.100000000000001" customHeight="1" x14ac:dyDescent="0.2">
      <c r="A63" s="393" t="s">
        <v>212</v>
      </c>
      <c r="B63" s="394"/>
      <c r="C63" s="411" t="s">
        <v>334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98" t="s">
        <v>633</v>
      </c>
      <c r="AD63" s="399"/>
      <c r="AE63" s="461">
        <v>0</v>
      </c>
      <c r="AF63" s="462"/>
      <c r="AG63" s="462"/>
      <c r="AH63" s="463"/>
      <c r="AI63" s="461">
        <v>0</v>
      </c>
      <c r="AJ63" s="462"/>
      <c r="AK63" s="462"/>
      <c r="AL63" s="463"/>
      <c r="AM63" s="461">
        <v>0</v>
      </c>
      <c r="AN63" s="462"/>
      <c r="AO63" s="462"/>
      <c r="AP63" s="463"/>
      <c r="AQ63" s="196" t="s">
        <v>811</v>
      </c>
      <c r="AR63" s="197"/>
      <c r="AS63" s="197"/>
      <c r="AT63" s="198"/>
      <c r="AU63" s="461">
        <v>0</v>
      </c>
      <c r="AV63" s="462"/>
      <c r="AW63" s="462"/>
      <c r="AX63" s="463"/>
      <c r="AY63" s="196" t="s">
        <v>811</v>
      </c>
      <c r="AZ63" s="197"/>
      <c r="BA63" s="197"/>
      <c r="BB63" s="198"/>
      <c r="BC63" s="461">
        <v>0</v>
      </c>
      <c r="BD63" s="462"/>
      <c r="BE63" s="462"/>
      <c r="BF63" s="463"/>
      <c r="BG63" s="511" t="str">
        <f t="shared" si="0"/>
        <v>n.é.</v>
      </c>
      <c r="BH63" s="512"/>
    </row>
    <row r="64" spans="1:60" s="3" customFormat="1" ht="20.100000000000001" customHeight="1" x14ac:dyDescent="0.2">
      <c r="A64" s="482" t="s">
        <v>213</v>
      </c>
      <c r="B64" s="483"/>
      <c r="C64" s="484" t="s">
        <v>639</v>
      </c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6"/>
      <c r="AC64" s="472" t="s">
        <v>336</v>
      </c>
      <c r="AD64" s="473"/>
      <c r="AE64" s="469">
        <v>0</v>
      </c>
      <c r="AF64" s="470"/>
      <c r="AG64" s="470"/>
      <c r="AH64" s="471"/>
      <c r="AI64" s="469">
        <f t="shared" ref="AI64" si="30">SUM(AI59:AL63)</f>
        <v>0</v>
      </c>
      <c r="AJ64" s="470"/>
      <c r="AK64" s="470"/>
      <c r="AL64" s="471"/>
      <c r="AM64" s="469">
        <f t="shared" ref="AM64" si="31">SUM(AM59:AP63)</f>
        <v>0</v>
      </c>
      <c r="AN64" s="470"/>
      <c r="AO64" s="470"/>
      <c r="AP64" s="471"/>
      <c r="AQ64" s="513" t="s">
        <v>811</v>
      </c>
      <c r="AR64" s="514"/>
      <c r="AS64" s="514"/>
      <c r="AT64" s="515"/>
      <c r="AU64" s="469">
        <f t="shared" ref="AU64" si="32">SUM(AU59:AX63)</f>
        <v>0</v>
      </c>
      <c r="AV64" s="470"/>
      <c r="AW64" s="470"/>
      <c r="AX64" s="471"/>
      <c r="AY64" s="513" t="s">
        <v>811</v>
      </c>
      <c r="AZ64" s="514"/>
      <c r="BA64" s="514"/>
      <c r="BB64" s="515"/>
      <c r="BC64" s="469">
        <f t="shared" ref="BC64" si="33">SUM(BC59:BF63)</f>
        <v>0</v>
      </c>
      <c r="BD64" s="470"/>
      <c r="BE64" s="470"/>
      <c r="BF64" s="471"/>
      <c r="BG64" s="516" t="str">
        <f t="shared" si="0"/>
        <v>n.é.</v>
      </c>
      <c r="BH64" s="517"/>
    </row>
    <row r="65" spans="1:60" ht="20.100000000000001" customHeight="1" x14ac:dyDescent="0.2">
      <c r="A65" s="393" t="s">
        <v>214</v>
      </c>
      <c r="B65" s="394"/>
      <c r="C65" s="411" t="s">
        <v>435</v>
      </c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3"/>
      <c r="AC65" s="398" t="s">
        <v>337</v>
      </c>
      <c r="AD65" s="399"/>
      <c r="AE65" s="461">
        <v>0</v>
      </c>
      <c r="AF65" s="462"/>
      <c r="AG65" s="462"/>
      <c r="AH65" s="463"/>
      <c r="AI65" s="461">
        <v>0</v>
      </c>
      <c r="AJ65" s="462"/>
      <c r="AK65" s="462"/>
      <c r="AL65" s="463"/>
      <c r="AM65" s="461">
        <v>0</v>
      </c>
      <c r="AN65" s="462"/>
      <c r="AO65" s="462"/>
      <c r="AP65" s="463"/>
      <c r="AQ65" s="196" t="s">
        <v>811</v>
      </c>
      <c r="AR65" s="197"/>
      <c r="AS65" s="197"/>
      <c r="AT65" s="198"/>
      <c r="AU65" s="461">
        <v>0</v>
      </c>
      <c r="AV65" s="462"/>
      <c r="AW65" s="462"/>
      <c r="AX65" s="463"/>
      <c r="AY65" s="196" t="s">
        <v>811</v>
      </c>
      <c r="AZ65" s="197"/>
      <c r="BA65" s="197"/>
      <c r="BB65" s="198"/>
      <c r="BC65" s="461">
        <v>0</v>
      </c>
      <c r="BD65" s="462"/>
      <c r="BE65" s="462"/>
      <c r="BF65" s="463"/>
      <c r="BG65" s="511" t="str">
        <f t="shared" si="0"/>
        <v>n.é.</v>
      </c>
      <c r="BH65" s="512"/>
    </row>
    <row r="66" spans="1:60" ht="20.100000000000001" customHeight="1" x14ac:dyDescent="0.2">
      <c r="A66" s="393" t="s">
        <v>215</v>
      </c>
      <c r="B66" s="394"/>
      <c r="C66" s="411" t="s">
        <v>637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3"/>
      <c r="AC66" s="398" t="s">
        <v>338</v>
      </c>
      <c r="AD66" s="399"/>
      <c r="AE66" s="461">
        <v>0</v>
      </c>
      <c r="AF66" s="462"/>
      <c r="AG66" s="462"/>
      <c r="AH66" s="463"/>
      <c r="AI66" s="461">
        <v>0</v>
      </c>
      <c r="AJ66" s="462"/>
      <c r="AK66" s="462"/>
      <c r="AL66" s="463"/>
      <c r="AM66" s="461">
        <v>0</v>
      </c>
      <c r="AN66" s="462"/>
      <c r="AO66" s="462"/>
      <c r="AP66" s="463"/>
      <c r="AQ66" s="196" t="s">
        <v>811</v>
      </c>
      <c r="AR66" s="197"/>
      <c r="AS66" s="197"/>
      <c r="AT66" s="198"/>
      <c r="AU66" s="461">
        <v>0</v>
      </c>
      <c r="AV66" s="462"/>
      <c r="AW66" s="462"/>
      <c r="AX66" s="463"/>
      <c r="AY66" s="196" t="s">
        <v>811</v>
      </c>
      <c r="AZ66" s="197"/>
      <c r="BA66" s="197"/>
      <c r="BB66" s="198"/>
      <c r="BC66" s="461">
        <v>0</v>
      </c>
      <c r="BD66" s="462"/>
      <c r="BE66" s="462"/>
      <c r="BF66" s="463"/>
      <c r="BG66" s="511" t="str">
        <f t="shared" si="0"/>
        <v>n.é.</v>
      </c>
      <c r="BH66" s="512"/>
    </row>
    <row r="67" spans="1:60" ht="20.100000000000001" customHeight="1" x14ac:dyDescent="0.2">
      <c r="A67" s="393" t="s">
        <v>216</v>
      </c>
      <c r="B67" s="394"/>
      <c r="C67" s="411" t="s">
        <v>638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398" t="s">
        <v>340</v>
      </c>
      <c r="AD67" s="399"/>
      <c r="AE67" s="461">
        <v>0</v>
      </c>
      <c r="AF67" s="462"/>
      <c r="AG67" s="462"/>
      <c r="AH67" s="463"/>
      <c r="AI67" s="461">
        <v>0</v>
      </c>
      <c r="AJ67" s="462"/>
      <c r="AK67" s="462"/>
      <c r="AL67" s="463"/>
      <c r="AM67" s="461">
        <v>0</v>
      </c>
      <c r="AN67" s="462"/>
      <c r="AO67" s="462"/>
      <c r="AP67" s="463"/>
      <c r="AQ67" s="196" t="s">
        <v>811</v>
      </c>
      <c r="AR67" s="197"/>
      <c r="AS67" s="197"/>
      <c r="AT67" s="198"/>
      <c r="AU67" s="461">
        <v>0</v>
      </c>
      <c r="AV67" s="462"/>
      <c r="AW67" s="462"/>
      <c r="AX67" s="463"/>
      <c r="AY67" s="196" t="s">
        <v>811</v>
      </c>
      <c r="AZ67" s="197"/>
      <c r="BA67" s="197"/>
      <c r="BB67" s="198"/>
      <c r="BC67" s="461">
        <v>0</v>
      </c>
      <c r="BD67" s="462"/>
      <c r="BE67" s="462"/>
      <c r="BF67" s="463"/>
      <c r="BG67" s="511" t="str">
        <f t="shared" si="0"/>
        <v>n.é.</v>
      </c>
      <c r="BH67" s="512"/>
    </row>
    <row r="68" spans="1:60" ht="20.100000000000001" customHeight="1" x14ac:dyDescent="0.2">
      <c r="A68" s="393" t="s">
        <v>217</v>
      </c>
      <c r="B68" s="394"/>
      <c r="C68" s="411" t="s">
        <v>436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3"/>
      <c r="AC68" s="398" t="s">
        <v>635</v>
      </c>
      <c r="AD68" s="399"/>
      <c r="AE68" s="461">
        <v>0</v>
      </c>
      <c r="AF68" s="462"/>
      <c r="AG68" s="462"/>
      <c r="AH68" s="463"/>
      <c r="AI68" s="461">
        <v>0</v>
      </c>
      <c r="AJ68" s="462"/>
      <c r="AK68" s="462"/>
      <c r="AL68" s="463"/>
      <c r="AM68" s="461">
        <v>0</v>
      </c>
      <c r="AN68" s="462"/>
      <c r="AO68" s="462"/>
      <c r="AP68" s="463"/>
      <c r="AQ68" s="196" t="s">
        <v>811</v>
      </c>
      <c r="AR68" s="197"/>
      <c r="AS68" s="197"/>
      <c r="AT68" s="198"/>
      <c r="AU68" s="461">
        <v>0</v>
      </c>
      <c r="AV68" s="462"/>
      <c r="AW68" s="462"/>
      <c r="AX68" s="463"/>
      <c r="AY68" s="196" t="s">
        <v>811</v>
      </c>
      <c r="AZ68" s="197"/>
      <c r="BA68" s="197"/>
      <c r="BB68" s="198"/>
      <c r="BC68" s="461">
        <v>0</v>
      </c>
      <c r="BD68" s="462"/>
      <c r="BE68" s="462"/>
      <c r="BF68" s="463"/>
      <c r="BG68" s="511" t="str">
        <f t="shared" si="0"/>
        <v>n.é.</v>
      </c>
      <c r="BH68" s="512"/>
    </row>
    <row r="69" spans="1:60" ht="20.100000000000001" customHeight="1" x14ac:dyDescent="0.2">
      <c r="A69" s="393" t="s">
        <v>218</v>
      </c>
      <c r="B69" s="394"/>
      <c r="C69" s="411" t="s">
        <v>339</v>
      </c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3"/>
      <c r="AC69" s="398" t="s">
        <v>636</v>
      </c>
      <c r="AD69" s="399"/>
      <c r="AE69" s="461">
        <v>0</v>
      </c>
      <c r="AF69" s="462"/>
      <c r="AG69" s="462"/>
      <c r="AH69" s="463"/>
      <c r="AI69" s="461">
        <v>0</v>
      </c>
      <c r="AJ69" s="462"/>
      <c r="AK69" s="462"/>
      <c r="AL69" s="463"/>
      <c r="AM69" s="461">
        <v>0</v>
      </c>
      <c r="AN69" s="462"/>
      <c r="AO69" s="462"/>
      <c r="AP69" s="463"/>
      <c r="AQ69" s="196" t="s">
        <v>811</v>
      </c>
      <c r="AR69" s="197"/>
      <c r="AS69" s="197"/>
      <c r="AT69" s="198"/>
      <c r="AU69" s="461">
        <v>0</v>
      </c>
      <c r="AV69" s="462"/>
      <c r="AW69" s="462"/>
      <c r="AX69" s="463"/>
      <c r="AY69" s="196" t="s">
        <v>811</v>
      </c>
      <c r="AZ69" s="197"/>
      <c r="BA69" s="197"/>
      <c r="BB69" s="198"/>
      <c r="BC69" s="461">
        <v>0</v>
      </c>
      <c r="BD69" s="462"/>
      <c r="BE69" s="462"/>
      <c r="BF69" s="463"/>
      <c r="BG69" s="511" t="str">
        <f t="shared" si="0"/>
        <v>n.é.</v>
      </c>
      <c r="BH69" s="512"/>
    </row>
    <row r="70" spans="1:60" s="3" customFormat="1" ht="20.100000000000001" customHeight="1" x14ac:dyDescent="0.2">
      <c r="A70" s="482" t="s">
        <v>219</v>
      </c>
      <c r="B70" s="483"/>
      <c r="C70" s="484" t="s">
        <v>640</v>
      </c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6"/>
      <c r="AC70" s="472" t="s">
        <v>341</v>
      </c>
      <c r="AD70" s="473"/>
      <c r="AE70" s="469">
        <v>0</v>
      </c>
      <c r="AF70" s="470"/>
      <c r="AG70" s="470"/>
      <c r="AH70" s="471"/>
      <c r="AI70" s="469">
        <f t="shared" ref="AI70" si="34">SUM(AI65:AL69)</f>
        <v>0</v>
      </c>
      <c r="AJ70" s="470"/>
      <c r="AK70" s="470"/>
      <c r="AL70" s="471"/>
      <c r="AM70" s="469">
        <f t="shared" ref="AM70" si="35">SUM(AM65:AP69)</f>
        <v>0</v>
      </c>
      <c r="AN70" s="470"/>
      <c r="AO70" s="470"/>
      <c r="AP70" s="471"/>
      <c r="AQ70" s="513" t="s">
        <v>811</v>
      </c>
      <c r="AR70" s="514"/>
      <c r="AS70" s="514"/>
      <c r="AT70" s="515"/>
      <c r="AU70" s="469">
        <f t="shared" ref="AU70" si="36">SUM(AU65:AX69)</f>
        <v>0</v>
      </c>
      <c r="AV70" s="470"/>
      <c r="AW70" s="470"/>
      <c r="AX70" s="471"/>
      <c r="AY70" s="513" t="s">
        <v>811</v>
      </c>
      <c r="AZ70" s="514"/>
      <c r="BA70" s="514"/>
      <c r="BB70" s="515"/>
      <c r="BC70" s="469">
        <f t="shared" ref="BC70" si="37">SUM(BC65:BF69)</f>
        <v>0</v>
      </c>
      <c r="BD70" s="470"/>
      <c r="BE70" s="470"/>
      <c r="BF70" s="471"/>
      <c r="BG70" s="516" t="str">
        <f t="shared" si="0"/>
        <v>n.é.</v>
      </c>
      <c r="BH70" s="517"/>
    </row>
    <row r="71" spans="1:60" s="3" customFormat="1" ht="20.100000000000001" customHeight="1" x14ac:dyDescent="0.2">
      <c r="A71" s="420" t="s">
        <v>220</v>
      </c>
      <c r="B71" s="421"/>
      <c r="C71" s="422" t="s">
        <v>641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4"/>
      <c r="AC71" s="425" t="s">
        <v>342</v>
      </c>
      <c r="AD71" s="426"/>
      <c r="AE71" s="518">
        <v>414000</v>
      </c>
      <c r="AF71" s="519"/>
      <c r="AG71" s="519"/>
      <c r="AH71" s="520"/>
      <c r="AI71" s="518">
        <f t="shared" ref="AI71" si="38">AI20+AI26+AI40+AI52+AI58+AI64+AI70</f>
        <v>1080200</v>
      </c>
      <c r="AJ71" s="519"/>
      <c r="AK71" s="519"/>
      <c r="AL71" s="520"/>
      <c r="AM71" s="518">
        <f t="shared" ref="AM71" si="39">AM20+AM26+AM40+AM52+AM58+AM64+AM70</f>
        <v>1080200</v>
      </c>
      <c r="AN71" s="519"/>
      <c r="AO71" s="519"/>
      <c r="AP71" s="520"/>
      <c r="AQ71" s="521" t="s">
        <v>811</v>
      </c>
      <c r="AR71" s="522"/>
      <c r="AS71" s="522"/>
      <c r="AT71" s="523"/>
      <c r="AU71" s="518">
        <f t="shared" ref="AU71" si="40">AU20+AU26+AU40+AU52+AU58+AU64+AU70</f>
        <v>0</v>
      </c>
      <c r="AV71" s="519"/>
      <c r="AW71" s="519"/>
      <c r="AX71" s="520"/>
      <c r="AY71" s="521" t="s">
        <v>811</v>
      </c>
      <c r="AZ71" s="522"/>
      <c r="BA71" s="522"/>
      <c r="BB71" s="523"/>
      <c r="BC71" s="518">
        <f t="shared" ref="BC71" si="41">BC20+BC26+BC40+BC52+BC58+BC64+BC70</f>
        <v>1080200</v>
      </c>
      <c r="BD71" s="519"/>
      <c r="BE71" s="519"/>
      <c r="BF71" s="520"/>
      <c r="BG71" s="524">
        <f t="shared" si="0"/>
        <v>1</v>
      </c>
      <c r="BH71" s="525"/>
    </row>
    <row r="72" spans="1:60" ht="20.100000000000001" customHeight="1" x14ac:dyDescent="0.2">
      <c r="A72" s="393" t="s">
        <v>221</v>
      </c>
      <c r="B72" s="394"/>
      <c r="C72" s="432" t="s">
        <v>642</v>
      </c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4"/>
      <c r="AC72" s="435" t="s">
        <v>343</v>
      </c>
      <c r="AD72" s="436"/>
      <c r="AE72" s="461">
        <v>0</v>
      </c>
      <c r="AF72" s="462"/>
      <c r="AG72" s="462"/>
      <c r="AH72" s="463"/>
      <c r="AI72" s="461">
        <v>0</v>
      </c>
      <c r="AJ72" s="462"/>
      <c r="AK72" s="462"/>
      <c r="AL72" s="463"/>
      <c r="AM72" s="461">
        <v>0</v>
      </c>
      <c r="AN72" s="462"/>
      <c r="AO72" s="462"/>
      <c r="AP72" s="463"/>
      <c r="AQ72" s="196" t="s">
        <v>811</v>
      </c>
      <c r="AR72" s="197"/>
      <c r="AS72" s="197"/>
      <c r="AT72" s="198"/>
      <c r="AU72" s="461">
        <v>0</v>
      </c>
      <c r="AV72" s="462"/>
      <c r="AW72" s="462"/>
      <c r="AX72" s="463"/>
      <c r="AY72" s="196" t="s">
        <v>811</v>
      </c>
      <c r="AZ72" s="197"/>
      <c r="BA72" s="197"/>
      <c r="BB72" s="198"/>
      <c r="BC72" s="461">
        <v>0</v>
      </c>
      <c r="BD72" s="462"/>
      <c r="BE72" s="462"/>
      <c r="BF72" s="463"/>
      <c r="BG72" s="511" t="str">
        <f t="shared" si="0"/>
        <v>n.é.</v>
      </c>
      <c r="BH72" s="512"/>
    </row>
    <row r="73" spans="1:60" ht="20.100000000000001" customHeight="1" x14ac:dyDescent="0.2">
      <c r="A73" s="393" t="s">
        <v>222</v>
      </c>
      <c r="B73" s="394"/>
      <c r="C73" s="411" t="s">
        <v>344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3"/>
      <c r="AC73" s="435" t="s">
        <v>345</v>
      </c>
      <c r="AD73" s="436"/>
      <c r="AE73" s="461">
        <v>0</v>
      </c>
      <c r="AF73" s="462"/>
      <c r="AG73" s="462"/>
      <c r="AH73" s="463"/>
      <c r="AI73" s="461">
        <v>0</v>
      </c>
      <c r="AJ73" s="462"/>
      <c r="AK73" s="462"/>
      <c r="AL73" s="463"/>
      <c r="AM73" s="461">
        <v>0</v>
      </c>
      <c r="AN73" s="462"/>
      <c r="AO73" s="462"/>
      <c r="AP73" s="463"/>
      <c r="AQ73" s="196" t="s">
        <v>811</v>
      </c>
      <c r="AR73" s="197"/>
      <c r="AS73" s="197"/>
      <c r="AT73" s="198"/>
      <c r="AU73" s="461">
        <v>0</v>
      </c>
      <c r="AV73" s="462"/>
      <c r="AW73" s="462"/>
      <c r="AX73" s="463"/>
      <c r="AY73" s="196" t="s">
        <v>811</v>
      </c>
      <c r="AZ73" s="197"/>
      <c r="BA73" s="197"/>
      <c r="BB73" s="198"/>
      <c r="BC73" s="461">
        <v>0</v>
      </c>
      <c r="BD73" s="462"/>
      <c r="BE73" s="462"/>
      <c r="BF73" s="463"/>
      <c r="BG73" s="511" t="str">
        <f t="shared" ref="BG73:BG144" si="42">IF(AI73&gt;0,BC73/AI73,"n.é.")</f>
        <v>n.é.</v>
      </c>
      <c r="BH73" s="512"/>
    </row>
    <row r="74" spans="1:60" ht="20.100000000000001" customHeight="1" x14ac:dyDescent="0.2">
      <c r="A74" s="393" t="s">
        <v>223</v>
      </c>
      <c r="B74" s="394"/>
      <c r="C74" s="432" t="s">
        <v>643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4"/>
      <c r="AC74" s="435" t="s">
        <v>346</v>
      </c>
      <c r="AD74" s="436"/>
      <c r="AE74" s="461">
        <v>0</v>
      </c>
      <c r="AF74" s="462"/>
      <c r="AG74" s="462"/>
      <c r="AH74" s="463"/>
      <c r="AI74" s="461">
        <v>0</v>
      </c>
      <c r="AJ74" s="462"/>
      <c r="AK74" s="462"/>
      <c r="AL74" s="463"/>
      <c r="AM74" s="461">
        <v>0</v>
      </c>
      <c r="AN74" s="462"/>
      <c r="AO74" s="462"/>
      <c r="AP74" s="463"/>
      <c r="AQ74" s="196" t="s">
        <v>811</v>
      </c>
      <c r="AR74" s="197"/>
      <c r="AS74" s="197"/>
      <c r="AT74" s="198"/>
      <c r="AU74" s="461">
        <v>0</v>
      </c>
      <c r="AV74" s="462"/>
      <c r="AW74" s="462"/>
      <c r="AX74" s="463"/>
      <c r="AY74" s="196" t="s">
        <v>811</v>
      </c>
      <c r="AZ74" s="197"/>
      <c r="BA74" s="197"/>
      <c r="BB74" s="198"/>
      <c r="BC74" s="461">
        <v>0</v>
      </c>
      <c r="BD74" s="462"/>
      <c r="BE74" s="462"/>
      <c r="BF74" s="463"/>
      <c r="BG74" s="511" t="str">
        <f t="shared" si="42"/>
        <v>n.é.</v>
      </c>
      <c r="BH74" s="512"/>
    </row>
    <row r="75" spans="1:60" s="3" customFormat="1" ht="20.100000000000001" customHeight="1" x14ac:dyDescent="0.2">
      <c r="A75" s="482" t="s">
        <v>224</v>
      </c>
      <c r="B75" s="483"/>
      <c r="C75" s="484" t="s">
        <v>646</v>
      </c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6"/>
      <c r="AC75" s="526" t="s">
        <v>347</v>
      </c>
      <c r="AD75" s="527"/>
      <c r="AE75" s="469">
        <v>0</v>
      </c>
      <c r="AF75" s="470"/>
      <c r="AG75" s="470"/>
      <c r="AH75" s="471"/>
      <c r="AI75" s="469">
        <f t="shared" ref="AI75" si="43">SUM(AI72:AL74)</f>
        <v>0</v>
      </c>
      <c r="AJ75" s="470"/>
      <c r="AK75" s="470"/>
      <c r="AL75" s="471"/>
      <c r="AM75" s="469">
        <f t="shared" ref="AM75" si="44">SUM(AM72:AP74)</f>
        <v>0</v>
      </c>
      <c r="AN75" s="470"/>
      <c r="AO75" s="470"/>
      <c r="AP75" s="471"/>
      <c r="AQ75" s="513" t="s">
        <v>811</v>
      </c>
      <c r="AR75" s="514"/>
      <c r="AS75" s="514"/>
      <c r="AT75" s="515"/>
      <c r="AU75" s="469">
        <f t="shared" ref="AU75" si="45">SUM(AU72:AX74)</f>
        <v>0</v>
      </c>
      <c r="AV75" s="470"/>
      <c r="AW75" s="470"/>
      <c r="AX75" s="471"/>
      <c r="AY75" s="513" t="s">
        <v>811</v>
      </c>
      <c r="AZ75" s="514"/>
      <c r="BA75" s="514"/>
      <c r="BB75" s="515"/>
      <c r="BC75" s="469">
        <f t="shared" ref="BC75" si="46">SUM(BC72:BF74)</f>
        <v>0</v>
      </c>
      <c r="BD75" s="470"/>
      <c r="BE75" s="470"/>
      <c r="BF75" s="471"/>
      <c r="BG75" s="516" t="str">
        <f t="shared" si="42"/>
        <v>n.é.</v>
      </c>
      <c r="BH75" s="517"/>
    </row>
    <row r="76" spans="1:60" ht="20.100000000000001" customHeight="1" x14ac:dyDescent="0.2">
      <c r="A76" s="393" t="s">
        <v>225</v>
      </c>
      <c r="B76" s="394"/>
      <c r="C76" s="411" t="s">
        <v>348</v>
      </c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3"/>
      <c r="AC76" s="435" t="s">
        <v>349</v>
      </c>
      <c r="AD76" s="436"/>
      <c r="AE76" s="461">
        <v>0</v>
      </c>
      <c r="AF76" s="462"/>
      <c r="AG76" s="462"/>
      <c r="AH76" s="463"/>
      <c r="AI76" s="461">
        <v>0</v>
      </c>
      <c r="AJ76" s="462"/>
      <c r="AK76" s="462"/>
      <c r="AL76" s="463"/>
      <c r="AM76" s="461">
        <v>0</v>
      </c>
      <c r="AN76" s="462"/>
      <c r="AO76" s="462"/>
      <c r="AP76" s="463"/>
      <c r="AQ76" s="196" t="s">
        <v>811</v>
      </c>
      <c r="AR76" s="197"/>
      <c r="AS76" s="197"/>
      <c r="AT76" s="198"/>
      <c r="AU76" s="461">
        <v>0</v>
      </c>
      <c r="AV76" s="462"/>
      <c r="AW76" s="462"/>
      <c r="AX76" s="463"/>
      <c r="AY76" s="196" t="s">
        <v>811</v>
      </c>
      <c r="AZ76" s="197"/>
      <c r="BA76" s="197"/>
      <c r="BB76" s="198"/>
      <c r="BC76" s="461">
        <v>0</v>
      </c>
      <c r="BD76" s="462"/>
      <c r="BE76" s="462"/>
      <c r="BF76" s="463"/>
      <c r="BG76" s="511" t="str">
        <f t="shared" si="42"/>
        <v>n.é.</v>
      </c>
      <c r="BH76" s="512"/>
    </row>
    <row r="77" spans="1:60" ht="20.100000000000001" customHeight="1" x14ac:dyDescent="0.2">
      <c r="A77" s="393" t="s">
        <v>226</v>
      </c>
      <c r="B77" s="394"/>
      <c r="C77" s="432" t="s">
        <v>644</v>
      </c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4"/>
      <c r="AC77" s="435" t="s">
        <v>350</v>
      </c>
      <c r="AD77" s="436"/>
      <c r="AE77" s="461">
        <v>0</v>
      </c>
      <c r="AF77" s="462"/>
      <c r="AG77" s="462"/>
      <c r="AH77" s="463"/>
      <c r="AI77" s="461">
        <v>0</v>
      </c>
      <c r="AJ77" s="462"/>
      <c r="AK77" s="462"/>
      <c r="AL77" s="463"/>
      <c r="AM77" s="461">
        <v>0</v>
      </c>
      <c r="AN77" s="462"/>
      <c r="AO77" s="462"/>
      <c r="AP77" s="463"/>
      <c r="AQ77" s="196" t="s">
        <v>811</v>
      </c>
      <c r="AR77" s="197"/>
      <c r="AS77" s="197"/>
      <c r="AT77" s="198"/>
      <c r="AU77" s="461">
        <v>0</v>
      </c>
      <c r="AV77" s="462"/>
      <c r="AW77" s="462"/>
      <c r="AX77" s="463"/>
      <c r="AY77" s="196" t="s">
        <v>811</v>
      </c>
      <c r="AZ77" s="197"/>
      <c r="BA77" s="197"/>
      <c r="BB77" s="198"/>
      <c r="BC77" s="461">
        <v>0</v>
      </c>
      <c r="BD77" s="462"/>
      <c r="BE77" s="462"/>
      <c r="BF77" s="463"/>
      <c r="BG77" s="511" t="str">
        <f t="shared" si="42"/>
        <v>n.é.</v>
      </c>
      <c r="BH77" s="512"/>
    </row>
    <row r="78" spans="1:60" ht="20.100000000000001" customHeight="1" x14ac:dyDescent="0.2">
      <c r="A78" s="393" t="s">
        <v>227</v>
      </c>
      <c r="B78" s="394"/>
      <c r="C78" s="411" t="s">
        <v>351</v>
      </c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3"/>
      <c r="AC78" s="435" t="s">
        <v>352</v>
      </c>
      <c r="AD78" s="436"/>
      <c r="AE78" s="461">
        <v>0</v>
      </c>
      <c r="AF78" s="462"/>
      <c r="AG78" s="462"/>
      <c r="AH78" s="463"/>
      <c r="AI78" s="461">
        <v>0</v>
      </c>
      <c r="AJ78" s="462"/>
      <c r="AK78" s="462"/>
      <c r="AL78" s="463"/>
      <c r="AM78" s="461">
        <v>0</v>
      </c>
      <c r="AN78" s="462"/>
      <c r="AO78" s="462"/>
      <c r="AP78" s="463"/>
      <c r="AQ78" s="196" t="s">
        <v>811</v>
      </c>
      <c r="AR78" s="197"/>
      <c r="AS78" s="197"/>
      <c r="AT78" s="198"/>
      <c r="AU78" s="461">
        <v>0</v>
      </c>
      <c r="AV78" s="462"/>
      <c r="AW78" s="462"/>
      <c r="AX78" s="463"/>
      <c r="AY78" s="196" t="s">
        <v>811</v>
      </c>
      <c r="AZ78" s="197"/>
      <c r="BA78" s="197"/>
      <c r="BB78" s="198"/>
      <c r="BC78" s="461">
        <v>0</v>
      </c>
      <c r="BD78" s="462"/>
      <c r="BE78" s="462"/>
      <c r="BF78" s="463"/>
      <c r="BG78" s="511" t="str">
        <f t="shared" si="42"/>
        <v>n.é.</v>
      </c>
      <c r="BH78" s="512"/>
    </row>
    <row r="79" spans="1:60" ht="20.100000000000001" customHeight="1" x14ac:dyDescent="0.2">
      <c r="A79" s="393" t="s">
        <v>228</v>
      </c>
      <c r="B79" s="394"/>
      <c r="C79" s="432" t="s">
        <v>645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4"/>
      <c r="AC79" s="435" t="s">
        <v>353</v>
      </c>
      <c r="AD79" s="436"/>
      <c r="AE79" s="461">
        <v>0</v>
      </c>
      <c r="AF79" s="462"/>
      <c r="AG79" s="462"/>
      <c r="AH79" s="463"/>
      <c r="AI79" s="461">
        <v>0</v>
      </c>
      <c r="AJ79" s="462"/>
      <c r="AK79" s="462"/>
      <c r="AL79" s="463"/>
      <c r="AM79" s="461">
        <v>0</v>
      </c>
      <c r="AN79" s="462"/>
      <c r="AO79" s="462"/>
      <c r="AP79" s="463"/>
      <c r="AQ79" s="196" t="s">
        <v>811</v>
      </c>
      <c r="AR79" s="197"/>
      <c r="AS79" s="197"/>
      <c r="AT79" s="198"/>
      <c r="AU79" s="461">
        <v>0</v>
      </c>
      <c r="AV79" s="462"/>
      <c r="AW79" s="462"/>
      <c r="AX79" s="463"/>
      <c r="AY79" s="196" t="s">
        <v>811</v>
      </c>
      <c r="AZ79" s="197"/>
      <c r="BA79" s="197"/>
      <c r="BB79" s="198"/>
      <c r="BC79" s="461">
        <v>0</v>
      </c>
      <c r="BD79" s="462"/>
      <c r="BE79" s="462"/>
      <c r="BF79" s="463"/>
      <c r="BG79" s="511" t="str">
        <f t="shared" si="42"/>
        <v>n.é.</v>
      </c>
      <c r="BH79" s="512"/>
    </row>
    <row r="80" spans="1:60" s="3" customFormat="1" ht="20.100000000000001" customHeight="1" x14ac:dyDescent="0.2">
      <c r="A80" s="482" t="s">
        <v>229</v>
      </c>
      <c r="B80" s="483"/>
      <c r="C80" s="528" t="s">
        <v>647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30"/>
      <c r="AC80" s="526" t="s">
        <v>354</v>
      </c>
      <c r="AD80" s="527"/>
      <c r="AE80" s="469">
        <v>0</v>
      </c>
      <c r="AF80" s="470"/>
      <c r="AG80" s="470"/>
      <c r="AH80" s="471"/>
      <c r="AI80" s="469">
        <f t="shared" ref="AI80" si="47">SUM(AI76:AL79)</f>
        <v>0</v>
      </c>
      <c r="AJ80" s="470"/>
      <c r="AK80" s="470"/>
      <c r="AL80" s="471"/>
      <c r="AM80" s="469">
        <f t="shared" ref="AM80" si="48">SUM(AM76:AP79)</f>
        <v>0</v>
      </c>
      <c r="AN80" s="470"/>
      <c r="AO80" s="470"/>
      <c r="AP80" s="471"/>
      <c r="AQ80" s="513" t="s">
        <v>811</v>
      </c>
      <c r="AR80" s="514"/>
      <c r="AS80" s="514"/>
      <c r="AT80" s="515"/>
      <c r="AU80" s="469">
        <f t="shared" ref="AU80" si="49">SUM(AU76:AX79)</f>
        <v>0</v>
      </c>
      <c r="AV80" s="470"/>
      <c r="AW80" s="470"/>
      <c r="AX80" s="471"/>
      <c r="AY80" s="513" t="s">
        <v>811</v>
      </c>
      <c r="AZ80" s="514"/>
      <c r="BA80" s="514"/>
      <c r="BB80" s="515"/>
      <c r="BC80" s="469">
        <f t="shared" ref="BC80" si="50">SUM(BC76:BF79)</f>
        <v>0</v>
      </c>
      <c r="BD80" s="470"/>
      <c r="BE80" s="470"/>
      <c r="BF80" s="471"/>
      <c r="BG80" s="516" t="str">
        <f t="shared" si="42"/>
        <v>n.é.</v>
      </c>
      <c r="BH80" s="517"/>
    </row>
    <row r="81" spans="1:60" ht="20.100000000000001" customHeight="1" x14ac:dyDescent="0.2">
      <c r="A81" s="393" t="s">
        <v>230</v>
      </c>
      <c r="B81" s="394"/>
      <c r="C81" s="411" t="s">
        <v>355</v>
      </c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3"/>
      <c r="AC81" s="435" t="s">
        <v>356</v>
      </c>
      <c r="AD81" s="436"/>
      <c r="AE81" s="461">
        <v>2817878</v>
      </c>
      <c r="AF81" s="462"/>
      <c r="AG81" s="462"/>
      <c r="AH81" s="463"/>
      <c r="AI81" s="461">
        <v>2814950</v>
      </c>
      <c r="AJ81" s="462"/>
      <c r="AK81" s="462"/>
      <c r="AL81" s="463"/>
      <c r="AM81" s="461">
        <v>2814950</v>
      </c>
      <c r="AN81" s="462"/>
      <c r="AO81" s="462"/>
      <c r="AP81" s="463"/>
      <c r="AQ81" s="196" t="s">
        <v>811</v>
      </c>
      <c r="AR81" s="197"/>
      <c r="AS81" s="197"/>
      <c r="AT81" s="198"/>
      <c r="AU81" s="461">
        <v>0</v>
      </c>
      <c r="AV81" s="462"/>
      <c r="AW81" s="462"/>
      <c r="AX81" s="463"/>
      <c r="AY81" s="196" t="s">
        <v>811</v>
      </c>
      <c r="AZ81" s="197"/>
      <c r="BA81" s="197"/>
      <c r="BB81" s="198"/>
      <c r="BC81" s="461">
        <v>2814950</v>
      </c>
      <c r="BD81" s="462"/>
      <c r="BE81" s="462"/>
      <c r="BF81" s="463"/>
      <c r="BG81" s="511">
        <f t="shared" si="42"/>
        <v>1</v>
      </c>
      <c r="BH81" s="512"/>
    </row>
    <row r="82" spans="1:60" ht="20.100000000000001" customHeight="1" x14ac:dyDescent="0.2">
      <c r="A82" s="393" t="s">
        <v>231</v>
      </c>
      <c r="B82" s="394"/>
      <c r="C82" s="411" t="s">
        <v>357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3"/>
      <c r="AC82" s="435" t="s">
        <v>358</v>
      </c>
      <c r="AD82" s="436"/>
      <c r="AE82" s="461">
        <v>0</v>
      </c>
      <c r="AF82" s="462"/>
      <c r="AG82" s="462"/>
      <c r="AH82" s="463"/>
      <c r="AI82" s="461">
        <v>0</v>
      </c>
      <c r="AJ82" s="462"/>
      <c r="AK82" s="462"/>
      <c r="AL82" s="463"/>
      <c r="AM82" s="461">
        <v>0</v>
      </c>
      <c r="AN82" s="462"/>
      <c r="AO82" s="462"/>
      <c r="AP82" s="463"/>
      <c r="AQ82" s="196" t="s">
        <v>811</v>
      </c>
      <c r="AR82" s="197"/>
      <c r="AS82" s="197"/>
      <c r="AT82" s="198"/>
      <c r="AU82" s="461">
        <v>0</v>
      </c>
      <c r="AV82" s="462"/>
      <c r="AW82" s="462"/>
      <c r="AX82" s="463"/>
      <c r="AY82" s="196" t="s">
        <v>811</v>
      </c>
      <c r="AZ82" s="197"/>
      <c r="BA82" s="197"/>
      <c r="BB82" s="198"/>
      <c r="BC82" s="461">
        <v>0</v>
      </c>
      <c r="BD82" s="462"/>
      <c r="BE82" s="462"/>
      <c r="BF82" s="463"/>
      <c r="BG82" s="511" t="str">
        <f t="shared" si="42"/>
        <v>n.é.</v>
      </c>
      <c r="BH82" s="512"/>
    </row>
    <row r="83" spans="1:60" s="3" customFormat="1" ht="20.100000000000001" customHeight="1" x14ac:dyDescent="0.2">
      <c r="A83" s="482" t="s">
        <v>232</v>
      </c>
      <c r="B83" s="483"/>
      <c r="C83" s="484" t="s">
        <v>649</v>
      </c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6"/>
      <c r="AC83" s="526" t="s">
        <v>359</v>
      </c>
      <c r="AD83" s="527"/>
      <c r="AE83" s="206">
        <v>2817878</v>
      </c>
      <c r="AF83" s="207"/>
      <c r="AG83" s="207"/>
      <c r="AH83" s="208"/>
      <c r="AI83" s="206">
        <f t="shared" ref="AI83" si="51">SUM(AI81:AL82)</f>
        <v>2814950</v>
      </c>
      <c r="AJ83" s="207"/>
      <c r="AK83" s="207"/>
      <c r="AL83" s="208"/>
      <c r="AM83" s="206">
        <f t="shared" ref="AM83" si="52">SUM(AM81:AP82)</f>
        <v>2814950</v>
      </c>
      <c r="AN83" s="207"/>
      <c r="AO83" s="207"/>
      <c r="AP83" s="208"/>
      <c r="AQ83" s="209" t="s">
        <v>811</v>
      </c>
      <c r="AR83" s="210"/>
      <c r="AS83" s="210"/>
      <c r="AT83" s="211"/>
      <c r="AU83" s="206">
        <f t="shared" ref="AU83" si="53">SUM(AU81:AX82)</f>
        <v>0</v>
      </c>
      <c r="AV83" s="207"/>
      <c r="AW83" s="207"/>
      <c r="AX83" s="208"/>
      <c r="AY83" s="209" t="s">
        <v>811</v>
      </c>
      <c r="AZ83" s="210"/>
      <c r="BA83" s="210"/>
      <c r="BB83" s="211"/>
      <c r="BC83" s="206">
        <f t="shared" ref="BC83" si="54">SUM(BC81:BF82)</f>
        <v>2814950</v>
      </c>
      <c r="BD83" s="207"/>
      <c r="BE83" s="207"/>
      <c r="BF83" s="208"/>
      <c r="BG83" s="516">
        <f t="shared" si="42"/>
        <v>1</v>
      </c>
      <c r="BH83" s="517"/>
    </row>
    <row r="84" spans="1:60" ht="20.100000000000001" customHeight="1" x14ac:dyDescent="0.2">
      <c r="A84" s="393" t="s">
        <v>233</v>
      </c>
      <c r="B84" s="394"/>
      <c r="C84" s="432" t="s">
        <v>360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5" t="s">
        <v>361</v>
      </c>
      <c r="AD84" s="436"/>
      <c r="AE84" s="461">
        <v>0</v>
      </c>
      <c r="AF84" s="462"/>
      <c r="AG84" s="462"/>
      <c r="AH84" s="463"/>
      <c r="AI84" s="461">
        <v>0</v>
      </c>
      <c r="AJ84" s="462"/>
      <c r="AK84" s="462"/>
      <c r="AL84" s="463"/>
      <c r="AM84" s="461">
        <v>0</v>
      </c>
      <c r="AN84" s="462"/>
      <c r="AO84" s="462"/>
      <c r="AP84" s="463"/>
      <c r="AQ84" s="196" t="s">
        <v>811</v>
      </c>
      <c r="AR84" s="197"/>
      <c r="AS84" s="197"/>
      <c r="AT84" s="198"/>
      <c r="AU84" s="461">
        <v>0</v>
      </c>
      <c r="AV84" s="462"/>
      <c r="AW84" s="462"/>
      <c r="AX84" s="463"/>
      <c r="AY84" s="196" t="s">
        <v>811</v>
      </c>
      <c r="AZ84" s="197"/>
      <c r="BA84" s="197"/>
      <c r="BB84" s="198"/>
      <c r="BC84" s="461">
        <v>0</v>
      </c>
      <c r="BD84" s="462"/>
      <c r="BE84" s="462"/>
      <c r="BF84" s="463"/>
      <c r="BG84" s="511" t="str">
        <f t="shared" si="42"/>
        <v>n.é.</v>
      </c>
      <c r="BH84" s="512"/>
    </row>
    <row r="85" spans="1:60" ht="20.100000000000001" customHeight="1" x14ac:dyDescent="0.2">
      <c r="A85" s="393" t="s">
        <v>234</v>
      </c>
      <c r="B85" s="394"/>
      <c r="C85" s="432" t="s">
        <v>362</v>
      </c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4"/>
      <c r="AC85" s="435" t="s">
        <v>363</v>
      </c>
      <c r="AD85" s="436"/>
      <c r="AE85" s="461">
        <v>0</v>
      </c>
      <c r="AF85" s="462"/>
      <c r="AG85" s="462"/>
      <c r="AH85" s="463"/>
      <c r="AI85" s="461">
        <v>0</v>
      </c>
      <c r="AJ85" s="462"/>
      <c r="AK85" s="462"/>
      <c r="AL85" s="463"/>
      <c r="AM85" s="461">
        <v>0</v>
      </c>
      <c r="AN85" s="462"/>
      <c r="AO85" s="462"/>
      <c r="AP85" s="463"/>
      <c r="AQ85" s="196" t="s">
        <v>811</v>
      </c>
      <c r="AR85" s="197"/>
      <c r="AS85" s="197"/>
      <c r="AT85" s="198"/>
      <c r="AU85" s="461">
        <v>0</v>
      </c>
      <c r="AV85" s="462"/>
      <c r="AW85" s="462"/>
      <c r="AX85" s="463"/>
      <c r="AY85" s="196" t="s">
        <v>811</v>
      </c>
      <c r="AZ85" s="197"/>
      <c r="BA85" s="197"/>
      <c r="BB85" s="198"/>
      <c r="BC85" s="461">
        <v>0</v>
      </c>
      <c r="BD85" s="462"/>
      <c r="BE85" s="462"/>
      <c r="BF85" s="463"/>
      <c r="BG85" s="511" t="str">
        <f t="shared" si="42"/>
        <v>n.é.</v>
      </c>
      <c r="BH85" s="512"/>
    </row>
    <row r="86" spans="1:60" ht="20.100000000000001" customHeight="1" x14ac:dyDescent="0.2">
      <c r="A86" s="393" t="s">
        <v>235</v>
      </c>
      <c r="B86" s="394"/>
      <c r="C86" s="432" t="s">
        <v>364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35" t="s">
        <v>365</v>
      </c>
      <c r="AD86" s="436"/>
      <c r="AE86" s="461">
        <v>64446400</v>
      </c>
      <c r="AF86" s="462"/>
      <c r="AG86" s="462"/>
      <c r="AH86" s="463"/>
      <c r="AI86" s="461">
        <v>69158543</v>
      </c>
      <c r="AJ86" s="462"/>
      <c r="AK86" s="462"/>
      <c r="AL86" s="463"/>
      <c r="AM86" s="461">
        <v>69158543</v>
      </c>
      <c r="AN86" s="462"/>
      <c r="AO86" s="462"/>
      <c r="AP86" s="463"/>
      <c r="AQ86" s="196" t="s">
        <v>811</v>
      </c>
      <c r="AR86" s="197"/>
      <c r="AS86" s="197"/>
      <c r="AT86" s="198"/>
      <c r="AU86" s="461">
        <v>0</v>
      </c>
      <c r="AV86" s="462"/>
      <c r="AW86" s="462"/>
      <c r="AX86" s="463"/>
      <c r="AY86" s="196" t="s">
        <v>811</v>
      </c>
      <c r="AZ86" s="197"/>
      <c r="BA86" s="197"/>
      <c r="BB86" s="198"/>
      <c r="BC86" s="461">
        <v>69158543</v>
      </c>
      <c r="BD86" s="462"/>
      <c r="BE86" s="462"/>
      <c r="BF86" s="463"/>
      <c r="BG86" s="511">
        <f t="shared" si="42"/>
        <v>1</v>
      </c>
      <c r="BH86" s="512"/>
    </row>
    <row r="87" spans="1:60" ht="20.100000000000001" customHeight="1" x14ac:dyDescent="0.2">
      <c r="A87" s="393" t="s">
        <v>236</v>
      </c>
      <c r="B87" s="394"/>
      <c r="C87" s="432" t="s">
        <v>648</v>
      </c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4"/>
      <c r="AC87" s="435" t="s">
        <v>366</v>
      </c>
      <c r="AD87" s="436"/>
      <c r="AE87" s="461">
        <v>0</v>
      </c>
      <c r="AF87" s="462"/>
      <c r="AG87" s="462"/>
      <c r="AH87" s="463"/>
      <c r="AI87" s="461">
        <v>0</v>
      </c>
      <c r="AJ87" s="462"/>
      <c r="AK87" s="462"/>
      <c r="AL87" s="463"/>
      <c r="AM87" s="461">
        <v>0</v>
      </c>
      <c r="AN87" s="462"/>
      <c r="AO87" s="462"/>
      <c r="AP87" s="463"/>
      <c r="AQ87" s="196" t="s">
        <v>811</v>
      </c>
      <c r="AR87" s="197"/>
      <c r="AS87" s="197"/>
      <c r="AT87" s="198"/>
      <c r="AU87" s="461">
        <v>0</v>
      </c>
      <c r="AV87" s="462"/>
      <c r="AW87" s="462"/>
      <c r="AX87" s="463"/>
      <c r="AY87" s="196" t="s">
        <v>811</v>
      </c>
      <c r="AZ87" s="197"/>
      <c r="BA87" s="197"/>
      <c r="BB87" s="198"/>
      <c r="BC87" s="461">
        <v>0</v>
      </c>
      <c r="BD87" s="462"/>
      <c r="BE87" s="462"/>
      <c r="BF87" s="463"/>
      <c r="BG87" s="511" t="str">
        <f t="shared" si="42"/>
        <v>n.é.</v>
      </c>
      <c r="BH87" s="512"/>
    </row>
    <row r="88" spans="1:60" ht="20.100000000000001" customHeight="1" x14ac:dyDescent="0.2">
      <c r="A88" s="393" t="s">
        <v>237</v>
      </c>
      <c r="B88" s="394"/>
      <c r="C88" s="411" t="s">
        <v>367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3"/>
      <c r="AC88" s="435" t="s">
        <v>368</v>
      </c>
      <c r="AD88" s="436"/>
      <c r="AE88" s="461">
        <v>0</v>
      </c>
      <c r="AF88" s="462"/>
      <c r="AG88" s="462"/>
      <c r="AH88" s="463"/>
      <c r="AI88" s="461">
        <v>0</v>
      </c>
      <c r="AJ88" s="462"/>
      <c r="AK88" s="462"/>
      <c r="AL88" s="463"/>
      <c r="AM88" s="461">
        <v>0</v>
      </c>
      <c r="AN88" s="462"/>
      <c r="AO88" s="462"/>
      <c r="AP88" s="463"/>
      <c r="AQ88" s="196" t="s">
        <v>811</v>
      </c>
      <c r="AR88" s="197"/>
      <c r="AS88" s="197"/>
      <c r="AT88" s="198"/>
      <c r="AU88" s="461">
        <v>0</v>
      </c>
      <c r="AV88" s="462"/>
      <c r="AW88" s="462"/>
      <c r="AX88" s="463"/>
      <c r="AY88" s="196" t="s">
        <v>811</v>
      </c>
      <c r="AZ88" s="197"/>
      <c r="BA88" s="197"/>
      <c r="BB88" s="198"/>
      <c r="BC88" s="461">
        <v>0</v>
      </c>
      <c r="BD88" s="462"/>
      <c r="BE88" s="462"/>
      <c r="BF88" s="463"/>
      <c r="BG88" s="511" t="str">
        <f t="shared" si="42"/>
        <v>n.é.</v>
      </c>
      <c r="BH88" s="512"/>
    </row>
    <row r="89" spans="1:60" ht="20.100000000000001" customHeight="1" x14ac:dyDescent="0.2">
      <c r="A89" s="393" t="s">
        <v>238</v>
      </c>
      <c r="B89" s="394"/>
      <c r="C89" s="411" t="s">
        <v>653</v>
      </c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3"/>
      <c r="AC89" s="435" t="s">
        <v>651</v>
      </c>
      <c r="AD89" s="436"/>
      <c r="AE89" s="461">
        <v>0</v>
      </c>
      <c r="AF89" s="462"/>
      <c r="AG89" s="462"/>
      <c r="AH89" s="463"/>
      <c r="AI89" s="461">
        <v>0</v>
      </c>
      <c r="AJ89" s="462"/>
      <c r="AK89" s="462"/>
      <c r="AL89" s="463"/>
      <c r="AM89" s="461">
        <v>0</v>
      </c>
      <c r="AN89" s="462"/>
      <c r="AO89" s="462"/>
      <c r="AP89" s="463"/>
      <c r="AQ89" s="196" t="s">
        <v>811</v>
      </c>
      <c r="AR89" s="197"/>
      <c r="AS89" s="197"/>
      <c r="AT89" s="198"/>
      <c r="AU89" s="461">
        <v>0</v>
      </c>
      <c r="AV89" s="462"/>
      <c r="AW89" s="462"/>
      <c r="AX89" s="463"/>
      <c r="AY89" s="196" t="s">
        <v>811</v>
      </c>
      <c r="AZ89" s="197"/>
      <c r="BA89" s="197"/>
      <c r="BB89" s="198"/>
      <c r="BC89" s="461">
        <v>0</v>
      </c>
      <c r="BD89" s="462"/>
      <c r="BE89" s="462"/>
      <c r="BF89" s="463"/>
      <c r="BG89" s="511" t="str">
        <f t="shared" si="42"/>
        <v>n.é.</v>
      </c>
      <c r="BH89" s="512"/>
    </row>
    <row r="90" spans="1:60" ht="20.100000000000001" customHeight="1" x14ac:dyDescent="0.2">
      <c r="A90" s="393" t="s">
        <v>239</v>
      </c>
      <c r="B90" s="394"/>
      <c r="C90" s="411" t="s">
        <v>654</v>
      </c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3"/>
      <c r="AC90" s="435" t="s">
        <v>652</v>
      </c>
      <c r="AD90" s="436"/>
      <c r="AE90" s="461">
        <v>0</v>
      </c>
      <c r="AF90" s="462"/>
      <c r="AG90" s="462"/>
      <c r="AH90" s="463"/>
      <c r="AI90" s="461">
        <v>0</v>
      </c>
      <c r="AJ90" s="462"/>
      <c r="AK90" s="462"/>
      <c r="AL90" s="463"/>
      <c r="AM90" s="461">
        <v>0</v>
      </c>
      <c r="AN90" s="462"/>
      <c r="AO90" s="462"/>
      <c r="AP90" s="463"/>
      <c r="AQ90" s="196" t="s">
        <v>811</v>
      </c>
      <c r="AR90" s="197"/>
      <c r="AS90" s="197"/>
      <c r="AT90" s="198"/>
      <c r="AU90" s="461">
        <v>0</v>
      </c>
      <c r="AV90" s="462"/>
      <c r="AW90" s="462"/>
      <c r="AX90" s="463"/>
      <c r="AY90" s="196" t="s">
        <v>811</v>
      </c>
      <c r="AZ90" s="197"/>
      <c r="BA90" s="197"/>
      <c r="BB90" s="198"/>
      <c r="BC90" s="461">
        <v>0</v>
      </c>
      <c r="BD90" s="462"/>
      <c r="BE90" s="462"/>
      <c r="BF90" s="463"/>
      <c r="BG90" s="511" t="str">
        <f t="shared" si="42"/>
        <v>n.é.</v>
      </c>
      <c r="BH90" s="512"/>
    </row>
    <row r="91" spans="1:60" s="3" customFormat="1" ht="20.100000000000001" customHeight="1" x14ac:dyDescent="0.2">
      <c r="A91" s="482" t="s">
        <v>240</v>
      </c>
      <c r="B91" s="483"/>
      <c r="C91" s="484" t="s">
        <v>656</v>
      </c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6"/>
      <c r="AC91" s="526" t="s">
        <v>650</v>
      </c>
      <c r="AD91" s="527"/>
      <c r="AE91" s="531">
        <v>0</v>
      </c>
      <c r="AF91" s="532"/>
      <c r="AG91" s="532"/>
      <c r="AH91" s="533"/>
      <c r="AI91" s="531">
        <f t="shared" ref="AI91" si="55">SUM(AI89:AL90)</f>
        <v>0</v>
      </c>
      <c r="AJ91" s="532"/>
      <c r="AK91" s="532"/>
      <c r="AL91" s="533"/>
      <c r="AM91" s="531">
        <f t="shared" ref="AM91" si="56">SUM(AM89:AP90)</f>
        <v>0</v>
      </c>
      <c r="AN91" s="532"/>
      <c r="AO91" s="532"/>
      <c r="AP91" s="533"/>
      <c r="AQ91" s="534" t="s">
        <v>811</v>
      </c>
      <c r="AR91" s="535"/>
      <c r="AS91" s="535"/>
      <c r="AT91" s="536"/>
      <c r="AU91" s="531">
        <f t="shared" ref="AU91" si="57">SUM(AU89:AX90)</f>
        <v>0</v>
      </c>
      <c r="AV91" s="532"/>
      <c r="AW91" s="532"/>
      <c r="AX91" s="533"/>
      <c r="AY91" s="534" t="s">
        <v>811</v>
      </c>
      <c r="AZ91" s="535"/>
      <c r="BA91" s="535"/>
      <c r="BB91" s="536"/>
      <c r="BC91" s="531">
        <f t="shared" ref="BC91" si="58">SUM(BC89:BF90)</f>
        <v>0</v>
      </c>
      <c r="BD91" s="532"/>
      <c r="BE91" s="532"/>
      <c r="BF91" s="533"/>
      <c r="BG91" s="516" t="str">
        <f t="shared" si="42"/>
        <v>n.é.</v>
      </c>
      <c r="BH91" s="517"/>
    </row>
    <row r="92" spans="1:60" s="3" customFormat="1" ht="20.100000000000001" customHeight="1" x14ac:dyDescent="0.2">
      <c r="A92" s="482" t="s">
        <v>502</v>
      </c>
      <c r="B92" s="483"/>
      <c r="C92" s="484" t="s">
        <v>655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6"/>
      <c r="AC92" s="526" t="s">
        <v>369</v>
      </c>
      <c r="AD92" s="527"/>
      <c r="AE92" s="469">
        <v>67264278</v>
      </c>
      <c r="AF92" s="470"/>
      <c r="AG92" s="470"/>
      <c r="AH92" s="471"/>
      <c r="AI92" s="469">
        <f t="shared" ref="AI92" si="59">AI75+AI80+SUM(AI83:AL88)+AI91</f>
        <v>71973493</v>
      </c>
      <c r="AJ92" s="470"/>
      <c r="AK92" s="470"/>
      <c r="AL92" s="471"/>
      <c r="AM92" s="469">
        <f t="shared" ref="AM92" si="60">AM75+AM80+SUM(AM83:AP88)+AM91</f>
        <v>71973493</v>
      </c>
      <c r="AN92" s="470"/>
      <c r="AO92" s="470"/>
      <c r="AP92" s="471"/>
      <c r="AQ92" s="513" t="s">
        <v>811</v>
      </c>
      <c r="AR92" s="514"/>
      <c r="AS92" s="514"/>
      <c r="AT92" s="515"/>
      <c r="AU92" s="469">
        <f t="shared" ref="AU92" si="61">AU75+AU80+SUM(AU83:AX88)+AU91</f>
        <v>0</v>
      </c>
      <c r="AV92" s="470"/>
      <c r="AW92" s="470"/>
      <c r="AX92" s="471"/>
      <c r="AY92" s="513" t="s">
        <v>811</v>
      </c>
      <c r="AZ92" s="514"/>
      <c r="BA92" s="514"/>
      <c r="BB92" s="515"/>
      <c r="BC92" s="469">
        <f t="shared" ref="BC92" si="62">BC75+BC80+SUM(BC83:BF88)+BC91</f>
        <v>71973493</v>
      </c>
      <c r="BD92" s="470"/>
      <c r="BE92" s="470"/>
      <c r="BF92" s="471"/>
      <c r="BG92" s="516">
        <f t="shared" si="42"/>
        <v>1</v>
      </c>
      <c r="BH92" s="517"/>
    </row>
    <row r="93" spans="1:60" ht="20.100000000000001" customHeight="1" x14ac:dyDescent="0.2">
      <c r="A93" s="393" t="s">
        <v>503</v>
      </c>
      <c r="B93" s="394"/>
      <c r="C93" s="411" t="s">
        <v>799</v>
      </c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3"/>
      <c r="AC93" s="435" t="s">
        <v>371</v>
      </c>
      <c r="AD93" s="436"/>
      <c r="AE93" s="461">
        <v>0</v>
      </c>
      <c r="AF93" s="462"/>
      <c r="AG93" s="462"/>
      <c r="AH93" s="463"/>
      <c r="AI93" s="461">
        <v>0</v>
      </c>
      <c r="AJ93" s="462"/>
      <c r="AK93" s="462"/>
      <c r="AL93" s="463"/>
      <c r="AM93" s="461">
        <v>0</v>
      </c>
      <c r="AN93" s="462"/>
      <c r="AO93" s="462"/>
      <c r="AP93" s="463"/>
      <c r="AQ93" s="196" t="s">
        <v>811</v>
      </c>
      <c r="AR93" s="197"/>
      <c r="AS93" s="197"/>
      <c r="AT93" s="198"/>
      <c r="AU93" s="461">
        <v>0</v>
      </c>
      <c r="AV93" s="462"/>
      <c r="AW93" s="462"/>
      <c r="AX93" s="463"/>
      <c r="AY93" s="196" t="s">
        <v>811</v>
      </c>
      <c r="AZ93" s="197"/>
      <c r="BA93" s="197"/>
      <c r="BB93" s="198"/>
      <c r="BC93" s="461">
        <v>0</v>
      </c>
      <c r="BD93" s="462"/>
      <c r="BE93" s="462"/>
      <c r="BF93" s="463"/>
      <c r="BG93" s="511" t="str">
        <f t="shared" si="42"/>
        <v>n.é.</v>
      </c>
      <c r="BH93" s="512"/>
    </row>
    <row r="94" spans="1:60" ht="20.100000000000001" customHeight="1" x14ac:dyDescent="0.2">
      <c r="A94" s="393" t="s">
        <v>504</v>
      </c>
      <c r="B94" s="394"/>
      <c r="C94" s="411" t="s">
        <v>372</v>
      </c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3"/>
      <c r="AC94" s="435" t="s">
        <v>373</v>
      </c>
      <c r="AD94" s="436"/>
      <c r="AE94" s="461">
        <v>0</v>
      </c>
      <c r="AF94" s="462"/>
      <c r="AG94" s="462"/>
      <c r="AH94" s="463"/>
      <c r="AI94" s="461">
        <v>0</v>
      </c>
      <c r="AJ94" s="462"/>
      <c r="AK94" s="462"/>
      <c r="AL94" s="463"/>
      <c r="AM94" s="461">
        <v>0</v>
      </c>
      <c r="AN94" s="462"/>
      <c r="AO94" s="462"/>
      <c r="AP94" s="463"/>
      <c r="AQ94" s="196" t="s">
        <v>811</v>
      </c>
      <c r="AR94" s="197"/>
      <c r="AS94" s="197"/>
      <c r="AT94" s="198"/>
      <c r="AU94" s="461">
        <v>0</v>
      </c>
      <c r="AV94" s="462"/>
      <c r="AW94" s="462"/>
      <c r="AX94" s="463"/>
      <c r="AY94" s="196" t="s">
        <v>811</v>
      </c>
      <c r="AZ94" s="197"/>
      <c r="BA94" s="197"/>
      <c r="BB94" s="198"/>
      <c r="BC94" s="461">
        <v>0</v>
      </c>
      <c r="BD94" s="462"/>
      <c r="BE94" s="462"/>
      <c r="BF94" s="463"/>
      <c r="BG94" s="511" t="str">
        <f t="shared" si="42"/>
        <v>n.é.</v>
      </c>
      <c r="BH94" s="512"/>
    </row>
    <row r="95" spans="1:60" ht="20.100000000000001" customHeight="1" x14ac:dyDescent="0.2">
      <c r="A95" s="393" t="s">
        <v>505</v>
      </c>
      <c r="B95" s="394"/>
      <c r="C95" s="432" t="s">
        <v>374</v>
      </c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4"/>
      <c r="AC95" s="435" t="s">
        <v>375</v>
      </c>
      <c r="AD95" s="436"/>
      <c r="AE95" s="461">
        <v>0</v>
      </c>
      <c r="AF95" s="462"/>
      <c r="AG95" s="462"/>
      <c r="AH95" s="463"/>
      <c r="AI95" s="461">
        <v>0</v>
      </c>
      <c r="AJ95" s="462"/>
      <c r="AK95" s="462"/>
      <c r="AL95" s="463"/>
      <c r="AM95" s="461">
        <v>0</v>
      </c>
      <c r="AN95" s="462"/>
      <c r="AO95" s="462"/>
      <c r="AP95" s="463"/>
      <c r="AQ95" s="196" t="s">
        <v>811</v>
      </c>
      <c r="AR95" s="197"/>
      <c r="AS95" s="197"/>
      <c r="AT95" s="198"/>
      <c r="AU95" s="461">
        <v>0</v>
      </c>
      <c r="AV95" s="462"/>
      <c r="AW95" s="462"/>
      <c r="AX95" s="463"/>
      <c r="AY95" s="196" t="s">
        <v>811</v>
      </c>
      <c r="AZ95" s="197"/>
      <c r="BA95" s="197"/>
      <c r="BB95" s="198"/>
      <c r="BC95" s="461">
        <v>0</v>
      </c>
      <c r="BD95" s="462"/>
      <c r="BE95" s="462"/>
      <c r="BF95" s="463"/>
      <c r="BG95" s="511" t="str">
        <f t="shared" si="42"/>
        <v>n.é.</v>
      </c>
      <c r="BH95" s="512"/>
    </row>
    <row r="96" spans="1:60" ht="20.100000000000001" customHeight="1" x14ac:dyDescent="0.2">
      <c r="A96" s="393" t="s">
        <v>506</v>
      </c>
      <c r="B96" s="394"/>
      <c r="C96" s="432" t="s">
        <v>659</v>
      </c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4"/>
      <c r="AC96" s="435" t="s">
        <v>376</v>
      </c>
      <c r="AD96" s="436"/>
      <c r="AE96" s="461">
        <v>0</v>
      </c>
      <c r="AF96" s="462"/>
      <c r="AG96" s="462"/>
      <c r="AH96" s="463"/>
      <c r="AI96" s="461">
        <v>0</v>
      </c>
      <c r="AJ96" s="462"/>
      <c r="AK96" s="462"/>
      <c r="AL96" s="463"/>
      <c r="AM96" s="461">
        <v>0</v>
      </c>
      <c r="AN96" s="462"/>
      <c r="AO96" s="462"/>
      <c r="AP96" s="463"/>
      <c r="AQ96" s="196" t="s">
        <v>811</v>
      </c>
      <c r="AR96" s="197"/>
      <c r="AS96" s="197"/>
      <c r="AT96" s="198"/>
      <c r="AU96" s="461">
        <v>0</v>
      </c>
      <c r="AV96" s="462"/>
      <c r="AW96" s="462"/>
      <c r="AX96" s="463"/>
      <c r="AY96" s="196" t="s">
        <v>811</v>
      </c>
      <c r="AZ96" s="197"/>
      <c r="BA96" s="197"/>
      <c r="BB96" s="198"/>
      <c r="BC96" s="461">
        <v>0</v>
      </c>
      <c r="BD96" s="462"/>
      <c r="BE96" s="462"/>
      <c r="BF96" s="463"/>
      <c r="BG96" s="511" t="str">
        <f t="shared" si="42"/>
        <v>n.é.</v>
      </c>
      <c r="BH96" s="512"/>
    </row>
    <row r="97" spans="1:60" ht="20.100000000000001" customHeight="1" x14ac:dyDescent="0.2">
      <c r="A97" s="393" t="s">
        <v>507</v>
      </c>
      <c r="B97" s="394"/>
      <c r="C97" s="432" t="s">
        <v>658</v>
      </c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4"/>
      <c r="AC97" s="435" t="s">
        <v>660</v>
      </c>
      <c r="AD97" s="436"/>
      <c r="AE97" s="461">
        <v>0</v>
      </c>
      <c r="AF97" s="462"/>
      <c r="AG97" s="462"/>
      <c r="AH97" s="463"/>
      <c r="AI97" s="461">
        <v>0</v>
      </c>
      <c r="AJ97" s="462"/>
      <c r="AK97" s="462"/>
      <c r="AL97" s="463"/>
      <c r="AM97" s="461">
        <v>0</v>
      </c>
      <c r="AN97" s="462"/>
      <c r="AO97" s="462"/>
      <c r="AP97" s="463"/>
      <c r="AQ97" s="196" t="s">
        <v>811</v>
      </c>
      <c r="AR97" s="197"/>
      <c r="AS97" s="197"/>
      <c r="AT97" s="198"/>
      <c r="AU97" s="461">
        <v>0</v>
      </c>
      <c r="AV97" s="462"/>
      <c r="AW97" s="462"/>
      <c r="AX97" s="463"/>
      <c r="AY97" s="196" t="s">
        <v>811</v>
      </c>
      <c r="AZ97" s="197"/>
      <c r="BA97" s="197"/>
      <c r="BB97" s="198"/>
      <c r="BC97" s="461">
        <v>0</v>
      </c>
      <c r="BD97" s="462"/>
      <c r="BE97" s="462"/>
      <c r="BF97" s="463"/>
      <c r="BG97" s="511" t="str">
        <f t="shared" si="42"/>
        <v>n.é.</v>
      </c>
      <c r="BH97" s="512"/>
    </row>
    <row r="98" spans="1:60" s="3" customFormat="1" ht="20.100000000000001" customHeight="1" x14ac:dyDescent="0.2">
      <c r="A98" s="482" t="s">
        <v>508</v>
      </c>
      <c r="B98" s="483"/>
      <c r="C98" s="528" t="s">
        <v>657</v>
      </c>
      <c r="D98" s="529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30"/>
      <c r="AC98" s="526" t="s">
        <v>377</v>
      </c>
      <c r="AD98" s="527"/>
      <c r="AE98" s="469">
        <v>0</v>
      </c>
      <c r="AF98" s="470"/>
      <c r="AG98" s="470"/>
      <c r="AH98" s="471"/>
      <c r="AI98" s="469">
        <f t="shared" ref="AI98" si="63">SUM(AI93:AL97)</f>
        <v>0</v>
      </c>
      <c r="AJ98" s="470"/>
      <c r="AK98" s="470"/>
      <c r="AL98" s="471"/>
      <c r="AM98" s="469">
        <f t="shared" ref="AM98" si="64">SUM(AM93:AP97)</f>
        <v>0</v>
      </c>
      <c r="AN98" s="470"/>
      <c r="AO98" s="470"/>
      <c r="AP98" s="471"/>
      <c r="AQ98" s="513" t="s">
        <v>811</v>
      </c>
      <c r="AR98" s="514"/>
      <c r="AS98" s="514"/>
      <c r="AT98" s="515"/>
      <c r="AU98" s="469">
        <f t="shared" ref="AU98" si="65">SUM(AU93:AX97)</f>
        <v>0</v>
      </c>
      <c r="AV98" s="470"/>
      <c r="AW98" s="470"/>
      <c r="AX98" s="471"/>
      <c r="AY98" s="513" t="s">
        <v>811</v>
      </c>
      <c r="AZ98" s="514"/>
      <c r="BA98" s="514"/>
      <c r="BB98" s="515"/>
      <c r="BC98" s="469">
        <f t="shared" ref="BC98" si="66">SUM(BC93:BF97)</f>
        <v>0</v>
      </c>
      <c r="BD98" s="470"/>
      <c r="BE98" s="470"/>
      <c r="BF98" s="471"/>
      <c r="BG98" s="516" t="str">
        <f t="shared" si="42"/>
        <v>n.é.</v>
      </c>
      <c r="BH98" s="517"/>
    </row>
    <row r="99" spans="1:60" s="3" customFormat="1" ht="20.100000000000001" customHeight="1" x14ac:dyDescent="0.2">
      <c r="A99" s="393" t="s">
        <v>509</v>
      </c>
      <c r="B99" s="394"/>
      <c r="C99" s="411" t="s">
        <v>378</v>
      </c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3"/>
      <c r="AC99" s="435" t="s">
        <v>379</v>
      </c>
      <c r="AD99" s="436"/>
      <c r="AE99" s="461">
        <v>0</v>
      </c>
      <c r="AF99" s="462"/>
      <c r="AG99" s="462"/>
      <c r="AH99" s="463"/>
      <c r="AI99" s="461">
        <v>0</v>
      </c>
      <c r="AJ99" s="462"/>
      <c r="AK99" s="462"/>
      <c r="AL99" s="463"/>
      <c r="AM99" s="461">
        <v>0</v>
      </c>
      <c r="AN99" s="462"/>
      <c r="AO99" s="462"/>
      <c r="AP99" s="463"/>
      <c r="AQ99" s="196" t="s">
        <v>811</v>
      </c>
      <c r="AR99" s="197"/>
      <c r="AS99" s="197"/>
      <c r="AT99" s="198"/>
      <c r="AU99" s="461">
        <v>0</v>
      </c>
      <c r="AV99" s="462"/>
      <c r="AW99" s="462"/>
      <c r="AX99" s="463"/>
      <c r="AY99" s="196" t="s">
        <v>811</v>
      </c>
      <c r="AZ99" s="197"/>
      <c r="BA99" s="197"/>
      <c r="BB99" s="198"/>
      <c r="BC99" s="461">
        <v>0</v>
      </c>
      <c r="BD99" s="462"/>
      <c r="BE99" s="462"/>
      <c r="BF99" s="463"/>
      <c r="BG99" s="511" t="str">
        <f t="shared" si="42"/>
        <v>n.é.</v>
      </c>
      <c r="BH99" s="512"/>
    </row>
    <row r="100" spans="1:60" ht="20.100000000000001" customHeight="1" x14ac:dyDescent="0.2">
      <c r="A100" s="393" t="s">
        <v>510</v>
      </c>
      <c r="B100" s="394"/>
      <c r="C100" s="411" t="s">
        <v>664</v>
      </c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3"/>
      <c r="AC100" s="435" t="s">
        <v>662</v>
      </c>
      <c r="AD100" s="436"/>
      <c r="AE100" s="461">
        <v>0</v>
      </c>
      <c r="AF100" s="462"/>
      <c r="AG100" s="462"/>
      <c r="AH100" s="463"/>
      <c r="AI100" s="461">
        <v>0</v>
      </c>
      <c r="AJ100" s="462"/>
      <c r="AK100" s="462"/>
      <c r="AL100" s="463"/>
      <c r="AM100" s="461">
        <v>0</v>
      </c>
      <c r="AN100" s="462"/>
      <c r="AO100" s="462"/>
      <c r="AP100" s="463"/>
      <c r="AQ100" s="196" t="s">
        <v>811</v>
      </c>
      <c r="AR100" s="197"/>
      <c r="AS100" s="197"/>
      <c r="AT100" s="198"/>
      <c r="AU100" s="461">
        <v>0</v>
      </c>
      <c r="AV100" s="462"/>
      <c r="AW100" s="462"/>
      <c r="AX100" s="463"/>
      <c r="AY100" s="196" t="s">
        <v>811</v>
      </c>
      <c r="AZ100" s="197"/>
      <c r="BA100" s="197"/>
      <c r="BB100" s="198"/>
      <c r="BC100" s="461">
        <v>0</v>
      </c>
      <c r="BD100" s="462"/>
      <c r="BE100" s="462"/>
      <c r="BF100" s="463"/>
      <c r="BG100" s="511" t="str">
        <f t="shared" si="42"/>
        <v>n.é.</v>
      </c>
      <c r="BH100" s="512"/>
    </row>
    <row r="101" spans="1:60" s="3" customFormat="1" ht="20.100000000000001" customHeight="1" x14ac:dyDescent="0.2">
      <c r="A101" s="420" t="s">
        <v>511</v>
      </c>
      <c r="B101" s="421"/>
      <c r="C101" s="537" t="s">
        <v>663</v>
      </c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8"/>
      <c r="T101" s="538"/>
      <c r="U101" s="538"/>
      <c r="V101" s="538"/>
      <c r="W101" s="538"/>
      <c r="X101" s="538"/>
      <c r="Y101" s="538"/>
      <c r="Z101" s="538"/>
      <c r="AA101" s="538"/>
      <c r="AB101" s="539"/>
      <c r="AC101" s="540" t="s">
        <v>380</v>
      </c>
      <c r="AD101" s="541"/>
      <c r="AE101" s="518">
        <v>67264278</v>
      </c>
      <c r="AF101" s="519"/>
      <c r="AG101" s="519"/>
      <c r="AH101" s="520"/>
      <c r="AI101" s="518">
        <f t="shared" ref="AI101" si="67">AI92+AI98+AI100+AI99</f>
        <v>71973493</v>
      </c>
      <c r="AJ101" s="519"/>
      <c r="AK101" s="519"/>
      <c r="AL101" s="520"/>
      <c r="AM101" s="518">
        <f t="shared" ref="AM101" si="68">AM92+AM98+AM100+AM99</f>
        <v>71973493</v>
      </c>
      <c r="AN101" s="519"/>
      <c r="AO101" s="519"/>
      <c r="AP101" s="520"/>
      <c r="AQ101" s="521" t="s">
        <v>811</v>
      </c>
      <c r="AR101" s="522"/>
      <c r="AS101" s="522"/>
      <c r="AT101" s="523"/>
      <c r="AU101" s="518">
        <f t="shared" ref="AU101" si="69">AU92+AU98+AU100+AU99</f>
        <v>0</v>
      </c>
      <c r="AV101" s="519"/>
      <c r="AW101" s="519"/>
      <c r="AX101" s="520"/>
      <c r="AY101" s="521" t="s">
        <v>811</v>
      </c>
      <c r="AZ101" s="522"/>
      <c r="BA101" s="522"/>
      <c r="BB101" s="523"/>
      <c r="BC101" s="518">
        <f t="shared" ref="BC101" si="70">BC92+BC98+BC100+BC99</f>
        <v>71973493</v>
      </c>
      <c r="BD101" s="519"/>
      <c r="BE101" s="519"/>
      <c r="BF101" s="520"/>
      <c r="BG101" s="524">
        <f t="shared" si="42"/>
        <v>1</v>
      </c>
      <c r="BH101" s="525"/>
    </row>
    <row r="102" spans="1:60" s="3" customFormat="1" ht="20.100000000000001" customHeight="1" x14ac:dyDescent="0.2">
      <c r="A102" s="427" t="s">
        <v>512</v>
      </c>
      <c r="B102" s="428"/>
      <c r="C102" s="101" t="s">
        <v>661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3"/>
      <c r="AC102" s="5"/>
      <c r="AD102" s="6"/>
      <c r="AE102" s="542">
        <f>AE71+AE101</f>
        <v>67678278</v>
      </c>
      <c r="AF102" s="543"/>
      <c r="AG102" s="543"/>
      <c r="AH102" s="544"/>
      <c r="AI102" s="542">
        <f t="shared" ref="AI102" si="71">AI71+AI101</f>
        <v>73053693</v>
      </c>
      <c r="AJ102" s="543"/>
      <c r="AK102" s="543"/>
      <c r="AL102" s="544"/>
      <c r="AM102" s="542">
        <f t="shared" ref="AM102" si="72">AM71+AM101</f>
        <v>73053693</v>
      </c>
      <c r="AN102" s="543"/>
      <c r="AO102" s="543"/>
      <c r="AP102" s="544"/>
      <c r="AQ102" s="545" t="s">
        <v>811</v>
      </c>
      <c r="AR102" s="546"/>
      <c r="AS102" s="546"/>
      <c r="AT102" s="547"/>
      <c r="AU102" s="542">
        <f t="shared" ref="AU102" si="73">AU71+AU101</f>
        <v>0</v>
      </c>
      <c r="AV102" s="543"/>
      <c r="AW102" s="543"/>
      <c r="AX102" s="544"/>
      <c r="AY102" s="545" t="s">
        <v>811</v>
      </c>
      <c r="AZ102" s="546"/>
      <c r="BA102" s="546"/>
      <c r="BB102" s="547"/>
      <c r="BC102" s="542">
        <f t="shared" ref="BC102" si="74">BC71+BC101</f>
        <v>73053693</v>
      </c>
      <c r="BD102" s="543"/>
      <c r="BE102" s="543"/>
      <c r="BF102" s="544"/>
      <c r="BG102" s="548">
        <f t="shared" si="42"/>
        <v>1</v>
      </c>
      <c r="BH102" s="549"/>
    </row>
    <row r="103" spans="1:60" ht="20.100000000000001" customHeight="1" x14ac:dyDescent="0.2">
      <c r="A103" s="393" t="s">
        <v>513</v>
      </c>
      <c r="B103" s="394"/>
      <c r="C103" s="555" t="s">
        <v>20</v>
      </c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7"/>
      <c r="AC103" s="558" t="s">
        <v>51</v>
      </c>
      <c r="AD103" s="559"/>
      <c r="AE103" s="461">
        <v>40501480</v>
      </c>
      <c r="AF103" s="462"/>
      <c r="AG103" s="462"/>
      <c r="AH103" s="463"/>
      <c r="AI103" s="461">
        <v>42396201</v>
      </c>
      <c r="AJ103" s="462"/>
      <c r="AK103" s="462"/>
      <c r="AL103" s="463"/>
      <c r="AM103" s="461">
        <v>0</v>
      </c>
      <c r="AN103" s="462"/>
      <c r="AO103" s="462"/>
      <c r="AP103" s="463"/>
      <c r="AQ103" s="461">
        <v>41332359</v>
      </c>
      <c r="AR103" s="462"/>
      <c r="AS103" s="462"/>
      <c r="AT103" s="463"/>
      <c r="AU103" s="461">
        <v>121504440</v>
      </c>
      <c r="AV103" s="462"/>
      <c r="AW103" s="462"/>
      <c r="AX103" s="463"/>
      <c r="AY103" s="461">
        <v>0</v>
      </c>
      <c r="AZ103" s="462"/>
      <c r="BA103" s="462"/>
      <c r="BB103" s="463"/>
      <c r="BC103" s="461">
        <v>41332359</v>
      </c>
      <c r="BD103" s="462"/>
      <c r="BE103" s="462"/>
      <c r="BF103" s="463"/>
      <c r="BG103" s="511">
        <f t="shared" si="42"/>
        <v>0.97490713849573452</v>
      </c>
      <c r="BH103" s="512"/>
    </row>
    <row r="104" spans="1:60" ht="20.100000000000001" customHeight="1" x14ac:dyDescent="0.2">
      <c r="A104" s="393" t="s">
        <v>514</v>
      </c>
      <c r="B104" s="394"/>
      <c r="C104" s="555" t="s">
        <v>47</v>
      </c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6"/>
      <c r="AB104" s="557"/>
      <c r="AC104" s="440" t="s">
        <v>50</v>
      </c>
      <c r="AD104" s="441"/>
      <c r="AE104" s="461">
        <v>917900</v>
      </c>
      <c r="AF104" s="462"/>
      <c r="AG104" s="462"/>
      <c r="AH104" s="463"/>
      <c r="AI104" s="461">
        <v>4261161</v>
      </c>
      <c r="AJ104" s="462"/>
      <c r="AK104" s="462"/>
      <c r="AL104" s="463"/>
      <c r="AM104" s="461">
        <v>0</v>
      </c>
      <c r="AN104" s="462"/>
      <c r="AO104" s="462"/>
      <c r="AP104" s="463"/>
      <c r="AQ104" s="461">
        <v>4261161</v>
      </c>
      <c r="AR104" s="462"/>
      <c r="AS104" s="462"/>
      <c r="AT104" s="463"/>
      <c r="AU104" s="461">
        <v>2753700</v>
      </c>
      <c r="AV104" s="462"/>
      <c r="AW104" s="462"/>
      <c r="AX104" s="463"/>
      <c r="AY104" s="461">
        <v>0</v>
      </c>
      <c r="AZ104" s="462"/>
      <c r="BA104" s="462"/>
      <c r="BB104" s="463"/>
      <c r="BC104" s="461">
        <v>4261161</v>
      </c>
      <c r="BD104" s="462"/>
      <c r="BE104" s="462"/>
      <c r="BF104" s="463"/>
      <c r="BG104" s="511">
        <f t="shared" si="42"/>
        <v>1</v>
      </c>
      <c r="BH104" s="512"/>
    </row>
    <row r="105" spans="1:60" ht="20.100000000000001" customHeight="1" x14ac:dyDescent="0.2">
      <c r="A105" s="393" t="s">
        <v>515</v>
      </c>
      <c r="B105" s="394"/>
      <c r="C105" s="555" t="s">
        <v>46</v>
      </c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7"/>
      <c r="AC105" s="440" t="s">
        <v>49</v>
      </c>
      <c r="AD105" s="441"/>
      <c r="AE105" s="461">
        <v>83770</v>
      </c>
      <c r="AF105" s="462"/>
      <c r="AG105" s="462"/>
      <c r="AH105" s="463"/>
      <c r="AI105" s="461">
        <v>105000</v>
      </c>
      <c r="AJ105" s="462"/>
      <c r="AK105" s="462"/>
      <c r="AL105" s="463"/>
      <c r="AM105" s="461">
        <v>0</v>
      </c>
      <c r="AN105" s="462"/>
      <c r="AO105" s="462"/>
      <c r="AP105" s="463"/>
      <c r="AQ105" s="461">
        <v>45000</v>
      </c>
      <c r="AR105" s="462"/>
      <c r="AS105" s="462"/>
      <c r="AT105" s="463"/>
      <c r="AU105" s="461">
        <v>251310</v>
      </c>
      <c r="AV105" s="462"/>
      <c r="AW105" s="462"/>
      <c r="AX105" s="463"/>
      <c r="AY105" s="461">
        <v>0</v>
      </c>
      <c r="AZ105" s="462"/>
      <c r="BA105" s="462"/>
      <c r="BB105" s="463"/>
      <c r="BC105" s="461">
        <v>45000</v>
      </c>
      <c r="BD105" s="462"/>
      <c r="BE105" s="462"/>
      <c r="BF105" s="463"/>
      <c r="BG105" s="511">
        <f t="shared" si="42"/>
        <v>0.42857142857142855</v>
      </c>
      <c r="BH105" s="512"/>
    </row>
    <row r="106" spans="1:60" ht="20.100000000000001" customHeight="1" x14ac:dyDescent="0.2">
      <c r="A106" s="393" t="s">
        <v>517</v>
      </c>
      <c r="B106" s="394"/>
      <c r="C106" s="495" t="s">
        <v>19</v>
      </c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7"/>
      <c r="AC106" s="440" t="s">
        <v>48</v>
      </c>
      <c r="AD106" s="441"/>
      <c r="AE106" s="461"/>
      <c r="AF106" s="462"/>
      <c r="AG106" s="462"/>
      <c r="AH106" s="463"/>
      <c r="AI106" s="461"/>
      <c r="AJ106" s="462"/>
      <c r="AK106" s="462"/>
      <c r="AL106" s="463"/>
      <c r="AM106" s="461">
        <v>0</v>
      </c>
      <c r="AN106" s="462"/>
      <c r="AO106" s="462"/>
      <c r="AP106" s="463"/>
      <c r="AQ106" s="461"/>
      <c r="AR106" s="462"/>
      <c r="AS106" s="462"/>
      <c r="AT106" s="463"/>
      <c r="AU106" s="461">
        <v>0</v>
      </c>
      <c r="AV106" s="462"/>
      <c r="AW106" s="462"/>
      <c r="AX106" s="463"/>
      <c r="AY106" s="461">
        <v>0</v>
      </c>
      <c r="AZ106" s="462"/>
      <c r="BA106" s="462"/>
      <c r="BB106" s="463"/>
      <c r="BC106" s="461"/>
      <c r="BD106" s="462"/>
      <c r="BE106" s="462"/>
      <c r="BF106" s="463"/>
      <c r="BG106" s="511" t="str">
        <f t="shared" si="42"/>
        <v>n.é.</v>
      </c>
      <c r="BH106" s="512"/>
    </row>
    <row r="107" spans="1:60" ht="20.100000000000001" customHeight="1" x14ac:dyDescent="0.2">
      <c r="A107" s="393" t="s">
        <v>518</v>
      </c>
      <c r="B107" s="394"/>
      <c r="C107" s="495" t="s">
        <v>16</v>
      </c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7"/>
      <c r="AC107" s="440" t="s">
        <v>45</v>
      </c>
      <c r="AD107" s="441"/>
      <c r="AE107" s="461">
        <v>0</v>
      </c>
      <c r="AF107" s="462"/>
      <c r="AG107" s="462"/>
      <c r="AH107" s="463"/>
      <c r="AI107" s="461">
        <v>0</v>
      </c>
      <c r="AJ107" s="462"/>
      <c r="AK107" s="462"/>
      <c r="AL107" s="463"/>
      <c r="AM107" s="461">
        <v>0</v>
      </c>
      <c r="AN107" s="462"/>
      <c r="AO107" s="462"/>
      <c r="AP107" s="463"/>
      <c r="AQ107" s="461">
        <v>0</v>
      </c>
      <c r="AR107" s="462"/>
      <c r="AS107" s="462"/>
      <c r="AT107" s="463"/>
      <c r="AU107" s="461">
        <v>0</v>
      </c>
      <c r="AV107" s="462"/>
      <c r="AW107" s="462"/>
      <c r="AX107" s="463"/>
      <c r="AY107" s="461">
        <v>0</v>
      </c>
      <c r="AZ107" s="462"/>
      <c r="BA107" s="462"/>
      <c r="BB107" s="463"/>
      <c r="BC107" s="461">
        <v>0</v>
      </c>
      <c r="BD107" s="462"/>
      <c r="BE107" s="462"/>
      <c r="BF107" s="463"/>
      <c r="BG107" s="511" t="str">
        <f t="shared" si="42"/>
        <v>n.é.</v>
      </c>
      <c r="BH107" s="512"/>
    </row>
    <row r="108" spans="1:60" ht="20.100000000000001" customHeight="1" x14ac:dyDescent="0.2">
      <c r="A108" s="393" t="s">
        <v>519</v>
      </c>
      <c r="B108" s="394"/>
      <c r="C108" s="495" t="s">
        <v>17</v>
      </c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7"/>
      <c r="AC108" s="440" t="s">
        <v>44</v>
      </c>
      <c r="AD108" s="441"/>
      <c r="AE108" s="461">
        <v>0</v>
      </c>
      <c r="AF108" s="462"/>
      <c r="AG108" s="462"/>
      <c r="AH108" s="463"/>
      <c r="AI108" s="461"/>
      <c r="AJ108" s="462"/>
      <c r="AK108" s="462"/>
      <c r="AL108" s="463"/>
      <c r="AM108" s="461">
        <v>0</v>
      </c>
      <c r="AN108" s="462"/>
      <c r="AO108" s="462"/>
      <c r="AP108" s="463"/>
      <c r="AQ108" s="461"/>
      <c r="AR108" s="462"/>
      <c r="AS108" s="462"/>
      <c r="AT108" s="463"/>
      <c r="AU108" s="461">
        <v>0</v>
      </c>
      <c r="AV108" s="462"/>
      <c r="AW108" s="462"/>
      <c r="AX108" s="463"/>
      <c r="AY108" s="461">
        <v>0</v>
      </c>
      <c r="AZ108" s="462"/>
      <c r="BA108" s="462"/>
      <c r="BB108" s="463"/>
      <c r="BC108" s="461"/>
      <c r="BD108" s="462"/>
      <c r="BE108" s="462"/>
      <c r="BF108" s="463"/>
      <c r="BG108" s="511" t="str">
        <f t="shared" si="42"/>
        <v>n.é.</v>
      </c>
      <c r="BH108" s="512"/>
    </row>
    <row r="109" spans="1:60" ht="20.100000000000001" customHeight="1" x14ac:dyDescent="0.2">
      <c r="A109" s="393" t="s">
        <v>520</v>
      </c>
      <c r="B109" s="394"/>
      <c r="C109" s="495" t="s">
        <v>21</v>
      </c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7"/>
      <c r="AC109" s="440" t="s">
        <v>43</v>
      </c>
      <c r="AD109" s="441"/>
      <c r="AE109" s="461">
        <v>2462496</v>
      </c>
      <c r="AF109" s="462"/>
      <c r="AG109" s="462"/>
      <c r="AH109" s="463"/>
      <c r="AI109" s="461">
        <v>2749018</v>
      </c>
      <c r="AJ109" s="462"/>
      <c r="AK109" s="462"/>
      <c r="AL109" s="463"/>
      <c r="AM109" s="461">
        <v>0</v>
      </c>
      <c r="AN109" s="462"/>
      <c r="AO109" s="462"/>
      <c r="AP109" s="463"/>
      <c r="AQ109" s="461">
        <v>2749018</v>
      </c>
      <c r="AR109" s="462"/>
      <c r="AS109" s="462"/>
      <c r="AT109" s="463"/>
      <c r="AU109" s="461">
        <v>0</v>
      </c>
      <c r="AV109" s="462"/>
      <c r="AW109" s="462"/>
      <c r="AX109" s="463"/>
      <c r="AY109" s="461">
        <v>0</v>
      </c>
      <c r="AZ109" s="462"/>
      <c r="BA109" s="462"/>
      <c r="BB109" s="463"/>
      <c r="BC109" s="461">
        <v>2749018</v>
      </c>
      <c r="BD109" s="462"/>
      <c r="BE109" s="462"/>
      <c r="BF109" s="463"/>
      <c r="BG109" s="511">
        <f t="shared" si="42"/>
        <v>1</v>
      </c>
      <c r="BH109" s="512"/>
    </row>
    <row r="110" spans="1:60" ht="20.100000000000001" customHeight="1" x14ac:dyDescent="0.2">
      <c r="A110" s="393" t="s">
        <v>521</v>
      </c>
      <c r="B110" s="394"/>
      <c r="C110" s="495" t="s">
        <v>41</v>
      </c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7"/>
      <c r="AC110" s="440" t="s">
        <v>42</v>
      </c>
      <c r="AD110" s="441"/>
      <c r="AE110" s="461">
        <v>0</v>
      </c>
      <c r="AF110" s="462"/>
      <c r="AG110" s="462"/>
      <c r="AH110" s="463"/>
      <c r="AI110" s="461">
        <v>0</v>
      </c>
      <c r="AJ110" s="462"/>
      <c r="AK110" s="462"/>
      <c r="AL110" s="463"/>
      <c r="AM110" s="461">
        <v>0</v>
      </c>
      <c r="AN110" s="462"/>
      <c r="AO110" s="462"/>
      <c r="AP110" s="463"/>
      <c r="AQ110" s="461">
        <v>0</v>
      </c>
      <c r="AR110" s="462"/>
      <c r="AS110" s="462"/>
      <c r="AT110" s="463"/>
      <c r="AU110" s="461">
        <v>0</v>
      </c>
      <c r="AV110" s="462"/>
      <c r="AW110" s="462"/>
      <c r="AX110" s="463"/>
      <c r="AY110" s="461">
        <v>0</v>
      </c>
      <c r="AZ110" s="462"/>
      <c r="BA110" s="462"/>
      <c r="BB110" s="463"/>
      <c r="BC110" s="461">
        <v>0</v>
      </c>
      <c r="BD110" s="462"/>
      <c r="BE110" s="462"/>
      <c r="BF110" s="463"/>
      <c r="BG110" s="511" t="str">
        <f t="shared" si="42"/>
        <v>n.é.</v>
      </c>
      <c r="BH110" s="512"/>
    </row>
    <row r="111" spans="1:60" ht="20.100000000000001" customHeight="1" x14ac:dyDescent="0.2">
      <c r="A111" s="393" t="s">
        <v>522</v>
      </c>
      <c r="B111" s="394"/>
      <c r="C111" s="411" t="s">
        <v>18</v>
      </c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3"/>
      <c r="AC111" s="440" t="s">
        <v>40</v>
      </c>
      <c r="AD111" s="441"/>
      <c r="AE111" s="461">
        <v>214720</v>
      </c>
      <c r="AF111" s="462"/>
      <c r="AG111" s="462"/>
      <c r="AH111" s="463"/>
      <c r="AI111" s="461">
        <v>243817</v>
      </c>
      <c r="AJ111" s="462"/>
      <c r="AK111" s="462"/>
      <c r="AL111" s="463"/>
      <c r="AM111" s="461">
        <v>0</v>
      </c>
      <c r="AN111" s="462"/>
      <c r="AO111" s="462"/>
      <c r="AP111" s="463"/>
      <c r="AQ111" s="461">
        <v>243817</v>
      </c>
      <c r="AR111" s="462"/>
      <c r="AS111" s="462"/>
      <c r="AT111" s="463"/>
      <c r="AU111" s="461">
        <v>0</v>
      </c>
      <c r="AV111" s="462"/>
      <c r="AW111" s="462"/>
      <c r="AX111" s="463"/>
      <c r="AY111" s="461">
        <v>0</v>
      </c>
      <c r="AZ111" s="462"/>
      <c r="BA111" s="462"/>
      <c r="BB111" s="463"/>
      <c r="BC111" s="461">
        <v>243817</v>
      </c>
      <c r="BD111" s="462"/>
      <c r="BE111" s="462"/>
      <c r="BF111" s="463"/>
      <c r="BG111" s="511">
        <f t="shared" si="42"/>
        <v>1</v>
      </c>
      <c r="BH111" s="512"/>
    </row>
    <row r="112" spans="1:60" ht="20.100000000000001" customHeight="1" x14ac:dyDescent="0.2">
      <c r="A112" s="393" t="s">
        <v>523</v>
      </c>
      <c r="B112" s="394"/>
      <c r="C112" s="411" t="s">
        <v>37</v>
      </c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3"/>
      <c r="AC112" s="440" t="s">
        <v>39</v>
      </c>
      <c r="AD112" s="441"/>
      <c r="AE112" s="461">
        <v>100000</v>
      </c>
      <c r="AF112" s="462"/>
      <c r="AG112" s="462"/>
      <c r="AH112" s="463"/>
      <c r="AI112" s="461">
        <v>128000</v>
      </c>
      <c r="AJ112" s="462"/>
      <c r="AK112" s="462"/>
      <c r="AL112" s="463"/>
      <c r="AM112" s="461">
        <v>0</v>
      </c>
      <c r="AN112" s="462"/>
      <c r="AO112" s="462"/>
      <c r="AP112" s="463"/>
      <c r="AQ112" s="461">
        <v>128000</v>
      </c>
      <c r="AR112" s="462"/>
      <c r="AS112" s="462"/>
      <c r="AT112" s="463"/>
      <c r="AU112" s="461">
        <v>0</v>
      </c>
      <c r="AV112" s="462"/>
      <c r="AW112" s="462"/>
      <c r="AX112" s="463"/>
      <c r="AY112" s="461">
        <v>0</v>
      </c>
      <c r="AZ112" s="462"/>
      <c r="BA112" s="462"/>
      <c r="BB112" s="463"/>
      <c r="BC112" s="461">
        <v>128000</v>
      </c>
      <c r="BD112" s="462"/>
      <c r="BE112" s="462"/>
      <c r="BF112" s="463"/>
      <c r="BG112" s="511">
        <f t="shared" si="42"/>
        <v>1</v>
      </c>
      <c r="BH112" s="512"/>
    </row>
    <row r="113" spans="1:60" ht="20.100000000000001" customHeight="1" x14ac:dyDescent="0.2">
      <c r="A113" s="393" t="s">
        <v>524</v>
      </c>
      <c r="B113" s="394"/>
      <c r="C113" s="411" t="s">
        <v>36</v>
      </c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3"/>
      <c r="AC113" s="440" t="s">
        <v>38</v>
      </c>
      <c r="AD113" s="441"/>
      <c r="AE113" s="461">
        <v>0</v>
      </c>
      <c r="AF113" s="462"/>
      <c r="AG113" s="462"/>
      <c r="AH113" s="463"/>
      <c r="AI113" s="461">
        <v>0</v>
      </c>
      <c r="AJ113" s="462"/>
      <c r="AK113" s="462"/>
      <c r="AL113" s="463"/>
      <c r="AM113" s="461">
        <v>0</v>
      </c>
      <c r="AN113" s="462"/>
      <c r="AO113" s="462"/>
      <c r="AP113" s="463"/>
      <c r="AQ113" s="461">
        <v>0</v>
      </c>
      <c r="AR113" s="462"/>
      <c r="AS113" s="462"/>
      <c r="AT113" s="463"/>
      <c r="AU113" s="461">
        <v>0</v>
      </c>
      <c r="AV113" s="462"/>
      <c r="AW113" s="462"/>
      <c r="AX113" s="463"/>
      <c r="AY113" s="461">
        <v>0</v>
      </c>
      <c r="AZ113" s="462"/>
      <c r="BA113" s="462"/>
      <c r="BB113" s="463"/>
      <c r="BC113" s="461">
        <v>0</v>
      </c>
      <c r="BD113" s="462"/>
      <c r="BE113" s="462"/>
      <c r="BF113" s="463"/>
      <c r="BG113" s="511" t="str">
        <f t="shared" si="42"/>
        <v>n.é.</v>
      </c>
      <c r="BH113" s="512"/>
    </row>
    <row r="114" spans="1:60" s="2" customFormat="1" ht="20.100000000000001" customHeight="1" x14ac:dyDescent="0.2">
      <c r="A114" s="393" t="s">
        <v>525</v>
      </c>
      <c r="B114" s="394"/>
      <c r="C114" s="411" t="s">
        <v>35</v>
      </c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3"/>
      <c r="AC114" s="440" t="s">
        <v>34</v>
      </c>
      <c r="AD114" s="441"/>
      <c r="AE114" s="461">
        <v>0</v>
      </c>
      <c r="AF114" s="462"/>
      <c r="AG114" s="462"/>
      <c r="AH114" s="463"/>
      <c r="AI114" s="461">
        <v>0</v>
      </c>
      <c r="AJ114" s="462"/>
      <c r="AK114" s="462"/>
      <c r="AL114" s="463"/>
      <c r="AM114" s="461">
        <v>0</v>
      </c>
      <c r="AN114" s="462"/>
      <c r="AO114" s="462"/>
      <c r="AP114" s="463"/>
      <c r="AQ114" s="461">
        <v>0</v>
      </c>
      <c r="AR114" s="462"/>
      <c r="AS114" s="462"/>
      <c r="AT114" s="463"/>
      <c r="AU114" s="461">
        <v>0</v>
      </c>
      <c r="AV114" s="462"/>
      <c r="AW114" s="462"/>
      <c r="AX114" s="463"/>
      <c r="AY114" s="461">
        <v>0</v>
      </c>
      <c r="AZ114" s="462"/>
      <c r="BA114" s="462"/>
      <c r="BB114" s="463"/>
      <c r="BC114" s="461">
        <v>0</v>
      </c>
      <c r="BD114" s="462"/>
      <c r="BE114" s="462"/>
      <c r="BF114" s="463"/>
      <c r="BG114" s="511" t="str">
        <f t="shared" si="42"/>
        <v>n.é.</v>
      </c>
      <c r="BH114" s="512"/>
    </row>
    <row r="115" spans="1:60" s="2" customFormat="1" ht="20.100000000000001" customHeight="1" x14ac:dyDescent="0.2">
      <c r="A115" s="393" t="s">
        <v>526</v>
      </c>
      <c r="B115" s="394"/>
      <c r="C115" s="411" t="s">
        <v>25</v>
      </c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3"/>
      <c r="AC115" s="440" t="s">
        <v>33</v>
      </c>
      <c r="AD115" s="441"/>
      <c r="AE115" s="461">
        <v>0</v>
      </c>
      <c r="AF115" s="462"/>
      <c r="AG115" s="462"/>
      <c r="AH115" s="463"/>
      <c r="AI115" s="461">
        <v>0</v>
      </c>
      <c r="AJ115" s="462"/>
      <c r="AK115" s="462"/>
      <c r="AL115" s="463"/>
      <c r="AM115" s="461">
        <v>0</v>
      </c>
      <c r="AN115" s="462"/>
      <c r="AO115" s="462"/>
      <c r="AP115" s="463"/>
      <c r="AQ115" s="461">
        <v>0</v>
      </c>
      <c r="AR115" s="462"/>
      <c r="AS115" s="462"/>
      <c r="AT115" s="463"/>
      <c r="AU115" s="461">
        <v>0</v>
      </c>
      <c r="AV115" s="462"/>
      <c r="AW115" s="462"/>
      <c r="AX115" s="463"/>
      <c r="AY115" s="461">
        <v>0</v>
      </c>
      <c r="AZ115" s="462"/>
      <c r="BA115" s="462"/>
      <c r="BB115" s="463"/>
      <c r="BC115" s="461">
        <v>0</v>
      </c>
      <c r="BD115" s="462"/>
      <c r="BE115" s="462"/>
      <c r="BF115" s="463"/>
      <c r="BG115" s="511" t="str">
        <f t="shared" si="42"/>
        <v>n.é.</v>
      </c>
      <c r="BH115" s="512"/>
    </row>
    <row r="116" spans="1:60" s="2" customFormat="1" ht="20.100000000000001" customHeight="1" x14ac:dyDescent="0.2">
      <c r="A116" s="482" t="s">
        <v>527</v>
      </c>
      <c r="B116" s="483"/>
      <c r="C116" s="560" t="s">
        <v>800</v>
      </c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  <c r="AA116" s="561"/>
      <c r="AB116" s="562"/>
      <c r="AC116" s="563" t="s">
        <v>27</v>
      </c>
      <c r="AD116" s="564"/>
      <c r="AE116" s="469">
        <f t="shared" ref="AE116" si="75">SUM(AE103:AH115)</f>
        <v>44280366</v>
      </c>
      <c r="AF116" s="470"/>
      <c r="AG116" s="470"/>
      <c r="AH116" s="471"/>
      <c r="AI116" s="469">
        <f t="shared" ref="AI116" si="76">SUM(AI103:AL115)</f>
        <v>49883197</v>
      </c>
      <c r="AJ116" s="470"/>
      <c r="AK116" s="470"/>
      <c r="AL116" s="471"/>
      <c r="AM116" s="469">
        <f t="shared" ref="AM116" si="77">SUM(AM103:AP115)</f>
        <v>0</v>
      </c>
      <c r="AN116" s="470"/>
      <c r="AO116" s="470"/>
      <c r="AP116" s="471"/>
      <c r="AQ116" s="469">
        <f t="shared" ref="AQ116" si="78">SUM(AQ103:AT115)</f>
        <v>48759355</v>
      </c>
      <c r="AR116" s="470"/>
      <c r="AS116" s="470"/>
      <c r="AT116" s="471"/>
      <c r="AU116" s="469">
        <f t="shared" ref="AU116" si="79">SUM(AU103:AX115)</f>
        <v>124509450</v>
      </c>
      <c r="AV116" s="470"/>
      <c r="AW116" s="470"/>
      <c r="AX116" s="471"/>
      <c r="AY116" s="469">
        <f t="shared" ref="AY116" si="80">SUM(AY103:BB115)</f>
        <v>0</v>
      </c>
      <c r="AZ116" s="470"/>
      <c r="BA116" s="470"/>
      <c r="BB116" s="471"/>
      <c r="BC116" s="469">
        <f t="shared" ref="BC116" si="81">SUM(BC103:BF115)</f>
        <v>48759355</v>
      </c>
      <c r="BD116" s="470"/>
      <c r="BE116" s="470"/>
      <c r="BF116" s="471"/>
      <c r="BG116" s="516">
        <f t="shared" si="42"/>
        <v>0.97747052980585825</v>
      </c>
      <c r="BH116" s="517"/>
    </row>
    <row r="117" spans="1:60" ht="20.100000000000001" customHeight="1" x14ac:dyDescent="0.2">
      <c r="A117" s="393" t="s">
        <v>528</v>
      </c>
      <c r="B117" s="394"/>
      <c r="C117" s="411" t="s">
        <v>22</v>
      </c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3"/>
      <c r="AC117" s="440" t="s">
        <v>28</v>
      </c>
      <c r="AD117" s="441"/>
      <c r="AE117" s="461">
        <v>0</v>
      </c>
      <c r="AF117" s="462"/>
      <c r="AG117" s="462"/>
      <c r="AH117" s="463"/>
      <c r="AI117" s="461">
        <v>0</v>
      </c>
      <c r="AJ117" s="462"/>
      <c r="AK117" s="462"/>
      <c r="AL117" s="463"/>
      <c r="AM117" s="461">
        <v>0</v>
      </c>
      <c r="AN117" s="462"/>
      <c r="AO117" s="462"/>
      <c r="AP117" s="463"/>
      <c r="AQ117" s="461">
        <v>0</v>
      </c>
      <c r="AR117" s="462"/>
      <c r="AS117" s="462"/>
      <c r="AT117" s="463"/>
      <c r="AU117" s="461">
        <v>0</v>
      </c>
      <c r="AV117" s="462"/>
      <c r="AW117" s="462"/>
      <c r="AX117" s="463"/>
      <c r="AY117" s="461">
        <v>0</v>
      </c>
      <c r="AZ117" s="462"/>
      <c r="BA117" s="462"/>
      <c r="BB117" s="463"/>
      <c r="BC117" s="461">
        <v>0</v>
      </c>
      <c r="BD117" s="462"/>
      <c r="BE117" s="462"/>
      <c r="BF117" s="463"/>
      <c r="BG117" s="511" t="str">
        <f t="shared" si="42"/>
        <v>n.é.</v>
      </c>
      <c r="BH117" s="512"/>
    </row>
    <row r="118" spans="1:60" ht="20.100000000000001" customHeight="1" x14ac:dyDescent="0.2">
      <c r="A118" s="393" t="s">
        <v>529</v>
      </c>
      <c r="B118" s="394"/>
      <c r="C118" s="411" t="s">
        <v>426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3"/>
      <c r="AC118" s="440" t="s">
        <v>29</v>
      </c>
      <c r="AD118" s="441"/>
      <c r="AE118" s="461">
        <v>100000</v>
      </c>
      <c r="AF118" s="462"/>
      <c r="AG118" s="462"/>
      <c r="AH118" s="463"/>
      <c r="AI118" s="461">
        <v>429680</v>
      </c>
      <c r="AJ118" s="462"/>
      <c r="AK118" s="462"/>
      <c r="AL118" s="463"/>
      <c r="AM118" s="461">
        <v>0</v>
      </c>
      <c r="AN118" s="462"/>
      <c r="AO118" s="462"/>
      <c r="AP118" s="463"/>
      <c r="AQ118" s="461">
        <v>319680</v>
      </c>
      <c r="AR118" s="462"/>
      <c r="AS118" s="462"/>
      <c r="AT118" s="463"/>
      <c r="AU118" s="461">
        <v>0</v>
      </c>
      <c r="AV118" s="462"/>
      <c r="AW118" s="462"/>
      <c r="AX118" s="463"/>
      <c r="AY118" s="461">
        <v>0</v>
      </c>
      <c r="AZ118" s="462"/>
      <c r="BA118" s="462"/>
      <c r="BB118" s="463"/>
      <c r="BC118" s="461">
        <v>319680</v>
      </c>
      <c r="BD118" s="462"/>
      <c r="BE118" s="462"/>
      <c r="BF118" s="463"/>
      <c r="BG118" s="511">
        <f t="shared" si="42"/>
        <v>0.74399553155836906</v>
      </c>
      <c r="BH118" s="512"/>
    </row>
    <row r="119" spans="1:60" ht="20.100000000000001" customHeight="1" x14ac:dyDescent="0.2">
      <c r="A119" s="393" t="s">
        <v>530</v>
      </c>
      <c r="B119" s="394"/>
      <c r="C119" s="432" t="s">
        <v>23</v>
      </c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4"/>
      <c r="AC119" s="440" t="s">
        <v>30</v>
      </c>
      <c r="AD119" s="441"/>
      <c r="AE119" s="461">
        <v>0</v>
      </c>
      <c r="AF119" s="462"/>
      <c r="AG119" s="462"/>
      <c r="AH119" s="463"/>
      <c r="AI119" s="461">
        <v>125873</v>
      </c>
      <c r="AJ119" s="462"/>
      <c r="AK119" s="462"/>
      <c r="AL119" s="463"/>
      <c r="AM119" s="461">
        <v>0</v>
      </c>
      <c r="AN119" s="462"/>
      <c r="AO119" s="462"/>
      <c r="AP119" s="463"/>
      <c r="AQ119" s="461">
        <v>125873</v>
      </c>
      <c r="AR119" s="462"/>
      <c r="AS119" s="462"/>
      <c r="AT119" s="463"/>
      <c r="AU119" s="461">
        <v>0</v>
      </c>
      <c r="AV119" s="462"/>
      <c r="AW119" s="462"/>
      <c r="AX119" s="463"/>
      <c r="AY119" s="461">
        <v>0</v>
      </c>
      <c r="AZ119" s="462"/>
      <c r="BA119" s="462"/>
      <c r="BB119" s="463"/>
      <c r="BC119" s="461">
        <v>125873</v>
      </c>
      <c r="BD119" s="462"/>
      <c r="BE119" s="462"/>
      <c r="BF119" s="463"/>
      <c r="BG119" s="511">
        <f t="shared" si="42"/>
        <v>1</v>
      </c>
      <c r="BH119" s="512"/>
    </row>
    <row r="120" spans="1:60" ht="20.100000000000001" customHeight="1" x14ac:dyDescent="0.2">
      <c r="A120" s="482" t="s">
        <v>531</v>
      </c>
      <c r="B120" s="483"/>
      <c r="C120" s="484" t="s">
        <v>801</v>
      </c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485"/>
      <c r="S120" s="485"/>
      <c r="T120" s="485"/>
      <c r="U120" s="485"/>
      <c r="V120" s="485"/>
      <c r="W120" s="485"/>
      <c r="X120" s="485"/>
      <c r="Y120" s="485"/>
      <c r="Z120" s="485"/>
      <c r="AA120" s="485"/>
      <c r="AB120" s="486"/>
      <c r="AC120" s="563" t="s">
        <v>31</v>
      </c>
      <c r="AD120" s="564"/>
      <c r="AE120" s="469">
        <f t="shared" ref="AE120" si="82">SUM(AE117:AH119)</f>
        <v>100000</v>
      </c>
      <c r="AF120" s="470"/>
      <c r="AG120" s="470"/>
      <c r="AH120" s="471"/>
      <c r="AI120" s="469">
        <f t="shared" ref="AI120" si="83">SUM(AI117:AL119)</f>
        <v>555553</v>
      </c>
      <c r="AJ120" s="470"/>
      <c r="AK120" s="470"/>
      <c r="AL120" s="471"/>
      <c r="AM120" s="469">
        <f t="shared" ref="AM120" si="84">SUM(AM117:AP119)</f>
        <v>0</v>
      </c>
      <c r="AN120" s="470"/>
      <c r="AO120" s="470"/>
      <c r="AP120" s="471"/>
      <c r="AQ120" s="469">
        <f t="shared" ref="AQ120" si="85">SUM(AQ117:AT119)</f>
        <v>445553</v>
      </c>
      <c r="AR120" s="470"/>
      <c r="AS120" s="470"/>
      <c r="AT120" s="471"/>
      <c r="AU120" s="469">
        <f t="shared" ref="AU120" si="86">SUM(AU117:AX119)</f>
        <v>0</v>
      </c>
      <c r="AV120" s="470"/>
      <c r="AW120" s="470"/>
      <c r="AX120" s="471"/>
      <c r="AY120" s="469">
        <f t="shared" ref="AY120" si="87">SUM(AY117:BB119)</f>
        <v>0</v>
      </c>
      <c r="AZ120" s="470"/>
      <c r="BA120" s="470"/>
      <c r="BB120" s="471"/>
      <c r="BC120" s="469">
        <f t="shared" ref="BC120" si="88">SUM(BC117:BF119)</f>
        <v>445553</v>
      </c>
      <c r="BD120" s="470"/>
      <c r="BE120" s="470"/>
      <c r="BF120" s="471"/>
      <c r="BG120" s="516">
        <f t="shared" si="42"/>
        <v>0.80199908919581031</v>
      </c>
      <c r="BH120" s="517"/>
    </row>
    <row r="121" spans="1:60" ht="20.100000000000001" customHeight="1" x14ac:dyDescent="0.2">
      <c r="A121" s="482" t="s">
        <v>532</v>
      </c>
      <c r="B121" s="483"/>
      <c r="C121" s="560" t="s">
        <v>802</v>
      </c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2"/>
      <c r="AC121" s="563" t="s">
        <v>32</v>
      </c>
      <c r="AD121" s="564"/>
      <c r="AE121" s="469">
        <f t="shared" ref="AE121" si="89">AE116+AE120</f>
        <v>44380366</v>
      </c>
      <c r="AF121" s="470"/>
      <c r="AG121" s="470"/>
      <c r="AH121" s="471"/>
      <c r="AI121" s="469">
        <f t="shared" ref="AI121" si="90">AI116+AI120</f>
        <v>50438750</v>
      </c>
      <c r="AJ121" s="470"/>
      <c r="AK121" s="470"/>
      <c r="AL121" s="471"/>
      <c r="AM121" s="469">
        <f t="shared" ref="AM121" si="91">AM116+AM120</f>
        <v>0</v>
      </c>
      <c r="AN121" s="470"/>
      <c r="AO121" s="470"/>
      <c r="AP121" s="471"/>
      <c r="AQ121" s="469">
        <f t="shared" ref="AQ121" si="92">AQ116+AQ120</f>
        <v>49204908</v>
      </c>
      <c r="AR121" s="470"/>
      <c r="AS121" s="470"/>
      <c r="AT121" s="471"/>
      <c r="AU121" s="469">
        <f t="shared" ref="AU121" si="93">AU116+AU120</f>
        <v>124509450</v>
      </c>
      <c r="AV121" s="470"/>
      <c r="AW121" s="470"/>
      <c r="AX121" s="471"/>
      <c r="AY121" s="469">
        <f t="shared" ref="AY121" si="94">AY116+AY120</f>
        <v>0</v>
      </c>
      <c r="AZ121" s="470"/>
      <c r="BA121" s="470"/>
      <c r="BB121" s="471"/>
      <c r="BC121" s="469">
        <f t="shared" ref="BC121" si="95">BC116+BC120</f>
        <v>49204908</v>
      </c>
      <c r="BD121" s="470"/>
      <c r="BE121" s="470"/>
      <c r="BF121" s="471"/>
      <c r="BG121" s="516">
        <f t="shared" si="42"/>
        <v>0.97553781566751752</v>
      </c>
      <c r="BH121" s="517"/>
    </row>
    <row r="122" spans="1:60" s="3" customFormat="1" ht="20.100000000000001" customHeight="1" x14ac:dyDescent="0.2">
      <c r="A122" s="482" t="s">
        <v>533</v>
      </c>
      <c r="B122" s="483"/>
      <c r="C122" s="484" t="s">
        <v>24</v>
      </c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6"/>
      <c r="AC122" s="563" t="s">
        <v>52</v>
      </c>
      <c r="AD122" s="564"/>
      <c r="AE122" s="531">
        <v>10016829</v>
      </c>
      <c r="AF122" s="532"/>
      <c r="AG122" s="532"/>
      <c r="AH122" s="533"/>
      <c r="AI122" s="469">
        <v>11398361</v>
      </c>
      <c r="AJ122" s="470"/>
      <c r="AK122" s="470"/>
      <c r="AL122" s="471"/>
      <c r="AM122" s="469">
        <v>0</v>
      </c>
      <c r="AN122" s="470"/>
      <c r="AO122" s="470"/>
      <c r="AP122" s="471"/>
      <c r="AQ122" s="469">
        <v>11347012</v>
      </c>
      <c r="AR122" s="470"/>
      <c r="AS122" s="470"/>
      <c r="AT122" s="471"/>
      <c r="AU122" s="469">
        <v>30050487</v>
      </c>
      <c r="AV122" s="470"/>
      <c r="AW122" s="470"/>
      <c r="AX122" s="471"/>
      <c r="AY122" s="469">
        <v>0</v>
      </c>
      <c r="AZ122" s="470"/>
      <c r="BA122" s="470"/>
      <c r="BB122" s="471"/>
      <c r="BC122" s="469">
        <v>11347012</v>
      </c>
      <c r="BD122" s="470"/>
      <c r="BE122" s="470"/>
      <c r="BF122" s="471"/>
      <c r="BG122" s="516">
        <f t="shared" si="42"/>
        <v>0.9954950540696158</v>
      </c>
      <c r="BH122" s="517"/>
    </row>
    <row r="123" spans="1:60" ht="20.100000000000001" customHeight="1" x14ac:dyDescent="0.2">
      <c r="A123" s="393" t="s">
        <v>534</v>
      </c>
      <c r="B123" s="394"/>
      <c r="C123" s="411" t="s">
        <v>63</v>
      </c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3"/>
      <c r="AC123" s="440" t="s">
        <v>82</v>
      </c>
      <c r="AD123" s="441"/>
      <c r="AE123" s="461">
        <v>225000</v>
      </c>
      <c r="AF123" s="462"/>
      <c r="AG123" s="462"/>
      <c r="AH123" s="463"/>
      <c r="AI123" s="461">
        <v>286078</v>
      </c>
      <c r="AJ123" s="462"/>
      <c r="AK123" s="462"/>
      <c r="AL123" s="463"/>
      <c r="AM123" s="461">
        <v>0</v>
      </c>
      <c r="AN123" s="462"/>
      <c r="AO123" s="462"/>
      <c r="AP123" s="463"/>
      <c r="AQ123" s="461">
        <v>286078</v>
      </c>
      <c r="AR123" s="462"/>
      <c r="AS123" s="462"/>
      <c r="AT123" s="463"/>
      <c r="AU123" s="461">
        <v>0</v>
      </c>
      <c r="AV123" s="462"/>
      <c r="AW123" s="462"/>
      <c r="AX123" s="463"/>
      <c r="AY123" s="461">
        <v>0</v>
      </c>
      <c r="AZ123" s="462"/>
      <c r="BA123" s="462"/>
      <c r="BB123" s="463"/>
      <c r="BC123" s="461">
        <v>286078</v>
      </c>
      <c r="BD123" s="462"/>
      <c r="BE123" s="462"/>
      <c r="BF123" s="463"/>
      <c r="BG123" s="511">
        <f t="shared" si="42"/>
        <v>1</v>
      </c>
      <c r="BH123" s="512"/>
    </row>
    <row r="124" spans="1:60" ht="20.100000000000001" customHeight="1" x14ac:dyDescent="0.2">
      <c r="A124" s="393" t="s">
        <v>535</v>
      </c>
      <c r="B124" s="394"/>
      <c r="C124" s="411" t="s">
        <v>64</v>
      </c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3"/>
      <c r="AC124" s="440" t="s">
        <v>83</v>
      </c>
      <c r="AD124" s="441"/>
      <c r="AE124" s="461">
        <v>1773110</v>
      </c>
      <c r="AF124" s="462"/>
      <c r="AG124" s="462"/>
      <c r="AH124" s="463"/>
      <c r="AI124" s="461">
        <v>1683046</v>
      </c>
      <c r="AJ124" s="462"/>
      <c r="AK124" s="462"/>
      <c r="AL124" s="463"/>
      <c r="AM124" s="461">
        <v>0</v>
      </c>
      <c r="AN124" s="462"/>
      <c r="AO124" s="462"/>
      <c r="AP124" s="463"/>
      <c r="AQ124" s="461">
        <v>1683046</v>
      </c>
      <c r="AR124" s="462"/>
      <c r="AS124" s="462"/>
      <c r="AT124" s="463"/>
      <c r="AU124" s="461">
        <v>0</v>
      </c>
      <c r="AV124" s="462"/>
      <c r="AW124" s="462"/>
      <c r="AX124" s="463"/>
      <c r="AY124" s="461">
        <v>0</v>
      </c>
      <c r="AZ124" s="462"/>
      <c r="BA124" s="462"/>
      <c r="BB124" s="463"/>
      <c r="BC124" s="461">
        <v>1683046</v>
      </c>
      <c r="BD124" s="462"/>
      <c r="BE124" s="462"/>
      <c r="BF124" s="463"/>
      <c r="BG124" s="511">
        <f t="shared" si="42"/>
        <v>1</v>
      </c>
      <c r="BH124" s="512"/>
    </row>
    <row r="125" spans="1:60" ht="20.100000000000001" customHeight="1" x14ac:dyDescent="0.2">
      <c r="A125" s="393" t="s">
        <v>536</v>
      </c>
      <c r="B125" s="394"/>
      <c r="C125" s="411" t="s">
        <v>65</v>
      </c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3"/>
      <c r="AC125" s="440" t="s">
        <v>84</v>
      </c>
      <c r="AD125" s="441"/>
      <c r="AE125" s="461">
        <v>0</v>
      </c>
      <c r="AF125" s="462"/>
      <c r="AG125" s="462"/>
      <c r="AH125" s="463"/>
      <c r="AI125" s="461">
        <v>0</v>
      </c>
      <c r="AJ125" s="462"/>
      <c r="AK125" s="462"/>
      <c r="AL125" s="463"/>
      <c r="AM125" s="461">
        <v>0</v>
      </c>
      <c r="AN125" s="462"/>
      <c r="AO125" s="462"/>
      <c r="AP125" s="463"/>
      <c r="AQ125" s="461">
        <v>0</v>
      </c>
      <c r="AR125" s="462"/>
      <c r="AS125" s="462"/>
      <c r="AT125" s="463"/>
      <c r="AU125" s="461">
        <v>0</v>
      </c>
      <c r="AV125" s="462"/>
      <c r="AW125" s="462"/>
      <c r="AX125" s="463"/>
      <c r="AY125" s="461">
        <v>0</v>
      </c>
      <c r="AZ125" s="462"/>
      <c r="BA125" s="462"/>
      <c r="BB125" s="463"/>
      <c r="BC125" s="461">
        <v>0</v>
      </c>
      <c r="BD125" s="462"/>
      <c r="BE125" s="462"/>
      <c r="BF125" s="463"/>
      <c r="BG125" s="511" t="str">
        <f t="shared" si="42"/>
        <v>n.é.</v>
      </c>
      <c r="BH125" s="512"/>
    </row>
    <row r="126" spans="1:60" ht="20.100000000000001" customHeight="1" x14ac:dyDescent="0.2">
      <c r="A126" s="482" t="s">
        <v>537</v>
      </c>
      <c r="B126" s="483"/>
      <c r="C126" s="484" t="s">
        <v>803</v>
      </c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6"/>
      <c r="AC126" s="563" t="s">
        <v>92</v>
      </c>
      <c r="AD126" s="564"/>
      <c r="AE126" s="469">
        <f t="shared" ref="AE126" si="96">SUM(AE123:AH125)</f>
        <v>1998110</v>
      </c>
      <c r="AF126" s="470"/>
      <c r="AG126" s="470"/>
      <c r="AH126" s="471"/>
      <c r="AI126" s="469">
        <f t="shared" ref="AI126" si="97">SUM(AI123:AL125)</f>
        <v>1969124</v>
      </c>
      <c r="AJ126" s="470"/>
      <c r="AK126" s="470"/>
      <c r="AL126" s="471"/>
      <c r="AM126" s="469">
        <f t="shared" ref="AM126" si="98">SUM(AM123:AP125)</f>
        <v>0</v>
      </c>
      <c r="AN126" s="470"/>
      <c r="AO126" s="470"/>
      <c r="AP126" s="471"/>
      <c r="AQ126" s="469">
        <f t="shared" ref="AQ126" si="99">SUM(AQ123:AT125)</f>
        <v>1969124</v>
      </c>
      <c r="AR126" s="470"/>
      <c r="AS126" s="470"/>
      <c r="AT126" s="471"/>
      <c r="AU126" s="469">
        <f t="shared" ref="AU126" si="100">SUM(AU123:AX125)</f>
        <v>0</v>
      </c>
      <c r="AV126" s="470"/>
      <c r="AW126" s="470"/>
      <c r="AX126" s="471"/>
      <c r="AY126" s="469">
        <f t="shared" ref="AY126" si="101">SUM(AY123:BB125)</f>
        <v>0</v>
      </c>
      <c r="AZ126" s="470"/>
      <c r="BA126" s="470"/>
      <c r="BB126" s="471"/>
      <c r="BC126" s="469">
        <f t="shared" ref="BC126" si="102">SUM(BC123:BF125)</f>
        <v>1969124</v>
      </c>
      <c r="BD126" s="470"/>
      <c r="BE126" s="470"/>
      <c r="BF126" s="471"/>
      <c r="BG126" s="516">
        <f t="shared" si="42"/>
        <v>1</v>
      </c>
      <c r="BH126" s="517"/>
    </row>
    <row r="127" spans="1:60" ht="20.100000000000001" customHeight="1" x14ac:dyDescent="0.2">
      <c r="A127" s="393" t="s">
        <v>538</v>
      </c>
      <c r="B127" s="394"/>
      <c r="C127" s="411" t="s">
        <v>66</v>
      </c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3"/>
      <c r="AC127" s="440" t="s">
        <v>85</v>
      </c>
      <c r="AD127" s="441"/>
      <c r="AE127" s="461">
        <v>1545000</v>
      </c>
      <c r="AF127" s="462"/>
      <c r="AG127" s="462"/>
      <c r="AH127" s="463"/>
      <c r="AI127" s="461">
        <v>1781035</v>
      </c>
      <c r="AJ127" s="462"/>
      <c r="AK127" s="462"/>
      <c r="AL127" s="463"/>
      <c r="AM127" s="461">
        <v>0</v>
      </c>
      <c r="AN127" s="462"/>
      <c r="AO127" s="462"/>
      <c r="AP127" s="463"/>
      <c r="AQ127" s="461">
        <v>1781035</v>
      </c>
      <c r="AR127" s="462"/>
      <c r="AS127" s="462"/>
      <c r="AT127" s="463"/>
      <c r="AU127" s="461">
        <v>0</v>
      </c>
      <c r="AV127" s="462"/>
      <c r="AW127" s="462"/>
      <c r="AX127" s="463"/>
      <c r="AY127" s="461">
        <v>0</v>
      </c>
      <c r="AZ127" s="462"/>
      <c r="BA127" s="462"/>
      <c r="BB127" s="463"/>
      <c r="BC127" s="461">
        <v>1781035</v>
      </c>
      <c r="BD127" s="462"/>
      <c r="BE127" s="462"/>
      <c r="BF127" s="463"/>
      <c r="BG127" s="511">
        <f t="shared" si="42"/>
        <v>1</v>
      </c>
      <c r="BH127" s="512"/>
    </row>
    <row r="128" spans="1:60" ht="20.100000000000001" customHeight="1" x14ac:dyDescent="0.2">
      <c r="A128" s="393" t="s">
        <v>539</v>
      </c>
      <c r="B128" s="394"/>
      <c r="C128" s="411" t="s">
        <v>67</v>
      </c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3"/>
      <c r="AC128" s="440" t="s">
        <v>86</v>
      </c>
      <c r="AD128" s="441"/>
      <c r="AE128" s="461">
        <v>705000</v>
      </c>
      <c r="AF128" s="462"/>
      <c r="AG128" s="462"/>
      <c r="AH128" s="463"/>
      <c r="AI128" s="461">
        <v>495851</v>
      </c>
      <c r="AJ128" s="462"/>
      <c r="AK128" s="462"/>
      <c r="AL128" s="463"/>
      <c r="AM128" s="461">
        <v>0</v>
      </c>
      <c r="AN128" s="462"/>
      <c r="AO128" s="462"/>
      <c r="AP128" s="463"/>
      <c r="AQ128" s="461">
        <v>475099</v>
      </c>
      <c r="AR128" s="462"/>
      <c r="AS128" s="462"/>
      <c r="AT128" s="463"/>
      <c r="AU128" s="461">
        <v>20752</v>
      </c>
      <c r="AV128" s="462"/>
      <c r="AW128" s="462"/>
      <c r="AX128" s="463"/>
      <c r="AY128" s="461">
        <v>0</v>
      </c>
      <c r="AZ128" s="462"/>
      <c r="BA128" s="462"/>
      <c r="BB128" s="463"/>
      <c r="BC128" s="461">
        <v>475099</v>
      </c>
      <c r="BD128" s="462"/>
      <c r="BE128" s="462"/>
      <c r="BF128" s="463"/>
      <c r="BG128" s="511">
        <f t="shared" si="42"/>
        <v>0.95814871806248247</v>
      </c>
      <c r="BH128" s="512"/>
    </row>
    <row r="129" spans="1:60" ht="20.100000000000001" customHeight="1" x14ac:dyDescent="0.2">
      <c r="A129" s="482" t="s">
        <v>540</v>
      </c>
      <c r="B129" s="483"/>
      <c r="C129" s="484" t="s">
        <v>804</v>
      </c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6"/>
      <c r="AC129" s="563" t="s">
        <v>93</v>
      </c>
      <c r="AD129" s="564"/>
      <c r="AE129" s="469">
        <f t="shared" ref="AE129" si="103">SUM(AE127:AH128)</f>
        <v>2250000</v>
      </c>
      <c r="AF129" s="470"/>
      <c r="AG129" s="470"/>
      <c r="AH129" s="471"/>
      <c r="AI129" s="469">
        <f t="shared" ref="AI129" si="104">SUM(AI127:AL128)</f>
        <v>2276886</v>
      </c>
      <c r="AJ129" s="470"/>
      <c r="AK129" s="470"/>
      <c r="AL129" s="471"/>
      <c r="AM129" s="469">
        <f t="shared" ref="AM129" si="105">SUM(AM127:AP128)</f>
        <v>0</v>
      </c>
      <c r="AN129" s="470"/>
      <c r="AO129" s="470"/>
      <c r="AP129" s="471"/>
      <c r="AQ129" s="469">
        <f t="shared" ref="AQ129" si="106">SUM(AQ127:AT128)</f>
        <v>2256134</v>
      </c>
      <c r="AR129" s="470"/>
      <c r="AS129" s="470"/>
      <c r="AT129" s="471"/>
      <c r="AU129" s="469">
        <f t="shared" ref="AU129" si="107">SUM(AU127:AX128)</f>
        <v>20752</v>
      </c>
      <c r="AV129" s="470"/>
      <c r="AW129" s="470"/>
      <c r="AX129" s="471"/>
      <c r="AY129" s="469">
        <f t="shared" ref="AY129" si="108">SUM(AY127:BB128)</f>
        <v>0</v>
      </c>
      <c r="AZ129" s="470"/>
      <c r="BA129" s="470"/>
      <c r="BB129" s="471"/>
      <c r="BC129" s="469">
        <f t="shared" ref="BC129" si="109">SUM(BC127:BF128)</f>
        <v>2256134</v>
      </c>
      <c r="BD129" s="470"/>
      <c r="BE129" s="470"/>
      <c r="BF129" s="471"/>
      <c r="BG129" s="516">
        <f t="shared" si="42"/>
        <v>0.9908857975322436</v>
      </c>
      <c r="BH129" s="517"/>
    </row>
    <row r="130" spans="1:60" ht="20.100000000000001" customHeight="1" x14ac:dyDescent="0.2">
      <c r="A130" s="393" t="s">
        <v>541</v>
      </c>
      <c r="B130" s="394"/>
      <c r="C130" s="411" t="s">
        <v>68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3"/>
      <c r="AC130" s="440" t="s">
        <v>87</v>
      </c>
      <c r="AD130" s="441"/>
      <c r="AE130" s="461">
        <v>1635000</v>
      </c>
      <c r="AF130" s="462"/>
      <c r="AG130" s="462"/>
      <c r="AH130" s="463"/>
      <c r="AI130" s="461">
        <v>1338322</v>
      </c>
      <c r="AJ130" s="462"/>
      <c r="AK130" s="462"/>
      <c r="AL130" s="463"/>
      <c r="AM130" s="461">
        <v>0</v>
      </c>
      <c r="AN130" s="462"/>
      <c r="AO130" s="462"/>
      <c r="AP130" s="463"/>
      <c r="AQ130" s="461">
        <v>1338322</v>
      </c>
      <c r="AR130" s="462"/>
      <c r="AS130" s="462"/>
      <c r="AT130" s="463"/>
      <c r="AU130" s="461">
        <v>3451536</v>
      </c>
      <c r="AV130" s="462"/>
      <c r="AW130" s="462"/>
      <c r="AX130" s="463"/>
      <c r="AY130" s="461">
        <v>0</v>
      </c>
      <c r="AZ130" s="462"/>
      <c r="BA130" s="462"/>
      <c r="BB130" s="463"/>
      <c r="BC130" s="461">
        <v>1338322</v>
      </c>
      <c r="BD130" s="462"/>
      <c r="BE130" s="462"/>
      <c r="BF130" s="463"/>
      <c r="BG130" s="511">
        <f t="shared" si="42"/>
        <v>1</v>
      </c>
      <c r="BH130" s="512"/>
    </row>
    <row r="131" spans="1:60" ht="20.100000000000001" customHeight="1" x14ac:dyDescent="0.2">
      <c r="A131" s="393" t="s">
        <v>665</v>
      </c>
      <c r="B131" s="394"/>
      <c r="C131" s="411" t="s">
        <v>69</v>
      </c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3"/>
      <c r="AC131" s="440" t="s">
        <v>88</v>
      </c>
      <c r="AD131" s="441"/>
      <c r="AE131" s="461">
        <v>0</v>
      </c>
      <c r="AF131" s="462"/>
      <c r="AG131" s="462"/>
      <c r="AH131" s="463"/>
      <c r="AI131" s="461">
        <v>0</v>
      </c>
      <c r="AJ131" s="462"/>
      <c r="AK131" s="462"/>
      <c r="AL131" s="463"/>
      <c r="AM131" s="461">
        <v>0</v>
      </c>
      <c r="AN131" s="462"/>
      <c r="AO131" s="462"/>
      <c r="AP131" s="463"/>
      <c r="AQ131" s="461">
        <v>0</v>
      </c>
      <c r="AR131" s="462"/>
      <c r="AS131" s="462"/>
      <c r="AT131" s="463"/>
      <c r="AU131" s="461">
        <v>0</v>
      </c>
      <c r="AV131" s="462"/>
      <c r="AW131" s="462"/>
      <c r="AX131" s="463"/>
      <c r="AY131" s="461">
        <v>0</v>
      </c>
      <c r="AZ131" s="462"/>
      <c r="BA131" s="462"/>
      <c r="BB131" s="463"/>
      <c r="BC131" s="461">
        <v>0</v>
      </c>
      <c r="BD131" s="462"/>
      <c r="BE131" s="462"/>
      <c r="BF131" s="463"/>
      <c r="BG131" s="511" t="str">
        <f t="shared" si="42"/>
        <v>n.é.</v>
      </c>
      <c r="BH131" s="512"/>
    </row>
    <row r="132" spans="1:60" ht="20.100000000000001" customHeight="1" x14ac:dyDescent="0.2">
      <c r="A132" s="393" t="s">
        <v>666</v>
      </c>
      <c r="B132" s="394"/>
      <c r="C132" s="411" t="s">
        <v>70</v>
      </c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3"/>
      <c r="AC132" s="440" t="s">
        <v>89</v>
      </c>
      <c r="AD132" s="441"/>
      <c r="AE132" s="461">
        <v>30000</v>
      </c>
      <c r="AF132" s="462"/>
      <c r="AG132" s="462"/>
      <c r="AH132" s="463"/>
      <c r="AI132" s="461">
        <v>5370</v>
      </c>
      <c r="AJ132" s="462"/>
      <c r="AK132" s="462"/>
      <c r="AL132" s="463"/>
      <c r="AM132" s="461">
        <v>0</v>
      </c>
      <c r="AN132" s="462"/>
      <c r="AO132" s="462"/>
      <c r="AP132" s="463"/>
      <c r="AQ132" s="461">
        <v>5370</v>
      </c>
      <c r="AR132" s="462"/>
      <c r="AS132" s="462"/>
      <c r="AT132" s="463"/>
      <c r="AU132" s="461">
        <v>0</v>
      </c>
      <c r="AV132" s="462"/>
      <c r="AW132" s="462"/>
      <c r="AX132" s="463"/>
      <c r="AY132" s="461">
        <v>0</v>
      </c>
      <c r="AZ132" s="462"/>
      <c r="BA132" s="462"/>
      <c r="BB132" s="463"/>
      <c r="BC132" s="461">
        <v>5370</v>
      </c>
      <c r="BD132" s="462"/>
      <c r="BE132" s="462"/>
      <c r="BF132" s="463"/>
      <c r="BG132" s="511">
        <f t="shared" si="42"/>
        <v>1</v>
      </c>
      <c r="BH132" s="512"/>
    </row>
    <row r="133" spans="1:60" ht="20.100000000000001" customHeight="1" x14ac:dyDescent="0.2">
      <c r="A133" s="393" t="s">
        <v>667</v>
      </c>
      <c r="B133" s="394"/>
      <c r="C133" s="411" t="s">
        <v>71</v>
      </c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3"/>
      <c r="AC133" s="440" t="s">
        <v>90</v>
      </c>
      <c r="AD133" s="441"/>
      <c r="AE133" s="461">
        <v>55000</v>
      </c>
      <c r="AF133" s="462"/>
      <c r="AG133" s="462"/>
      <c r="AH133" s="463"/>
      <c r="AI133" s="461">
        <v>18500</v>
      </c>
      <c r="AJ133" s="462"/>
      <c r="AK133" s="462"/>
      <c r="AL133" s="463"/>
      <c r="AM133" s="461">
        <v>0</v>
      </c>
      <c r="AN133" s="462"/>
      <c r="AO133" s="462"/>
      <c r="AP133" s="463"/>
      <c r="AQ133" s="461">
        <v>18500</v>
      </c>
      <c r="AR133" s="462"/>
      <c r="AS133" s="462"/>
      <c r="AT133" s="463"/>
      <c r="AU133" s="461">
        <v>0</v>
      </c>
      <c r="AV133" s="462"/>
      <c r="AW133" s="462"/>
      <c r="AX133" s="463"/>
      <c r="AY133" s="461">
        <v>0</v>
      </c>
      <c r="AZ133" s="462"/>
      <c r="BA133" s="462"/>
      <c r="BB133" s="463"/>
      <c r="BC133" s="461">
        <v>18500</v>
      </c>
      <c r="BD133" s="462"/>
      <c r="BE133" s="462"/>
      <c r="BF133" s="463"/>
      <c r="BG133" s="511">
        <f t="shared" si="42"/>
        <v>1</v>
      </c>
      <c r="BH133" s="512"/>
    </row>
    <row r="134" spans="1:60" ht="20.100000000000001" customHeight="1" x14ac:dyDescent="0.2">
      <c r="A134" s="393" t="s">
        <v>668</v>
      </c>
      <c r="B134" s="394"/>
      <c r="C134" s="565" t="s">
        <v>72</v>
      </c>
      <c r="D134" s="566"/>
      <c r="E134" s="566"/>
      <c r="F134" s="566"/>
      <c r="G134" s="566"/>
      <c r="H134" s="566"/>
      <c r="I134" s="566"/>
      <c r="J134" s="566"/>
      <c r="K134" s="566"/>
      <c r="L134" s="566"/>
      <c r="M134" s="566"/>
      <c r="N134" s="566"/>
      <c r="O134" s="566"/>
      <c r="P134" s="566"/>
      <c r="Q134" s="566"/>
      <c r="R134" s="566"/>
      <c r="S134" s="566"/>
      <c r="T134" s="566"/>
      <c r="U134" s="566"/>
      <c r="V134" s="566"/>
      <c r="W134" s="566"/>
      <c r="X134" s="566"/>
      <c r="Y134" s="566"/>
      <c r="Z134" s="566"/>
      <c r="AA134" s="566"/>
      <c r="AB134" s="567"/>
      <c r="AC134" s="440" t="s">
        <v>91</v>
      </c>
      <c r="AD134" s="441"/>
      <c r="AE134" s="461">
        <v>360000</v>
      </c>
      <c r="AF134" s="462"/>
      <c r="AG134" s="462"/>
      <c r="AH134" s="463"/>
      <c r="AI134" s="461">
        <v>222664</v>
      </c>
      <c r="AJ134" s="462"/>
      <c r="AK134" s="462"/>
      <c r="AL134" s="463"/>
      <c r="AM134" s="461">
        <v>0</v>
      </c>
      <c r="AN134" s="462"/>
      <c r="AO134" s="462"/>
      <c r="AP134" s="463"/>
      <c r="AQ134" s="461">
        <v>222664</v>
      </c>
      <c r="AR134" s="462"/>
      <c r="AS134" s="462"/>
      <c r="AT134" s="463"/>
      <c r="AU134" s="461">
        <v>0</v>
      </c>
      <c r="AV134" s="462"/>
      <c r="AW134" s="462"/>
      <c r="AX134" s="463"/>
      <c r="AY134" s="461">
        <v>0</v>
      </c>
      <c r="AZ134" s="462"/>
      <c r="BA134" s="462"/>
      <c r="BB134" s="463"/>
      <c r="BC134" s="461">
        <v>222664</v>
      </c>
      <c r="BD134" s="462"/>
      <c r="BE134" s="462"/>
      <c r="BF134" s="463"/>
      <c r="BG134" s="511">
        <f t="shared" si="42"/>
        <v>1</v>
      </c>
      <c r="BH134" s="512"/>
    </row>
    <row r="135" spans="1:60" ht="20.100000000000001" customHeight="1" x14ac:dyDescent="0.2">
      <c r="A135" s="393" t="s">
        <v>669</v>
      </c>
      <c r="B135" s="394"/>
      <c r="C135" s="432" t="s">
        <v>73</v>
      </c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4"/>
      <c r="AC135" s="440" t="s">
        <v>94</v>
      </c>
      <c r="AD135" s="441"/>
      <c r="AE135" s="461">
        <v>396000</v>
      </c>
      <c r="AF135" s="462"/>
      <c r="AG135" s="462"/>
      <c r="AH135" s="463"/>
      <c r="AI135" s="461">
        <v>813174</v>
      </c>
      <c r="AJ135" s="462"/>
      <c r="AK135" s="462"/>
      <c r="AL135" s="463"/>
      <c r="AM135" s="461">
        <v>0</v>
      </c>
      <c r="AN135" s="462"/>
      <c r="AO135" s="462"/>
      <c r="AP135" s="463"/>
      <c r="AQ135" s="461">
        <v>813174</v>
      </c>
      <c r="AR135" s="462"/>
      <c r="AS135" s="462"/>
      <c r="AT135" s="463"/>
      <c r="AU135" s="461">
        <v>0</v>
      </c>
      <c r="AV135" s="462"/>
      <c r="AW135" s="462"/>
      <c r="AX135" s="463"/>
      <c r="AY135" s="461">
        <v>0</v>
      </c>
      <c r="AZ135" s="462"/>
      <c r="BA135" s="462"/>
      <c r="BB135" s="463"/>
      <c r="BC135" s="461">
        <v>813174</v>
      </c>
      <c r="BD135" s="462"/>
      <c r="BE135" s="462"/>
      <c r="BF135" s="463"/>
      <c r="BG135" s="511">
        <f t="shared" si="42"/>
        <v>1</v>
      </c>
      <c r="BH135" s="512"/>
    </row>
    <row r="136" spans="1:60" ht="20.100000000000001" customHeight="1" x14ac:dyDescent="0.2">
      <c r="A136" s="393" t="s">
        <v>670</v>
      </c>
      <c r="B136" s="394"/>
      <c r="C136" s="411" t="s">
        <v>74</v>
      </c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3"/>
      <c r="AC136" s="440" t="s">
        <v>95</v>
      </c>
      <c r="AD136" s="441"/>
      <c r="AE136" s="461">
        <v>1240000</v>
      </c>
      <c r="AF136" s="462"/>
      <c r="AG136" s="462"/>
      <c r="AH136" s="463"/>
      <c r="AI136" s="461">
        <v>1115462</v>
      </c>
      <c r="AJ136" s="462"/>
      <c r="AK136" s="462"/>
      <c r="AL136" s="463"/>
      <c r="AM136" s="461">
        <v>0</v>
      </c>
      <c r="AN136" s="462"/>
      <c r="AO136" s="462"/>
      <c r="AP136" s="463"/>
      <c r="AQ136" s="461">
        <v>1086272</v>
      </c>
      <c r="AR136" s="462"/>
      <c r="AS136" s="462"/>
      <c r="AT136" s="463"/>
      <c r="AU136" s="461">
        <v>0</v>
      </c>
      <c r="AV136" s="462"/>
      <c r="AW136" s="462"/>
      <c r="AX136" s="463"/>
      <c r="AY136" s="461">
        <v>0</v>
      </c>
      <c r="AZ136" s="462"/>
      <c r="BA136" s="462"/>
      <c r="BB136" s="463"/>
      <c r="BC136" s="461">
        <v>1086272</v>
      </c>
      <c r="BD136" s="462"/>
      <c r="BE136" s="462"/>
      <c r="BF136" s="463"/>
      <c r="BG136" s="511">
        <f t="shared" si="42"/>
        <v>0.97383147072692755</v>
      </c>
      <c r="BH136" s="512"/>
    </row>
    <row r="137" spans="1:60" ht="20.100000000000001" customHeight="1" x14ac:dyDescent="0.2">
      <c r="A137" s="482" t="s">
        <v>671</v>
      </c>
      <c r="B137" s="483"/>
      <c r="C137" s="484" t="s">
        <v>805</v>
      </c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6"/>
      <c r="AC137" s="563" t="s">
        <v>96</v>
      </c>
      <c r="AD137" s="564"/>
      <c r="AE137" s="469">
        <f>SUM(AE130:AH136)</f>
        <v>3716000</v>
      </c>
      <c r="AF137" s="470"/>
      <c r="AG137" s="470"/>
      <c r="AH137" s="471"/>
      <c r="AI137" s="469">
        <f>SUM(AI130:AL136)</f>
        <v>3513492</v>
      </c>
      <c r="AJ137" s="470"/>
      <c r="AK137" s="470"/>
      <c r="AL137" s="471"/>
      <c r="AM137" s="469">
        <f t="shared" ref="AM137" si="110">SUM(AM130:AP136)</f>
        <v>0</v>
      </c>
      <c r="AN137" s="470"/>
      <c r="AO137" s="470"/>
      <c r="AP137" s="471"/>
      <c r="AQ137" s="469">
        <f t="shared" ref="AQ137" si="111">SUM(AQ130:AT136)</f>
        <v>3484302</v>
      </c>
      <c r="AR137" s="470"/>
      <c r="AS137" s="470"/>
      <c r="AT137" s="471"/>
      <c r="AU137" s="469">
        <f t="shared" ref="AU137" si="112">SUM(AU130:AX136)</f>
        <v>3451536</v>
      </c>
      <c r="AV137" s="470"/>
      <c r="AW137" s="470"/>
      <c r="AX137" s="471"/>
      <c r="AY137" s="469">
        <f t="shared" ref="AY137" si="113">SUM(AY130:BB136)</f>
        <v>0</v>
      </c>
      <c r="AZ137" s="470"/>
      <c r="BA137" s="470"/>
      <c r="BB137" s="471"/>
      <c r="BC137" s="469">
        <f t="shared" ref="BC137" si="114">SUM(BC130:BF136)</f>
        <v>3484302</v>
      </c>
      <c r="BD137" s="470"/>
      <c r="BE137" s="470"/>
      <c r="BF137" s="471"/>
      <c r="BG137" s="516">
        <f t="shared" si="42"/>
        <v>0.99169202605271334</v>
      </c>
      <c r="BH137" s="517"/>
    </row>
    <row r="138" spans="1:60" ht="20.100000000000001" customHeight="1" x14ac:dyDescent="0.2">
      <c r="A138" s="393" t="s">
        <v>672</v>
      </c>
      <c r="B138" s="394"/>
      <c r="C138" s="411" t="s">
        <v>75</v>
      </c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3"/>
      <c r="AC138" s="440" t="s">
        <v>97</v>
      </c>
      <c r="AD138" s="441"/>
      <c r="AE138" s="461">
        <v>952083</v>
      </c>
      <c r="AF138" s="462"/>
      <c r="AG138" s="462"/>
      <c r="AH138" s="463"/>
      <c r="AI138" s="461">
        <v>825599</v>
      </c>
      <c r="AJ138" s="462"/>
      <c r="AK138" s="462"/>
      <c r="AL138" s="463"/>
      <c r="AM138" s="461">
        <v>0</v>
      </c>
      <c r="AN138" s="462"/>
      <c r="AO138" s="462"/>
      <c r="AP138" s="463"/>
      <c r="AQ138" s="461">
        <v>825599</v>
      </c>
      <c r="AR138" s="462"/>
      <c r="AS138" s="462"/>
      <c r="AT138" s="463"/>
      <c r="AU138" s="461">
        <v>0</v>
      </c>
      <c r="AV138" s="462"/>
      <c r="AW138" s="462"/>
      <c r="AX138" s="463"/>
      <c r="AY138" s="461">
        <v>0</v>
      </c>
      <c r="AZ138" s="462"/>
      <c r="BA138" s="462"/>
      <c r="BB138" s="463"/>
      <c r="BC138" s="461">
        <v>825599</v>
      </c>
      <c r="BD138" s="462"/>
      <c r="BE138" s="462"/>
      <c r="BF138" s="463"/>
      <c r="BG138" s="511">
        <f t="shared" si="42"/>
        <v>1</v>
      </c>
      <c r="BH138" s="512"/>
    </row>
    <row r="139" spans="1:60" ht="20.100000000000001" customHeight="1" x14ac:dyDescent="0.2">
      <c r="A139" s="393" t="s">
        <v>673</v>
      </c>
      <c r="B139" s="394"/>
      <c r="C139" s="411" t="s">
        <v>76</v>
      </c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3"/>
      <c r="AC139" s="440" t="s">
        <v>98</v>
      </c>
      <c r="AD139" s="441"/>
      <c r="AE139" s="461">
        <v>0</v>
      </c>
      <c r="AF139" s="462"/>
      <c r="AG139" s="462"/>
      <c r="AH139" s="463"/>
      <c r="AI139" s="461">
        <v>0</v>
      </c>
      <c r="AJ139" s="462"/>
      <c r="AK139" s="462"/>
      <c r="AL139" s="463"/>
      <c r="AM139" s="461">
        <v>0</v>
      </c>
      <c r="AN139" s="462"/>
      <c r="AO139" s="462"/>
      <c r="AP139" s="463"/>
      <c r="AQ139" s="461">
        <v>0</v>
      </c>
      <c r="AR139" s="462"/>
      <c r="AS139" s="462"/>
      <c r="AT139" s="463"/>
      <c r="AU139" s="461">
        <v>0</v>
      </c>
      <c r="AV139" s="462"/>
      <c r="AW139" s="462"/>
      <c r="AX139" s="463"/>
      <c r="AY139" s="461">
        <v>0</v>
      </c>
      <c r="AZ139" s="462"/>
      <c r="BA139" s="462"/>
      <c r="BB139" s="463"/>
      <c r="BC139" s="461">
        <v>0</v>
      </c>
      <c r="BD139" s="462"/>
      <c r="BE139" s="462"/>
      <c r="BF139" s="463"/>
      <c r="BG139" s="511" t="str">
        <f t="shared" si="42"/>
        <v>n.é.</v>
      </c>
      <c r="BH139" s="512"/>
    </row>
    <row r="140" spans="1:60" ht="20.100000000000001" customHeight="1" x14ac:dyDescent="0.2">
      <c r="A140" s="482" t="s">
        <v>674</v>
      </c>
      <c r="B140" s="483"/>
      <c r="C140" s="484" t="s">
        <v>806</v>
      </c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6"/>
      <c r="AC140" s="563" t="s">
        <v>99</v>
      </c>
      <c r="AD140" s="564"/>
      <c r="AE140" s="469">
        <f t="shared" ref="AE140" si="115">SUM(AE138:AH139)</f>
        <v>952083</v>
      </c>
      <c r="AF140" s="470"/>
      <c r="AG140" s="470"/>
      <c r="AH140" s="471"/>
      <c r="AI140" s="469">
        <f t="shared" ref="AI140" si="116">SUM(AI138:AL139)</f>
        <v>825599</v>
      </c>
      <c r="AJ140" s="470"/>
      <c r="AK140" s="470"/>
      <c r="AL140" s="471"/>
      <c r="AM140" s="469">
        <f t="shared" ref="AM140" si="117">SUM(AM138:AP139)</f>
        <v>0</v>
      </c>
      <c r="AN140" s="470"/>
      <c r="AO140" s="470"/>
      <c r="AP140" s="471"/>
      <c r="AQ140" s="469">
        <f t="shared" ref="AQ140" si="118">SUM(AQ138:AT139)</f>
        <v>825599</v>
      </c>
      <c r="AR140" s="470"/>
      <c r="AS140" s="470"/>
      <c r="AT140" s="471"/>
      <c r="AU140" s="469">
        <f t="shared" ref="AU140" si="119">SUM(AU138:AX139)</f>
        <v>0</v>
      </c>
      <c r="AV140" s="470"/>
      <c r="AW140" s="470"/>
      <c r="AX140" s="471"/>
      <c r="AY140" s="469">
        <f t="shared" ref="AY140" si="120">SUM(AY138:BB139)</f>
        <v>0</v>
      </c>
      <c r="AZ140" s="470"/>
      <c r="BA140" s="470"/>
      <c r="BB140" s="471"/>
      <c r="BC140" s="469">
        <f t="shared" ref="BC140" si="121">SUM(BC138:BF139)</f>
        <v>825599</v>
      </c>
      <c r="BD140" s="470"/>
      <c r="BE140" s="470"/>
      <c r="BF140" s="471"/>
      <c r="BG140" s="516">
        <f t="shared" si="42"/>
        <v>1</v>
      </c>
      <c r="BH140" s="517"/>
    </row>
    <row r="141" spans="1:60" ht="20.100000000000001" customHeight="1" x14ac:dyDescent="0.2">
      <c r="A141" s="568" t="s">
        <v>675</v>
      </c>
      <c r="B141" s="394"/>
      <c r="C141" s="411" t="s">
        <v>77</v>
      </c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3"/>
      <c r="AC141" s="440" t="s">
        <v>100</v>
      </c>
      <c r="AD141" s="441"/>
      <c r="AE141" s="461">
        <v>1996890</v>
      </c>
      <c r="AF141" s="462"/>
      <c r="AG141" s="462"/>
      <c r="AH141" s="463"/>
      <c r="AI141" s="461">
        <v>1476164</v>
      </c>
      <c r="AJ141" s="462"/>
      <c r="AK141" s="462"/>
      <c r="AL141" s="463"/>
      <c r="AM141" s="461">
        <v>0</v>
      </c>
      <c r="AN141" s="462"/>
      <c r="AO141" s="462"/>
      <c r="AP141" s="463"/>
      <c r="AQ141" s="461">
        <v>1476164</v>
      </c>
      <c r="AR141" s="462"/>
      <c r="AS141" s="462"/>
      <c r="AT141" s="463"/>
      <c r="AU141" s="461">
        <v>937520</v>
      </c>
      <c r="AV141" s="462"/>
      <c r="AW141" s="462"/>
      <c r="AX141" s="463"/>
      <c r="AY141" s="461">
        <v>0</v>
      </c>
      <c r="AZ141" s="462"/>
      <c r="BA141" s="462"/>
      <c r="BB141" s="463"/>
      <c r="BC141" s="461">
        <v>1476164</v>
      </c>
      <c r="BD141" s="462"/>
      <c r="BE141" s="462"/>
      <c r="BF141" s="463"/>
      <c r="BG141" s="511">
        <f t="shared" si="42"/>
        <v>1</v>
      </c>
      <c r="BH141" s="512"/>
    </row>
    <row r="142" spans="1:60" ht="20.100000000000001" customHeight="1" x14ac:dyDescent="0.2">
      <c r="A142" s="568" t="s">
        <v>676</v>
      </c>
      <c r="B142" s="394"/>
      <c r="C142" s="411" t="s">
        <v>78</v>
      </c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3"/>
      <c r="AC142" s="440" t="s">
        <v>101</v>
      </c>
      <c r="AD142" s="441"/>
      <c r="AE142" s="461">
        <v>0</v>
      </c>
      <c r="AF142" s="462"/>
      <c r="AG142" s="462"/>
      <c r="AH142" s="463"/>
      <c r="AI142" s="461">
        <v>0</v>
      </c>
      <c r="AJ142" s="462"/>
      <c r="AK142" s="462"/>
      <c r="AL142" s="463"/>
      <c r="AM142" s="461">
        <v>0</v>
      </c>
      <c r="AN142" s="462"/>
      <c r="AO142" s="462"/>
      <c r="AP142" s="463"/>
      <c r="AQ142" s="461">
        <v>0</v>
      </c>
      <c r="AR142" s="462"/>
      <c r="AS142" s="462"/>
      <c r="AT142" s="463"/>
      <c r="AU142" s="461">
        <v>0</v>
      </c>
      <c r="AV142" s="462"/>
      <c r="AW142" s="462"/>
      <c r="AX142" s="463"/>
      <c r="AY142" s="461">
        <v>0</v>
      </c>
      <c r="AZ142" s="462"/>
      <c r="BA142" s="462"/>
      <c r="BB142" s="463"/>
      <c r="BC142" s="461">
        <v>0</v>
      </c>
      <c r="BD142" s="462"/>
      <c r="BE142" s="462"/>
      <c r="BF142" s="463"/>
      <c r="BG142" s="511" t="str">
        <f t="shared" si="42"/>
        <v>n.é.</v>
      </c>
      <c r="BH142" s="512"/>
    </row>
    <row r="143" spans="1:60" ht="20.100000000000001" customHeight="1" x14ac:dyDescent="0.2">
      <c r="A143" s="568" t="s">
        <v>677</v>
      </c>
      <c r="B143" s="394"/>
      <c r="C143" s="411" t="s">
        <v>79</v>
      </c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3"/>
      <c r="AC143" s="440" t="s">
        <v>102</v>
      </c>
      <c r="AD143" s="441"/>
      <c r="AE143" s="461">
        <v>0</v>
      </c>
      <c r="AF143" s="462"/>
      <c r="AG143" s="462"/>
      <c r="AH143" s="463"/>
      <c r="AI143" s="461">
        <v>0</v>
      </c>
      <c r="AJ143" s="462"/>
      <c r="AK143" s="462"/>
      <c r="AL143" s="463"/>
      <c r="AM143" s="461">
        <v>0</v>
      </c>
      <c r="AN143" s="462"/>
      <c r="AO143" s="462"/>
      <c r="AP143" s="463"/>
      <c r="AQ143" s="461">
        <v>0</v>
      </c>
      <c r="AR143" s="462"/>
      <c r="AS143" s="462"/>
      <c r="AT143" s="463"/>
      <c r="AU143" s="461">
        <v>0</v>
      </c>
      <c r="AV143" s="462"/>
      <c r="AW143" s="462"/>
      <c r="AX143" s="463"/>
      <c r="AY143" s="461">
        <v>0</v>
      </c>
      <c r="AZ143" s="462"/>
      <c r="BA143" s="462"/>
      <c r="BB143" s="463"/>
      <c r="BC143" s="461">
        <v>0</v>
      </c>
      <c r="BD143" s="462"/>
      <c r="BE143" s="462"/>
      <c r="BF143" s="463"/>
      <c r="BG143" s="511" t="str">
        <f t="shared" si="42"/>
        <v>n.é.</v>
      </c>
      <c r="BH143" s="512"/>
    </row>
    <row r="144" spans="1:60" ht="20.100000000000001" customHeight="1" x14ac:dyDescent="0.2">
      <c r="A144" s="568" t="s">
        <v>678</v>
      </c>
      <c r="B144" s="394"/>
      <c r="C144" s="411" t="s">
        <v>80</v>
      </c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3"/>
      <c r="AC144" s="440" t="s">
        <v>103</v>
      </c>
      <c r="AD144" s="441"/>
      <c r="AE144" s="461">
        <v>0</v>
      </c>
      <c r="AF144" s="462"/>
      <c r="AG144" s="462"/>
      <c r="AH144" s="463"/>
      <c r="AI144" s="461">
        <v>0</v>
      </c>
      <c r="AJ144" s="462"/>
      <c r="AK144" s="462"/>
      <c r="AL144" s="463"/>
      <c r="AM144" s="461">
        <v>0</v>
      </c>
      <c r="AN144" s="462"/>
      <c r="AO144" s="462"/>
      <c r="AP144" s="463"/>
      <c r="AQ144" s="461">
        <v>0</v>
      </c>
      <c r="AR144" s="462"/>
      <c r="AS144" s="462"/>
      <c r="AT144" s="463"/>
      <c r="AU144" s="461">
        <v>0</v>
      </c>
      <c r="AV144" s="462"/>
      <c r="AW144" s="462"/>
      <c r="AX144" s="463"/>
      <c r="AY144" s="461">
        <v>0</v>
      </c>
      <c r="AZ144" s="462"/>
      <c r="BA144" s="462"/>
      <c r="BB144" s="463"/>
      <c r="BC144" s="461">
        <v>0</v>
      </c>
      <c r="BD144" s="462"/>
      <c r="BE144" s="462"/>
      <c r="BF144" s="463"/>
      <c r="BG144" s="511" t="str">
        <f t="shared" si="42"/>
        <v>n.é.</v>
      </c>
      <c r="BH144" s="512"/>
    </row>
    <row r="145" spans="1:60" ht="20.100000000000001" customHeight="1" x14ac:dyDescent="0.2">
      <c r="A145" s="568" t="s">
        <v>679</v>
      </c>
      <c r="B145" s="394"/>
      <c r="C145" s="411" t="s">
        <v>81</v>
      </c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3"/>
      <c r="AC145" s="440" t="s">
        <v>104</v>
      </c>
      <c r="AD145" s="441"/>
      <c r="AE145" s="461">
        <v>2368000</v>
      </c>
      <c r="AF145" s="462"/>
      <c r="AG145" s="462"/>
      <c r="AH145" s="463"/>
      <c r="AI145" s="461">
        <v>1025669</v>
      </c>
      <c r="AJ145" s="462"/>
      <c r="AK145" s="462"/>
      <c r="AL145" s="463"/>
      <c r="AM145" s="461">
        <v>0</v>
      </c>
      <c r="AN145" s="462"/>
      <c r="AO145" s="462"/>
      <c r="AP145" s="463"/>
      <c r="AQ145" s="461">
        <v>1025669</v>
      </c>
      <c r="AR145" s="462"/>
      <c r="AS145" s="462"/>
      <c r="AT145" s="463"/>
      <c r="AU145" s="461">
        <v>0</v>
      </c>
      <c r="AV145" s="462"/>
      <c r="AW145" s="462"/>
      <c r="AX145" s="463"/>
      <c r="AY145" s="461">
        <v>0</v>
      </c>
      <c r="AZ145" s="462"/>
      <c r="BA145" s="462"/>
      <c r="BB145" s="463"/>
      <c r="BC145" s="461">
        <v>1025669</v>
      </c>
      <c r="BD145" s="462"/>
      <c r="BE145" s="462"/>
      <c r="BF145" s="463"/>
      <c r="BG145" s="511">
        <f t="shared" ref="BG145:BG208" si="122">IF(AI145&gt;0,BC145/AI145,"n.é.")</f>
        <v>1</v>
      </c>
      <c r="BH145" s="512"/>
    </row>
    <row r="146" spans="1:60" ht="20.100000000000001" customHeight="1" x14ac:dyDescent="0.2">
      <c r="A146" s="577" t="s">
        <v>680</v>
      </c>
      <c r="B146" s="483"/>
      <c r="C146" s="484" t="s">
        <v>807</v>
      </c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6"/>
      <c r="AC146" s="563" t="s">
        <v>105</v>
      </c>
      <c r="AD146" s="564"/>
      <c r="AE146" s="469">
        <f t="shared" ref="AE146" si="123">SUM(AE141:AH145)</f>
        <v>4364890</v>
      </c>
      <c r="AF146" s="470"/>
      <c r="AG146" s="470"/>
      <c r="AH146" s="471"/>
      <c r="AI146" s="469">
        <f t="shared" ref="AI146" si="124">SUM(AI141:AL145)</f>
        <v>2501833</v>
      </c>
      <c r="AJ146" s="470"/>
      <c r="AK146" s="470"/>
      <c r="AL146" s="471"/>
      <c r="AM146" s="469">
        <f t="shared" ref="AM146" si="125">SUM(AM141:AP145)</f>
        <v>0</v>
      </c>
      <c r="AN146" s="470"/>
      <c r="AO146" s="470"/>
      <c r="AP146" s="471"/>
      <c r="AQ146" s="469">
        <f t="shared" ref="AQ146" si="126">SUM(AQ141:AT145)</f>
        <v>2501833</v>
      </c>
      <c r="AR146" s="470"/>
      <c r="AS146" s="470"/>
      <c r="AT146" s="471"/>
      <c r="AU146" s="469">
        <f t="shared" ref="AU146" si="127">SUM(AU141:AX145)</f>
        <v>937520</v>
      </c>
      <c r="AV146" s="470"/>
      <c r="AW146" s="470"/>
      <c r="AX146" s="471"/>
      <c r="AY146" s="469">
        <f t="shared" ref="AY146" si="128">SUM(AY141:BB145)</f>
        <v>0</v>
      </c>
      <c r="AZ146" s="470"/>
      <c r="BA146" s="470"/>
      <c r="BB146" s="471"/>
      <c r="BC146" s="469">
        <f t="shared" ref="BC146" si="129">SUM(BC141:BF145)</f>
        <v>2501833</v>
      </c>
      <c r="BD146" s="470"/>
      <c r="BE146" s="470"/>
      <c r="BF146" s="471"/>
      <c r="BG146" s="516">
        <f t="shared" si="122"/>
        <v>1</v>
      </c>
      <c r="BH146" s="517"/>
    </row>
    <row r="147" spans="1:60" ht="20.100000000000001" customHeight="1" x14ac:dyDescent="0.2">
      <c r="A147" s="577" t="s">
        <v>681</v>
      </c>
      <c r="B147" s="483"/>
      <c r="C147" s="484" t="s">
        <v>808</v>
      </c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6"/>
      <c r="AC147" s="563" t="s">
        <v>57</v>
      </c>
      <c r="AD147" s="564"/>
      <c r="AE147" s="469">
        <f>AE126+AE129+AE137+AE140+AE146</f>
        <v>13281083</v>
      </c>
      <c r="AF147" s="470"/>
      <c r="AG147" s="470"/>
      <c r="AH147" s="471"/>
      <c r="AI147" s="469">
        <f>AI126+AI129+AI137+AI140+AI146</f>
        <v>11086934</v>
      </c>
      <c r="AJ147" s="470"/>
      <c r="AK147" s="470"/>
      <c r="AL147" s="471"/>
      <c r="AM147" s="469">
        <f>AM126+AM129+AM137+AM140+AM146</f>
        <v>0</v>
      </c>
      <c r="AN147" s="470"/>
      <c r="AO147" s="470"/>
      <c r="AP147" s="471"/>
      <c r="AQ147" s="469">
        <f>AQ126+AQ129+AQ137+AQ140+AQ146</f>
        <v>11036992</v>
      </c>
      <c r="AR147" s="470"/>
      <c r="AS147" s="470"/>
      <c r="AT147" s="471"/>
      <c r="AU147" s="469">
        <f>AU126+AU129+AU137+AU140+AU146</f>
        <v>4409808</v>
      </c>
      <c r="AV147" s="470"/>
      <c r="AW147" s="470"/>
      <c r="AX147" s="471"/>
      <c r="AY147" s="469">
        <f>AY126+AY129+AY137+AY140+AY146</f>
        <v>0</v>
      </c>
      <c r="AZ147" s="470"/>
      <c r="BA147" s="470"/>
      <c r="BB147" s="471"/>
      <c r="BC147" s="469">
        <f>BC126+BC129+BC137+BC140+BC146</f>
        <v>11036992</v>
      </c>
      <c r="BD147" s="470"/>
      <c r="BE147" s="470"/>
      <c r="BF147" s="471"/>
      <c r="BG147" s="516">
        <f t="shared" si="122"/>
        <v>0.99549541830049681</v>
      </c>
      <c r="BH147" s="517"/>
    </row>
    <row r="148" spans="1:60" ht="20.100000000000001" customHeight="1" x14ac:dyDescent="0.2">
      <c r="A148" s="568" t="s">
        <v>682</v>
      </c>
      <c r="B148" s="394"/>
      <c r="C148" s="411" t="s">
        <v>108</v>
      </c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3"/>
      <c r="AC148" s="440" t="s">
        <v>116</v>
      </c>
      <c r="AD148" s="441"/>
      <c r="AE148" s="461">
        <v>0</v>
      </c>
      <c r="AF148" s="462"/>
      <c r="AG148" s="462"/>
      <c r="AH148" s="463"/>
      <c r="AI148" s="461">
        <v>0</v>
      </c>
      <c r="AJ148" s="462"/>
      <c r="AK148" s="462"/>
      <c r="AL148" s="463"/>
      <c r="AM148" s="461">
        <v>0</v>
      </c>
      <c r="AN148" s="462"/>
      <c r="AO148" s="462"/>
      <c r="AP148" s="463"/>
      <c r="AQ148" s="461">
        <v>0</v>
      </c>
      <c r="AR148" s="462"/>
      <c r="AS148" s="462"/>
      <c r="AT148" s="463"/>
      <c r="AU148" s="461">
        <v>0</v>
      </c>
      <c r="AV148" s="462"/>
      <c r="AW148" s="462"/>
      <c r="AX148" s="463"/>
      <c r="AY148" s="461">
        <v>0</v>
      </c>
      <c r="AZ148" s="462"/>
      <c r="BA148" s="462"/>
      <c r="BB148" s="463"/>
      <c r="BC148" s="461">
        <v>0</v>
      </c>
      <c r="BD148" s="462"/>
      <c r="BE148" s="462"/>
      <c r="BF148" s="463"/>
      <c r="BG148" s="511" t="str">
        <f t="shared" si="122"/>
        <v>n.é.</v>
      </c>
      <c r="BH148" s="512"/>
    </row>
    <row r="149" spans="1:60" ht="20.100000000000001" customHeight="1" x14ac:dyDescent="0.2">
      <c r="A149" s="568" t="s">
        <v>683</v>
      </c>
      <c r="B149" s="394"/>
      <c r="C149" s="411" t="s">
        <v>109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3"/>
      <c r="AC149" s="440" t="s">
        <v>117</v>
      </c>
      <c r="AD149" s="441"/>
      <c r="AE149" s="461">
        <v>0</v>
      </c>
      <c r="AF149" s="462"/>
      <c r="AG149" s="462"/>
      <c r="AH149" s="463"/>
      <c r="AI149" s="461">
        <v>0</v>
      </c>
      <c r="AJ149" s="462"/>
      <c r="AK149" s="462"/>
      <c r="AL149" s="463"/>
      <c r="AM149" s="461">
        <v>0</v>
      </c>
      <c r="AN149" s="462"/>
      <c r="AO149" s="462"/>
      <c r="AP149" s="463"/>
      <c r="AQ149" s="461">
        <v>0</v>
      </c>
      <c r="AR149" s="462"/>
      <c r="AS149" s="462"/>
      <c r="AT149" s="463"/>
      <c r="AU149" s="461">
        <v>0</v>
      </c>
      <c r="AV149" s="462"/>
      <c r="AW149" s="462"/>
      <c r="AX149" s="463"/>
      <c r="AY149" s="461">
        <v>0</v>
      </c>
      <c r="AZ149" s="462"/>
      <c r="BA149" s="462"/>
      <c r="BB149" s="463"/>
      <c r="BC149" s="461">
        <v>0</v>
      </c>
      <c r="BD149" s="462"/>
      <c r="BE149" s="462"/>
      <c r="BF149" s="463"/>
      <c r="BG149" s="511" t="str">
        <f t="shared" si="122"/>
        <v>n.é.</v>
      </c>
      <c r="BH149" s="512"/>
    </row>
    <row r="150" spans="1:60" ht="20.100000000000001" customHeight="1" x14ac:dyDescent="0.2">
      <c r="A150" s="568" t="s">
        <v>684</v>
      </c>
      <c r="B150" s="394"/>
      <c r="C150" s="565" t="s">
        <v>110</v>
      </c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6"/>
      <c r="T150" s="566"/>
      <c r="U150" s="566"/>
      <c r="V150" s="566"/>
      <c r="W150" s="566"/>
      <c r="X150" s="566"/>
      <c r="Y150" s="566"/>
      <c r="Z150" s="566"/>
      <c r="AA150" s="566"/>
      <c r="AB150" s="567"/>
      <c r="AC150" s="440" t="s">
        <v>118</v>
      </c>
      <c r="AD150" s="441"/>
      <c r="AE150" s="461">
        <v>0</v>
      </c>
      <c r="AF150" s="462"/>
      <c r="AG150" s="462"/>
      <c r="AH150" s="463"/>
      <c r="AI150" s="461">
        <v>0</v>
      </c>
      <c r="AJ150" s="462"/>
      <c r="AK150" s="462"/>
      <c r="AL150" s="463"/>
      <c r="AM150" s="461">
        <v>0</v>
      </c>
      <c r="AN150" s="462"/>
      <c r="AO150" s="462"/>
      <c r="AP150" s="463"/>
      <c r="AQ150" s="461">
        <v>0</v>
      </c>
      <c r="AR150" s="462"/>
      <c r="AS150" s="462"/>
      <c r="AT150" s="463"/>
      <c r="AU150" s="461">
        <v>0</v>
      </c>
      <c r="AV150" s="462"/>
      <c r="AW150" s="462"/>
      <c r="AX150" s="463"/>
      <c r="AY150" s="461">
        <v>0</v>
      </c>
      <c r="AZ150" s="462"/>
      <c r="BA150" s="462"/>
      <c r="BB150" s="463"/>
      <c r="BC150" s="461">
        <v>0</v>
      </c>
      <c r="BD150" s="462"/>
      <c r="BE150" s="462"/>
      <c r="BF150" s="463"/>
      <c r="BG150" s="511" t="str">
        <f t="shared" si="122"/>
        <v>n.é.</v>
      </c>
      <c r="BH150" s="512"/>
    </row>
    <row r="151" spans="1:60" ht="20.100000000000001" customHeight="1" x14ac:dyDescent="0.2">
      <c r="A151" s="568" t="s">
        <v>685</v>
      </c>
      <c r="B151" s="394"/>
      <c r="C151" s="565" t="s">
        <v>111</v>
      </c>
      <c r="D151" s="566"/>
      <c r="E151" s="566"/>
      <c r="F151" s="566"/>
      <c r="G151" s="566"/>
      <c r="H151" s="566"/>
      <c r="I151" s="566"/>
      <c r="J151" s="566"/>
      <c r="K151" s="566"/>
      <c r="L151" s="566"/>
      <c r="M151" s="566"/>
      <c r="N151" s="566"/>
      <c r="O151" s="566"/>
      <c r="P151" s="566"/>
      <c r="Q151" s="566"/>
      <c r="R151" s="566"/>
      <c r="S151" s="566"/>
      <c r="T151" s="566"/>
      <c r="U151" s="566"/>
      <c r="V151" s="566"/>
      <c r="W151" s="566"/>
      <c r="X151" s="566"/>
      <c r="Y151" s="566"/>
      <c r="Z151" s="566"/>
      <c r="AA151" s="566"/>
      <c r="AB151" s="567"/>
      <c r="AC151" s="440" t="s">
        <v>119</v>
      </c>
      <c r="AD151" s="441"/>
      <c r="AE151" s="461">
        <v>0</v>
      </c>
      <c r="AF151" s="462"/>
      <c r="AG151" s="462"/>
      <c r="AH151" s="463"/>
      <c r="AI151" s="461">
        <v>0</v>
      </c>
      <c r="AJ151" s="462"/>
      <c r="AK151" s="462"/>
      <c r="AL151" s="463"/>
      <c r="AM151" s="461">
        <v>0</v>
      </c>
      <c r="AN151" s="462"/>
      <c r="AO151" s="462"/>
      <c r="AP151" s="463"/>
      <c r="AQ151" s="461">
        <v>0</v>
      </c>
      <c r="AR151" s="462"/>
      <c r="AS151" s="462"/>
      <c r="AT151" s="463"/>
      <c r="AU151" s="461">
        <v>0</v>
      </c>
      <c r="AV151" s="462"/>
      <c r="AW151" s="462"/>
      <c r="AX151" s="463"/>
      <c r="AY151" s="461">
        <v>0</v>
      </c>
      <c r="AZ151" s="462"/>
      <c r="BA151" s="462"/>
      <c r="BB151" s="463"/>
      <c r="BC151" s="461">
        <v>0</v>
      </c>
      <c r="BD151" s="462"/>
      <c r="BE151" s="462"/>
      <c r="BF151" s="463"/>
      <c r="BG151" s="511" t="str">
        <f t="shared" si="122"/>
        <v>n.é.</v>
      </c>
      <c r="BH151" s="512"/>
    </row>
    <row r="152" spans="1:60" ht="20.100000000000001" customHeight="1" x14ac:dyDescent="0.2">
      <c r="A152" s="568" t="s">
        <v>686</v>
      </c>
      <c r="B152" s="394"/>
      <c r="C152" s="565" t="s">
        <v>112</v>
      </c>
      <c r="D152" s="566"/>
      <c r="E152" s="566"/>
      <c r="F152" s="566"/>
      <c r="G152" s="566"/>
      <c r="H152" s="566"/>
      <c r="I152" s="566"/>
      <c r="J152" s="566"/>
      <c r="K152" s="566"/>
      <c r="L152" s="566"/>
      <c r="M152" s="566"/>
      <c r="N152" s="566"/>
      <c r="O152" s="566"/>
      <c r="P152" s="566"/>
      <c r="Q152" s="566"/>
      <c r="R152" s="566"/>
      <c r="S152" s="566"/>
      <c r="T152" s="566"/>
      <c r="U152" s="566"/>
      <c r="V152" s="566"/>
      <c r="W152" s="566"/>
      <c r="X152" s="566"/>
      <c r="Y152" s="566"/>
      <c r="Z152" s="566"/>
      <c r="AA152" s="566"/>
      <c r="AB152" s="567"/>
      <c r="AC152" s="440" t="s">
        <v>120</v>
      </c>
      <c r="AD152" s="441"/>
      <c r="AE152" s="461">
        <v>0</v>
      </c>
      <c r="AF152" s="462"/>
      <c r="AG152" s="462"/>
      <c r="AH152" s="463"/>
      <c r="AI152" s="461">
        <v>0</v>
      </c>
      <c r="AJ152" s="462"/>
      <c r="AK152" s="462"/>
      <c r="AL152" s="463"/>
      <c r="AM152" s="461">
        <v>0</v>
      </c>
      <c r="AN152" s="462"/>
      <c r="AO152" s="462"/>
      <c r="AP152" s="463"/>
      <c r="AQ152" s="461">
        <v>0</v>
      </c>
      <c r="AR152" s="462"/>
      <c r="AS152" s="462"/>
      <c r="AT152" s="463"/>
      <c r="AU152" s="461">
        <v>0</v>
      </c>
      <c r="AV152" s="462"/>
      <c r="AW152" s="462"/>
      <c r="AX152" s="463"/>
      <c r="AY152" s="461">
        <v>0</v>
      </c>
      <c r="AZ152" s="462"/>
      <c r="BA152" s="462"/>
      <c r="BB152" s="463"/>
      <c r="BC152" s="461">
        <v>0</v>
      </c>
      <c r="BD152" s="462"/>
      <c r="BE152" s="462"/>
      <c r="BF152" s="463"/>
      <c r="BG152" s="511" t="str">
        <f t="shared" si="122"/>
        <v>n.é.</v>
      </c>
      <c r="BH152" s="512"/>
    </row>
    <row r="153" spans="1:60" ht="20.100000000000001" customHeight="1" x14ac:dyDescent="0.2">
      <c r="A153" s="568" t="s">
        <v>687</v>
      </c>
      <c r="B153" s="394"/>
      <c r="C153" s="411" t="s">
        <v>113</v>
      </c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3"/>
      <c r="AC153" s="440" t="s">
        <v>121</v>
      </c>
      <c r="AD153" s="441"/>
      <c r="AE153" s="461">
        <v>0</v>
      </c>
      <c r="AF153" s="462"/>
      <c r="AG153" s="462"/>
      <c r="AH153" s="463"/>
      <c r="AI153" s="461">
        <v>0</v>
      </c>
      <c r="AJ153" s="462"/>
      <c r="AK153" s="462"/>
      <c r="AL153" s="463"/>
      <c r="AM153" s="461">
        <v>0</v>
      </c>
      <c r="AN153" s="462"/>
      <c r="AO153" s="462"/>
      <c r="AP153" s="463"/>
      <c r="AQ153" s="461">
        <v>0</v>
      </c>
      <c r="AR153" s="462"/>
      <c r="AS153" s="462"/>
      <c r="AT153" s="463"/>
      <c r="AU153" s="461">
        <v>0</v>
      </c>
      <c r="AV153" s="462"/>
      <c r="AW153" s="462"/>
      <c r="AX153" s="463"/>
      <c r="AY153" s="461">
        <v>0</v>
      </c>
      <c r="AZ153" s="462"/>
      <c r="BA153" s="462"/>
      <c r="BB153" s="463"/>
      <c r="BC153" s="461">
        <v>0</v>
      </c>
      <c r="BD153" s="462"/>
      <c r="BE153" s="462"/>
      <c r="BF153" s="463"/>
      <c r="BG153" s="511" t="str">
        <f t="shared" si="122"/>
        <v>n.é.</v>
      </c>
      <c r="BH153" s="512"/>
    </row>
    <row r="154" spans="1:60" ht="20.100000000000001" customHeight="1" x14ac:dyDescent="0.2">
      <c r="A154" s="568" t="s">
        <v>688</v>
      </c>
      <c r="B154" s="394"/>
      <c r="C154" s="411" t="s">
        <v>114</v>
      </c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3"/>
      <c r="AC154" s="440" t="s">
        <v>122</v>
      </c>
      <c r="AD154" s="441"/>
      <c r="AE154" s="461">
        <v>0</v>
      </c>
      <c r="AF154" s="462"/>
      <c r="AG154" s="462"/>
      <c r="AH154" s="463"/>
      <c r="AI154" s="461">
        <v>0</v>
      </c>
      <c r="AJ154" s="462"/>
      <c r="AK154" s="462"/>
      <c r="AL154" s="463"/>
      <c r="AM154" s="461">
        <v>0</v>
      </c>
      <c r="AN154" s="462"/>
      <c r="AO154" s="462"/>
      <c r="AP154" s="463"/>
      <c r="AQ154" s="461">
        <v>0</v>
      </c>
      <c r="AR154" s="462"/>
      <c r="AS154" s="462"/>
      <c r="AT154" s="463"/>
      <c r="AU154" s="461">
        <v>0</v>
      </c>
      <c r="AV154" s="462"/>
      <c r="AW154" s="462"/>
      <c r="AX154" s="463"/>
      <c r="AY154" s="461">
        <v>0</v>
      </c>
      <c r="AZ154" s="462"/>
      <c r="BA154" s="462"/>
      <c r="BB154" s="463"/>
      <c r="BC154" s="461">
        <v>0</v>
      </c>
      <c r="BD154" s="462"/>
      <c r="BE154" s="462"/>
      <c r="BF154" s="463"/>
      <c r="BG154" s="511" t="str">
        <f t="shared" si="122"/>
        <v>n.é.</v>
      </c>
      <c r="BH154" s="512"/>
    </row>
    <row r="155" spans="1:60" ht="20.100000000000001" customHeight="1" x14ac:dyDescent="0.2">
      <c r="A155" s="568" t="s">
        <v>689</v>
      </c>
      <c r="B155" s="394"/>
      <c r="C155" s="411" t="s">
        <v>115</v>
      </c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3"/>
      <c r="AC155" s="440" t="s">
        <v>123</v>
      </c>
      <c r="AD155" s="441"/>
      <c r="AE155" s="461">
        <v>0</v>
      </c>
      <c r="AF155" s="462"/>
      <c r="AG155" s="462"/>
      <c r="AH155" s="463"/>
      <c r="AI155" s="461">
        <v>0</v>
      </c>
      <c r="AJ155" s="462"/>
      <c r="AK155" s="462"/>
      <c r="AL155" s="463"/>
      <c r="AM155" s="461">
        <v>0</v>
      </c>
      <c r="AN155" s="462"/>
      <c r="AO155" s="462"/>
      <c r="AP155" s="463"/>
      <c r="AQ155" s="461">
        <v>0</v>
      </c>
      <c r="AR155" s="462"/>
      <c r="AS155" s="462"/>
      <c r="AT155" s="463"/>
      <c r="AU155" s="461">
        <v>0</v>
      </c>
      <c r="AV155" s="462"/>
      <c r="AW155" s="462"/>
      <c r="AX155" s="463"/>
      <c r="AY155" s="461">
        <v>0</v>
      </c>
      <c r="AZ155" s="462"/>
      <c r="BA155" s="462"/>
      <c r="BB155" s="463"/>
      <c r="BC155" s="461">
        <v>0</v>
      </c>
      <c r="BD155" s="462"/>
      <c r="BE155" s="462"/>
      <c r="BF155" s="463"/>
      <c r="BG155" s="511" t="str">
        <f t="shared" si="122"/>
        <v>n.é.</v>
      </c>
      <c r="BH155" s="512"/>
    </row>
    <row r="156" spans="1:60" ht="20.100000000000001" customHeight="1" x14ac:dyDescent="0.2">
      <c r="A156" s="577" t="s">
        <v>690</v>
      </c>
      <c r="B156" s="483"/>
      <c r="C156" s="484" t="s">
        <v>809</v>
      </c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6"/>
      <c r="AC156" s="563" t="s">
        <v>58</v>
      </c>
      <c r="AD156" s="564"/>
      <c r="AE156" s="469">
        <f t="shared" ref="AE156" si="130">SUM(AE148:AH155)</f>
        <v>0</v>
      </c>
      <c r="AF156" s="470"/>
      <c r="AG156" s="470"/>
      <c r="AH156" s="471"/>
      <c r="AI156" s="469">
        <f t="shared" ref="AI156" si="131">SUM(AI148:AL155)</f>
        <v>0</v>
      </c>
      <c r="AJ156" s="470"/>
      <c r="AK156" s="470"/>
      <c r="AL156" s="471"/>
      <c r="AM156" s="469">
        <f t="shared" ref="AM156" si="132">SUM(AM148:AP155)</f>
        <v>0</v>
      </c>
      <c r="AN156" s="470"/>
      <c r="AO156" s="470"/>
      <c r="AP156" s="471"/>
      <c r="AQ156" s="469">
        <f t="shared" ref="AQ156" si="133">SUM(AQ148:AT155)</f>
        <v>0</v>
      </c>
      <c r="AR156" s="470"/>
      <c r="AS156" s="470"/>
      <c r="AT156" s="471"/>
      <c r="AU156" s="469">
        <f t="shared" ref="AU156" si="134">SUM(AU148:AX155)</f>
        <v>0</v>
      </c>
      <c r="AV156" s="470"/>
      <c r="AW156" s="470"/>
      <c r="AX156" s="471"/>
      <c r="AY156" s="469">
        <f t="shared" ref="AY156" si="135">SUM(AY148:BB155)</f>
        <v>0</v>
      </c>
      <c r="AZ156" s="470"/>
      <c r="BA156" s="470"/>
      <c r="BB156" s="471"/>
      <c r="BC156" s="469">
        <f t="shared" ref="BC156" si="136">SUM(BC148:BF155)</f>
        <v>0</v>
      </c>
      <c r="BD156" s="470"/>
      <c r="BE156" s="470"/>
      <c r="BF156" s="471"/>
      <c r="BG156" s="516" t="str">
        <f t="shared" si="122"/>
        <v>n.é.</v>
      </c>
      <c r="BH156" s="517"/>
    </row>
    <row r="157" spans="1:60" ht="20.100000000000001" customHeight="1" x14ac:dyDescent="0.2">
      <c r="A157" s="568" t="s">
        <v>718</v>
      </c>
      <c r="B157" s="394"/>
      <c r="C157" s="495" t="s">
        <v>142</v>
      </c>
      <c r="D157" s="496"/>
      <c r="E157" s="496"/>
      <c r="F157" s="496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  <c r="R157" s="496"/>
      <c r="S157" s="496"/>
      <c r="T157" s="496"/>
      <c r="U157" s="496"/>
      <c r="V157" s="496"/>
      <c r="W157" s="496"/>
      <c r="X157" s="496"/>
      <c r="Y157" s="496"/>
      <c r="Z157" s="496"/>
      <c r="AA157" s="496"/>
      <c r="AB157" s="497"/>
      <c r="AC157" s="440" t="s">
        <v>131</v>
      </c>
      <c r="AD157" s="441"/>
      <c r="AE157" s="461">
        <v>0</v>
      </c>
      <c r="AF157" s="462"/>
      <c r="AG157" s="462"/>
      <c r="AH157" s="463"/>
      <c r="AI157" s="461">
        <v>0</v>
      </c>
      <c r="AJ157" s="462"/>
      <c r="AK157" s="462"/>
      <c r="AL157" s="463"/>
      <c r="AM157" s="461">
        <v>0</v>
      </c>
      <c r="AN157" s="462"/>
      <c r="AO157" s="462"/>
      <c r="AP157" s="463"/>
      <c r="AQ157" s="461">
        <v>0</v>
      </c>
      <c r="AR157" s="462"/>
      <c r="AS157" s="462"/>
      <c r="AT157" s="463"/>
      <c r="AU157" s="461">
        <v>0</v>
      </c>
      <c r="AV157" s="462"/>
      <c r="AW157" s="462"/>
      <c r="AX157" s="463"/>
      <c r="AY157" s="461">
        <v>0</v>
      </c>
      <c r="AZ157" s="462"/>
      <c r="BA157" s="462"/>
      <c r="BB157" s="463"/>
      <c r="BC157" s="461">
        <v>0</v>
      </c>
      <c r="BD157" s="462"/>
      <c r="BE157" s="462"/>
      <c r="BF157" s="463"/>
      <c r="BG157" s="511" t="str">
        <f t="shared" si="122"/>
        <v>n.é.</v>
      </c>
      <c r="BH157" s="512"/>
    </row>
    <row r="158" spans="1:60" ht="20.100000000000001" customHeight="1" x14ac:dyDescent="0.2">
      <c r="A158" s="568" t="s">
        <v>719</v>
      </c>
      <c r="B158" s="569"/>
      <c r="C158" s="495" t="s">
        <v>692</v>
      </c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6"/>
      <c r="Q158" s="496"/>
      <c r="R158" s="496"/>
      <c r="S158" s="496"/>
      <c r="T158" s="496"/>
      <c r="U158" s="496"/>
      <c r="V158" s="496"/>
      <c r="W158" s="496"/>
      <c r="X158" s="496"/>
      <c r="Y158" s="496"/>
      <c r="Z158" s="496"/>
      <c r="AA158" s="496"/>
      <c r="AB158" s="497"/>
      <c r="AC158" s="440" t="s">
        <v>691</v>
      </c>
      <c r="AD158" s="441"/>
      <c r="AE158" s="461">
        <v>0</v>
      </c>
      <c r="AF158" s="462"/>
      <c r="AG158" s="462"/>
      <c r="AH158" s="463"/>
      <c r="AI158" s="461">
        <v>0</v>
      </c>
      <c r="AJ158" s="462"/>
      <c r="AK158" s="462"/>
      <c r="AL158" s="463"/>
      <c r="AM158" s="461">
        <v>0</v>
      </c>
      <c r="AN158" s="462"/>
      <c r="AO158" s="462"/>
      <c r="AP158" s="463"/>
      <c r="AQ158" s="461">
        <v>0</v>
      </c>
      <c r="AR158" s="462"/>
      <c r="AS158" s="462"/>
      <c r="AT158" s="463"/>
      <c r="AU158" s="461">
        <v>0</v>
      </c>
      <c r="AV158" s="462"/>
      <c r="AW158" s="462"/>
      <c r="AX158" s="463"/>
      <c r="AY158" s="461">
        <v>0</v>
      </c>
      <c r="AZ158" s="462"/>
      <c r="BA158" s="462"/>
      <c r="BB158" s="463"/>
      <c r="BC158" s="461">
        <v>0</v>
      </c>
      <c r="BD158" s="462"/>
      <c r="BE158" s="462"/>
      <c r="BF158" s="463"/>
      <c r="BG158" s="511" t="str">
        <f t="shared" si="122"/>
        <v>n.é.</v>
      </c>
      <c r="BH158" s="512"/>
    </row>
    <row r="159" spans="1:60" ht="20.100000000000001" customHeight="1" x14ac:dyDescent="0.2">
      <c r="A159" s="568" t="s">
        <v>720</v>
      </c>
      <c r="B159" s="569"/>
      <c r="C159" s="495" t="s">
        <v>693</v>
      </c>
      <c r="D159" s="496"/>
      <c r="E159" s="496"/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7"/>
      <c r="AC159" s="440" t="s">
        <v>694</v>
      </c>
      <c r="AD159" s="441"/>
      <c r="AE159" s="461">
        <v>0</v>
      </c>
      <c r="AF159" s="462"/>
      <c r="AG159" s="462"/>
      <c r="AH159" s="463"/>
      <c r="AI159" s="461">
        <v>0</v>
      </c>
      <c r="AJ159" s="462"/>
      <c r="AK159" s="462"/>
      <c r="AL159" s="463"/>
      <c r="AM159" s="461">
        <v>0</v>
      </c>
      <c r="AN159" s="462"/>
      <c r="AO159" s="462"/>
      <c r="AP159" s="463"/>
      <c r="AQ159" s="461">
        <v>0</v>
      </c>
      <c r="AR159" s="462"/>
      <c r="AS159" s="462"/>
      <c r="AT159" s="463"/>
      <c r="AU159" s="461">
        <v>0</v>
      </c>
      <c r="AV159" s="462"/>
      <c r="AW159" s="462"/>
      <c r="AX159" s="463"/>
      <c r="AY159" s="461">
        <v>0</v>
      </c>
      <c r="AZ159" s="462"/>
      <c r="BA159" s="462"/>
      <c r="BB159" s="463"/>
      <c r="BC159" s="461">
        <v>0</v>
      </c>
      <c r="BD159" s="462"/>
      <c r="BE159" s="462"/>
      <c r="BF159" s="463"/>
      <c r="BG159" s="511" t="str">
        <f t="shared" si="122"/>
        <v>n.é.</v>
      </c>
      <c r="BH159" s="512"/>
    </row>
    <row r="160" spans="1:60" ht="20.100000000000001" customHeight="1" x14ac:dyDescent="0.2">
      <c r="A160" s="568" t="s">
        <v>721</v>
      </c>
      <c r="B160" s="569"/>
      <c r="C160" s="495" t="s">
        <v>695</v>
      </c>
      <c r="D160" s="496"/>
      <c r="E160" s="496"/>
      <c r="F160" s="496"/>
      <c r="G160" s="496"/>
      <c r="H160" s="496"/>
      <c r="I160" s="496"/>
      <c r="J160" s="496"/>
      <c r="K160" s="496"/>
      <c r="L160" s="496"/>
      <c r="M160" s="496"/>
      <c r="N160" s="496"/>
      <c r="O160" s="496"/>
      <c r="P160" s="496"/>
      <c r="Q160" s="496"/>
      <c r="R160" s="496"/>
      <c r="S160" s="496"/>
      <c r="T160" s="496"/>
      <c r="U160" s="496"/>
      <c r="V160" s="496"/>
      <c r="W160" s="496"/>
      <c r="X160" s="496"/>
      <c r="Y160" s="496"/>
      <c r="Z160" s="496"/>
      <c r="AA160" s="496"/>
      <c r="AB160" s="497"/>
      <c r="AC160" s="440" t="s">
        <v>696</v>
      </c>
      <c r="AD160" s="441"/>
      <c r="AE160" s="461">
        <v>0</v>
      </c>
      <c r="AF160" s="462"/>
      <c r="AG160" s="462"/>
      <c r="AH160" s="463"/>
      <c r="AI160" s="461">
        <v>0</v>
      </c>
      <c r="AJ160" s="462"/>
      <c r="AK160" s="462"/>
      <c r="AL160" s="463"/>
      <c r="AM160" s="461">
        <v>0</v>
      </c>
      <c r="AN160" s="462"/>
      <c r="AO160" s="462"/>
      <c r="AP160" s="463"/>
      <c r="AQ160" s="461">
        <v>0</v>
      </c>
      <c r="AR160" s="462"/>
      <c r="AS160" s="462"/>
      <c r="AT160" s="463"/>
      <c r="AU160" s="461">
        <v>0</v>
      </c>
      <c r="AV160" s="462"/>
      <c r="AW160" s="462"/>
      <c r="AX160" s="463"/>
      <c r="AY160" s="461">
        <v>0</v>
      </c>
      <c r="AZ160" s="462"/>
      <c r="BA160" s="462"/>
      <c r="BB160" s="463"/>
      <c r="BC160" s="461">
        <v>0</v>
      </c>
      <c r="BD160" s="462"/>
      <c r="BE160" s="462"/>
      <c r="BF160" s="463"/>
      <c r="BG160" s="511" t="str">
        <f t="shared" si="122"/>
        <v>n.é.</v>
      </c>
      <c r="BH160" s="512"/>
    </row>
    <row r="161" spans="1:60" ht="20.100000000000001" customHeight="1" x14ac:dyDescent="0.2">
      <c r="A161" s="568" t="s">
        <v>722</v>
      </c>
      <c r="B161" s="569"/>
      <c r="C161" s="495" t="s">
        <v>425</v>
      </c>
      <c r="D161" s="496"/>
      <c r="E161" s="496"/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7"/>
      <c r="AC161" s="440" t="s">
        <v>132</v>
      </c>
      <c r="AD161" s="441"/>
      <c r="AE161" s="461">
        <v>0</v>
      </c>
      <c r="AF161" s="462"/>
      <c r="AG161" s="462"/>
      <c r="AH161" s="463"/>
      <c r="AI161" s="461">
        <v>0</v>
      </c>
      <c r="AJ161" s="462"/>
      <c r="AK161" s="462"/>
      <c r="AL161" s="463"/>
      <c r="AM161" s="461">
        <v>0</v>
      </c>
      <c r="AN161" s="462"/>
      <c r="AO161" s="462"/>
      <c r="AP161" s="463"/>
      <c r="AQ161" s="461">
        <v>0</v>
      </c>
      <c r="AR161" s="462"/>
      <c r="AS161" s="462"/>
      <c r="AT161" s="463"/>
      <c r="AU161" s="461">
        <v>0</v>
      </c>
      <c r="AV161" s="462"/>
      <c r="AW161" s="462"/>
      <c r="AX161" s="463"/>
      <c r="AY161" s="461">
        <v>0</v>
      </c>
      <c r="AZ161" s="462"/>
      <c r="BA161" s="462"/>
      <c r="BB161" s="463"/>
      <c r="BC161" s="461">
        <v>0</v>
      </c>
      <c r="BD161" s="462"/>
      <c r="BE161" s="462"/>
      <c r="BF161" s="463"/>
      <c r="BG161" s="511" t="str">
        <f t="shared" si="122"/>
        <v>n.é.</v>
      </c>
      <c r="BH161" s="512"/>
    </row>
    <row r="162" spans="1:60" ht="20.100000000000001" customHeight="1" x14ac:dyDescent="0.2">
      <c r="A162" s="568" t="s">
        <v>723</v>
      </c>
      <c r="B162" s="569"/>
      <c r="C162" s="495" t="s">
        <v>424</v>
      </c>
      <c r="D162" s="496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7"/>
      <c r="AC162" s="440" t="s">
        <v>133</v>
      </c>
      <c r="AD162" s="441"/>
      <c r="AE162" s="461">
        <v>0</v>
      </c>
      <c r="AF162" s="462"/>
      <c r="AG162" s="462"/>
      <c r="AH162" s="463"/>
      <c r="AI162" s="461">
        <v>0</v>
      </c>
      <c r="AJ162" s="462"/>
      <c r="AK162" s="462"/>
      <c r="AL162" s="463"/>
      <c r="AM162" s="461">
        <v>0</v>
      </c>
      <c r="AN162" s="462"/>
      <c r="AO162" s="462"/>
      <c r="AP162" s="463"/>
      <c r="AQ162" s="461">
        <v>0</v>
      </c>
      <c r="AR162" s="462"/>
      <c r="AS162" s="462"/>
      <c r="AT162" s="463"/>
      <c r="AU162" s="461">
        <v>0</v>
      </c>
      <c r="AV162" s="462"/>
      <c r="AW162" s="462"/>
      <c r="AX162" s="463"/>
      <c r="AY162" s="461">
        <v>0</v>
      </c>
      <c r="AZ162" s="462"/>
      <c r="BA162" s="462"/>
      <c r="BB162" s="463"/>
      <c r="BC162" s="461">
        <v>0</v>
      </c>
      <c r="BD162" s="462"/>
      <c r="BE162" s="462"/>
      <c r="BF162" s="463"/>
      <c r="BG162" s="511" t="str">
        <f t="shared" si="122"/>
        <v>n.é.</v>
      </c>
      <c r="BH162" s="512"/>
    </row>
    <row r="163" spans="1:60" ht="20.100000000000001" customHeight="1" x14ac:dyDescent="0.2">
      <c r="A163" s="568" t="s">
        <v>724</v>
      </c>
      <c r="B163" s="569"/>
      <c r="C163" s="495" t="s">
        <v>423</v>
      </c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7"/>
      <c r="AC163" s="440" t="s">
        <v>134</v>
      </c>
      <c r="AD163" s="441"/>
      <c r="AE163" s="461">
        <v>0</v>
      </c>
      <c r="AF163" s="462"/>
      <c r="AG163" s="462"/>
      <c r="AH163" s="463"/>
      <c r="AI163" s="461">
        <v>0</v>
      </c>
      <c r="AJ163" s="462"/>
      <c r="AK163" s="462"/>
      <c r="AL163" s="463"/>
      <c r="AM163" s="461">
        <v>0</v>
      </c>
      <c r="AN163" s="462"/>
      <c r="AO163" s="462"/>
      <c r="AP163" s="463"/>
      <c r="AQ163" s="461">
        <v>0</v>
      </c>
      <c r="AR163" s="462"/>
      <c r="AS163" s="462"/>
      <c r="AT163" s="463"/>
      <c r="AU163" s="461">
        <v>0</v>
      </c>
      <c r="AV163" s="462"/>
      <c r="AW163" s="462"/>
      <c r="AX163" s="463"/>
      <c r="AY163" s="461">
        <v>0</v>
      </c>
      <c r="AZ163" s="462"/>
      <c r="BA163" s="462"/>
      <c r="BB163" s="463"/>
      <c r="BC163" s="461">
        <v>0</v>
      </c>
      <c r="BD163" s="462"/>
      <c r="BE163" s="462"/>
      <c r="BF163" s="463"/>
      <c r="BG163" s="511" t="str">
        <f t="shared" si="122"/>
        <v>n.é.</v>
      </c>
      <c r="BH163" s="512"/>
    </row>
    <row r="164" spans="1:60" ht="20.100000000000001" customHeight="1" x14ac:dyDescent="0.2">
      <c r="A164" s="568" t="s">
        <v>725</v>
      </c>
      <c r="B164" s="569"/>
      <c r="C164" s="495" t="s">
        <v>143</v>
      </c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7"/>
      <c r="AC164" s="440" t="s">
        <v>135</v>
      </c>
      <c r="AD164" s="441"/>
      <c r="AE164" s="461">
        <v>0</v>
      </c>
      <c r="AF164" s="462"/>
      <c r="AG164" s="462"/>
      <c r="AH164" s="463"/>
      <c r="AI164" s="461"/>
      <c r="AJ164" s="462"/>
      <c r="AK164" s="462"/>
      <c r="AL164" s="463"/>
      <c r="AM164" s="461">
        <v>0</v>
      </c>
      <c r="AN164" s="462"/>
      <c r="AO164" s="462"/>
      <c r="AP164" s="463"/>
      <c r="AQ164" s="461">
        <v>0</v>
      </c>
      <c r="AR164" s="462"/>
      <c r="AS164" s="462"/>
      <c r="AT164" s="463"/>
      <c r="AU164" s="461">
        <v>0</v>
      </c>
      <c r="AV164" s="462"/>
      <c r="AW164" s="462"/>
      <c r="AX164" s="463"/>
      <c r="AY164" s="461">
        <v>0</v>
      </c>
      <c r="AZ164" s="462"/>
      <c r="BA164" s="462"/>
      <c r="BB164" s="463"/>
      <c r="BC164" s="461">
        <v>0</v>
      </c>
      <c r="BD164" s="462"/>
      <c r="BE164" s="462"/>
      <c r="BF164" s="463"/>
      <c r="BG164" s="511" t="str">
        <f t="shared" si="122"/>
        <v>n.é.</v>
      </c>
      <c r="BH164" s="512"/>
    </row>
    <row r="165" spans="1:60" ht="20.100000000000001" customHeight="1" x14ac:dyDescent="0.2">
      <c r="A165" s="568" t="s">
        <v>726</v>
      </c>
      <c r="B165" s="569"/>
      <c r="C165" s="495" t="s">
        <v>422</v>
      </c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7"/>
      <c r="AC165" s="440" t="s">
        <v>136</v>
      </c>
      <c r="AD165" s="441"/>
      <c r="AE165" s="461">
        <v>0</v>
      </c>
      <c r="AF165" s="462"/>
      <c r="AG165" s="462"/>
      <c r="AH165" s="463"/>
      <c r="AI165" s="461">
        <v>0</v>
      </c>
      <c r="AJ165" s="462"/>
      <c r="AK165" s="462"/>
      <c r="AL165" s="463"/>
      <c r="AM165" s="461">
        <v>0</v>
      </c>
      <c r="AN165" s="462"/>
      <c r="AO165" s="462"/>
      <c r="AP165" s="463"/>
      <c r="AQ165" s="461">
        <v>0</v>
      </c>
      <c r="AR165" s="462"/>
      <c r="AS165" s="462"/>
      <c r="AT165" s="463"/>
      <c r="AU165" s="461">
        <v>0</v>
      </c>
      <c r="AV165" s="462"/>
      <c r="AW165" s="462"/>
      <c r="AX165" s="463"/>
      <c r="AY165" s="461">
        <v>0</v>
      </c>
      <c r="AZ165" s="462"/>
      <c r="BA165" s="462"/>
      <c r="BB165" s="463"/>
      <c r="BC165" s="461">
        <v>0</v>
      </c>
      <c r="BD165" s="462"/>
      <c r="BE165" s="462"/>
      <c r="BF165" s="463"/>
      <c r="BG165" s="511" t="str">
        <f t="shared" si="122"/>
        <v>n.é.</v>
      </c>
      <c r="BH165" s="512"/>
    </row>
    <row r="166" spans="1:60" ht="20.100000000000001" customHeight="1" x14ac:dyDescent="0.2">
      <c r="A166" s="568" t="s">
        <v>727</v>
      </c>
      <c r="B166" s="569"/>
      <c r="C166" s="495" t="s">
        <v>421</v>
      </c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7"/>
      <c r="AC166" s="440" t="s">
        <v>137</v>
      </c>
      <c r="AD166" s="441"/>
      <c r="AE166" s="461">
        <v>0</v>
      </c>
      <c r="AF166" s="462"/>
      <c r="AG166" s="462"/>
      <c r="AH166" s="463"/>
      <c r="AI166" s="461">
        <v>0</v>
      </c>
      <c r="AJ166" s="462"/>
      <c r="AK166" s="462"/>
      <c r="AL166" s="463"/>
      <c r="AM166" s="461">
        <v>0</v>
      </c>
      <c r="AN166" s="462"/>
      <c r="AO166" s="462"/>
      <c r="AP166" s="463"/>
      <c r="AQ166" s="461">
        <v>0</v>
      </c>
      <c r="AR166" s="462"/>
      <c r="AS166" s="462"/>
      <c r="AT166" s="463"/>
      <c r="AU166" s="461">
        <v>0</v>
      </c>
      <c r="AV166" s="462"/>
      <c r="AW166" s="462"/>
      <c r="AX166" s="463"/>
      <c r="AY166" s="461">
        <v>0</v>
      </c>
      <c r="AZ166" s="462"/>
      <c r="BA166" s="462"/>
      <c r="BB166" s="463"/>
      <c r="BC166" s="461">
        <v>0</v>
      </c>
      <c r="BD166" s="462"/>
      <c r="BE166" s="462"/>
      <c r="BF166" s="463"/>
      <c r="BG166" s="511" t="str">
        <f t="shared" si="122"/>
        <v>n.é.</v>
      </c>
      <c r="BH166" s="512"/>
    </row>
    <row r="167" spans="1:60" ht="20.100000000000001" customHeight="1" x14ac:dyDescent="0.2">
      <c r="A167" s="568" t="s">
        <v>728</v>
      </c>
      <c r="B167" s="569"/>
      <c r="C167" s="495" t="s">
        <v>144</v>
      </c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7"/>
      <c r="AC167" s="440" t="s">
        <v>138</v>
      </c>
      <c r="AD167" s="441"/>
      <c r="AE167" s="461">
        <v>0</v>
      </c>
      <c r="AF167" s="462"/>
      <c r="AG167" s="462"/>
      <c r="AH167" s="463"/>
      <c r="AI167" s="461">
        <v>0</v>
      </c>
      <c r="AJ167" s="462"/>
      <c r="AK167" s="462"/>
      <c r="AL167" s="463"/>
      <c r="AM167" s="461">
        <v>0</v>
      </c>
      <c r="AN167" s="462"/>
      <c r="AO167" s="462"/>
      <c r="AP167" s="463"/>
      <c r="AQ167" s="461">
        <v>0</v>
      </c>
      <c r="AR167" s="462"/>
      <c r="AS167" s="462"/>
      <c r="AT167" s="463"/>
      <c r="AU167" s="461">
        <v>0</v>
      </c>
      <c r="AV167" s="462"/>
      <c r="AW167" s="462"/>
      <c r="AX167" s="463"/>
      <c r="AY167" s="461">
        <v>0</v>
      </c>
      <c r="AZ167" s="462"/>
      <c r="BA167" s="462"/>
      <c r="BB167" s="463"/>
      <c r="BC167" s="461">
        <v>0</v>
      </c>
      <c r="BD167" s="462"/>
      <c r="BE167" s="462"/>
      <c r="BF167" s="463"/>
      <c r="BG167" s="511" t="str">
        <f t="shared" si="122"/>
        <v>n.é.</v>
      </c>
      <c r="BH167" s="512"/>
    </row>
    <row r="168" spans="1:60" ht="20.100000000000001" customHeight="1" x14ac:dyDescent="0.2">
      <c r="A168" s="568" t="s">
        <v>729</v>
      </c>
      <c r="B168" s="569"/>
      <c r="C168" s="555" t="s">
        <v>145</v>
      </c>
      <c r="D168" s="556"/>
      <c r="E168" s="556"/>
      <c r="F168" s="556"/>
      <c r="G168" s="556"/>
      <c r="H168" s="556"/>
      <c r="I168" s="556"/>
      <c r="J168" s="556"/>
      <c r="K168" s="556"/>
      <c r="L168" s="556"/>
      <c r="M168" s="556"/>
      <c r="N168" s="556"/>
      <c r="O168" s="556"/>
      <c r="P168" s="556"/>
      <c r="Q168" s="556"/>
      <c r="R168" s="556"/>
      <c r="S168" s="556"/>
      <c r="T168" s="556"/>
      <c r="U168" s="556"/>
      <c r="V168" s="556"/>
      <c r="W168" s="556"/>
      <c r="X168" s="556"/>
      <c r="Y168" s="556"/>
      <c r="Z168" s="556"/>
      <c r="AA168" s="556"/>
      <c r="AB168" s="557"/>
      <c r="AC168" s="440" t="s">
        <v>139</v>
      </c>
      <c r="AD168" s="441"/>
      <c r="AE168" s="461">
        <v>0</v>
      </c>
      <c r="AF168" s="462"/>
      <c r="AG168" s="462"/>
      <c r="AH168" s="463"/>
      <c r="AI168" s="461">
        <v>0</v>
      </c>
      <c r="AJ168" s="462"/>
      <c r="AK168" s="462"/>
      <c r="AL168" s="463"/>
      <c r="AM168" s="461">
        <v>0</v>
      </c>
      <c r="AN168" s="462"/>
      <c r="AO168" s="462"/>
      <c r="AP168" s="463"/>
      <c r="AQ168" s="461">
        <v>0</v>
      </c>
      <c r="AR168" s="462"/>
      <c r="AS168" s="462"/>
      <c r="AT168" s="463"/>
      <c r="AU168" s="461">
        <v>0</v>
      </c>
      <c r="AV168" s="462"/>
      <c r="AW168" s="462"/>
      <c r="AX168" s="463"/>
      <c r="AY168" s="461">
        <v>0</v>
      </c>
      <c r="AZ168" s="462"/>
      <c r="BA168" s="462"/>
      <c r="BB168" s="463"/>
      <c r="BC168" s="461">
        <v>0</v>
      </c>
      <c r="BD168" s="462"/>
      <c r="BE168" s="462"/>
      <c r="BF168" s="463"/>
      <c r="BG168" s="511" t="str">
        <f t="shared" si="122"/>
        <v>n.é.</v>
      </c>
      <c r="BH168" s="512"/>
    </row>
    <row r="169" spans="1:60" ht="20.100000000000001" customHeight="1" x14ac:dyDescent="0.2">
      <c r="A169" s="568" t="s">
        <v>730</v>
      </c>
      <c r="B169" s="569"/>
      <c r="C169" s="495" t="s">
        <v>697</v>
      </c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7"/>
      <c r="AC169" s="440" t="s">
        <v>140</v>
      </c>
      <c r="AD169" s="573"/>
      <c r="AE169" s="461">
        <v>0</v>
      </c>
      <c r="AF169" s="462"/>
      <c r="AG169" s="462"/>
      <c r="AH169" s="463"/>
      <c r="AI169" s="461">
        <v>0</v>
      </c>
      <c r="AJ169" s="462"/>
      <c r="AK169" s="462"/>
      <c r="AL169" s="463"/>
      <c r="AM169" s="461">
        <v>0</v>
      </c>
      <c r="AN169" s="462"/>
      <c r="AO169" s="462"/>
      <c r="AP169" s="463"/>
      <c r="AQ169" s="461">
        <v>0</v>
      </c>
      <c r="AR169" s="462"/>
      <c r="AS169" s="462"/>
      <c r="AT169" s="463"/>
      <c r="AU169" s="461">
        <v>0</v>
      </c>
      <c r="AV169" s="462"/>
      <c r="AW169" s="462"/>
      <c r="AX169" s="463"/>
      <c r="AY169" s="461">
        <v>0</v>
      </c>
      <c r="AZ169" s="462"/>
      <c r="BA169" s="462"/>
      <c r="BB169" s="463"/>
      <c r="BC169" s="461">
        <v>0</v>
      </c>
      <c r="BD169" s="462"/>
      <c r="BE169" s="462"/>
      <c r="BF169" s="463"/>
      <c r="BG169" s="511" t="str">
        <f t="shared" si="122"/>
        <v>n.é.</v>
      </c>
      <c r="BH169" s="512"/>
    </row>
    <row r="170" spans="1:60" ht="20.100000000000001" customHeight="1" x14ac:dyDescent="0.2">
      <c r="A170" s="568" t="s">
        <v>731</v>
      </c>
      <c r="B170" s="569"/>
      <c r="C170" s="495" t="s">
        <v>146</v>
      </c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7"/>
      <c r="AC170" s="440" t="s">
        <v>141</v>
      </c>
      <c r="AD170" s="573"/>
      <c r="AE170" s="461">
        <v>0</v>
      </c>
      <c r="AF170" s="462"/>
      <c r="AG170" s="462"/>
      <c r="AH170" s="463"/>
      <c r="AI170" s="461">
        <v>0</v>
      </c>
      <c r="AJ170" s="462"/>
      <c r="AK170" s="462"/>
      <c r="AL170" s="463"/>
      <c r="AM170" s="461">
        <v>0</v>
      </c>
      <c r="AN170" s="462"/>
      <c r="AO170" s="462"/>
      <c r="AP170" s="463"/>
      <c r="AQ170" s="461">
        <v>0</v>
      </c>
      <c r="AR170" s="462"/>
      <c r="AS170" s="462"/>
      <c r="AT170" s="463"/>
      <c r="AU170" s="461">
        <v>0</v>
      </c>
      <c r="AV170" s="462"/>
      <c r="AW170" s="462"/>
      <c r="AX170" s="463"/>
      <c r="AY170" s="461">
        <v>0</v>
      </c>
      <c r="AZ170" s="462"/>
      <c r="BA170" s="462"/>
      <c r="BB170" s="463"/>
      <c r="BC170" s="461">
        <v>0</v>
      </c>
      <c r="BD170" s="462"/>
      <c r="BE170" s="462"/>
      <c r="BF170" s="463"/>
      <c r="BG170" s="511" t="str">
        <f t="shared" si="122"/>
        <v>n.é.</v>
      </c>
      <c r="BH170" s="512"/>
    </row>
    <row r="171" spans="1:60" ht="20.100000000000001" customHeight="1" x14ac:dyDescent="0.2">
      <c r="A171" s="568" t="s">
        <v>732</v>
      </c>
      <c r="B171" s="569"/>
      <c r="C171" s="555" t="s">
        <v>147</v>
      </c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7"/>
      <c r="AC171" s="440" t="s">
        <v>698</v>
      </c>
      <c r="AD171" s="441"/>
      <c r="AE171" s="461">
        <v>0</v>
      </c>
      <c r="AF171" s="462"/>
      <c r="AG171" s="462"/>
      <c r="AH171" s="463"/>
      <c r="AI171" s="461">
        <v>0</v>
      </c>
      <c r="AJ171" s="462"/>
      <c r="AK171" s="462"/>
      <c r="AL171" s="463"/>
      <c r="AM171" s="474" t="s">
        <v>616</v>
      </c>
      <c r="AN171" s="475"/>
      <c r="AO171" s="475"/>
      <c r="AP171" s="476"/>
      <c r="AQ171" s="474" t="s">
        <v>616</v>
      </c>
      <c r="AR171" s="475"/>
      <c r="AS171" s="475"/>
      <c r="AT171" s="476"/>
      <c r="AU171" s="474" t="s">
        <v>616</v>
      </c>
      <c r="AV171" s="475"/>
      <c r="AW171" s="475"/>
      <c r="AX171" s="476"/>
      <c r="AY171" s="474" t="s">
        <v>616</v>
      </c>
      <c r="AZ171" s="475"/>
      <c r="BA171" s="475"/>
      <c r="BB171" s="476"/>
      <c r="BC171" s="474" t="s">
        <v>616</v>
      </c>
      <c r="BD171" s="475"/>
      <c r="BE171" s="475"/>
      <c r="BF171" s="476"/>
      <c r="BG171" s="477" t="s">
        <v>618</v>
      </c>
      <c r="BH171" s="478"/>
    </row>
    <row r="172" spans="1:60" ht="20.100000000000001" customHeight="1" x14ac:dyDescent="0.2">
      <c r="A172" s="577" t="s">
        <v>733</v>
      </c>
      <c r="B172" s="578"/>
      <c r="C172" s="484" t="s">
        <v>810</v>
      </c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6"/>
      <c r="AC172" s="563" t="s">
        <v>59</v>
      </c>
      <c r="AD172" s="564"/>
      <c r="AE172" s="469">
        <v>0</v>
      </c>
      <c r="AF172" s="470"/>
      <c r="AG172" s="470"/>
      <c r="AH172" s="471"/>
      <c r="AI172" s="469">
        <f t="shared" ref="AI172" si="137">SUM(AI157:AL171)</f>
        <v>0</v>
      </c>
      <c r="AJ172" s="470"/>
      <c r="AK172" s="470"/>
      <c r="AL172" s="471"/>
      <c r="AM172" s="469">
        <f t="shared" ref="AM172" si="138">SUM(AM157:AP171)</f>
        <v>0</v>
      </c>
      <c r="AN172" s="470"/>
      <c r="AO172" s="470"/>
      <c r="AP172" s="471"/>
      <c r="AQ172" s="469">
        <f t="shared" ref="AQ172" si="139">SUM(AQ157:AT171)</f>
        <v>0</v>
      </c>
      <c r="AR172" s="470"/>
      <c r="AS172" s="470"/>
      <c r="AT172" s="471"/>
      <c r="AU172" s="469">
        <f t="shared" ref="AU172" si="140">SUM(AU157:AX171)</f>
        <v>0</v>
      </c>
      <c r="AV172" s="470"/>
      <c r="AW172" s="470"/>
      <c r="AX172" s="471"/>
      <c r="AY172" s="469">
        <f t="shared" ref="AY172" si="141">SUM(AY157:BB171)</f>
        <v>0</v>
      </c>
      <c r="AZ172" s="470"/>
      <c r="BA172" s="470"/>
      <c r="BB172" s="471"/>
      <c r="BC172" s="469">
        <f t="shared" ref="BC172" si="142">SUM(BC157:BF171)</f>
        <v>0</v>
      </c>
      <c r="BD172" s="470"/>
      <c r="BE172" s="470"/>
      <c r="BF172" s="471"/>
      <c r="BG172" s="516" t="str">
        <f t="shared" si="122"/>
        <v>n.é.</v>
      </c>
      <c r="BH172" s="517"/>
    </row>
    <row r="173" spans="1:60" ht="20.100000000000001" customHeight="1" x14ac:dyDescent="0.2">
      <c r="A173" s="568" t="s">
        <v>734</v>
      </c>
      <c r="B173" s="569"/>
      <c r="C173" s="574" t="s">
        <v>148</v>
      </c>
      <c r="D173" s="575"/>
      <c r="E173" s="575"/>
      <c r="F173" s="575"/>
      <c r="G173" s="575"/>
      <c r="H173" s="575"/>
      <c r="I173" s="575"/>
      <c r="J173" s="575"/>
      <c r="K173" s="575"/>
      <c r="L173" s="575"/>
      <c r="M173" s="575"/>
      <c r="N173" s="575"/>
      <c r="O173" s="575"/>
      <c r="P173" s="575"/>
      <c r="Q173" s="575"/>
      <c r="R173" s="575"/>
      <c r="S173" s="575"/>
      <c r="T173" s="575"/>
      <c r="U173" s="575"/>
      <c r="V173" s="575"/>
      <c r="W173" s="575"/>
      <c r="X173" s="575"/>
      <c r="Y173" s="575"/>
      <c r="Z173" s="575"/>
      <c r="AA173" s="575"/>
      <c r="AB173" s="576"/>
      <c r="AC173" s="440" t="s">
        <v>124</v>
      </c>
      <c r="AD173" s="441"/>
      <c r="AE173" s="461">
        <v>0</v>
      </c>
      <c r="AF173" s="462"/>
      <c r="AG173" s="462"/>
      <c r="AH173" s="463"/>
      <c r="AI173" s="461">
        <v>0</v>
      </c>
      <c r="AJ173" s="462"/>
      <c r="AK173" s="462"/>
      <c r="AL173" s="463"/>
      <c r="AM173" s="461">
        <v>0</v>
      </c>
      <c r="AN173" s="462"/>
      <c r="AO173" s="462"/>
      <c r="AP173" s="463"/>
      <c r="AQ173" s="461">
        <v>0</v>
      </c>
      <c r="AR173" s="462"/>
      <c r="AS173" s="462"/>
      <c r="AT173" s="463"/>
      <c r="AU173" s="461">
        <v>0</v>
      </c>
      <c r="AV173" s="462"/>
      <c r="AW173" s="462"/>
      <c r="AX173" s="463"/>
      <c r="AY173" s="461">
        <v>0</v>
      </c>
      <c r="AZ173" s="462"/>
      <c r="BA173" s="462"/>
      <c r="BB173" s="463"/>
      <c r="BC173" s="461">
        <v>0</v>
      </c>
      <c r="BD173" s="462"/>
      <c r="BE173" s="462"/>
      <c r="BF173" s="463"/>
      <c r="BG173" s="511" t="str">
        <f t="shared" si="122"/>
        <v>n.é.</v>
      </c>
      <c r="BH173" s="512"/>
    </row>
    <row r="174" spans="1:60" ht="20.100000000000001" customHeight="1" x14ac:dyDescent="0.2">
      <c r="A174" s="568" t="s">
        <v>735</v>
      </c>
      <c r="B174" s="569"/>
      <c r="C174" s="574" t="s">
        <v>149</v>
      </c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575"/>
      <c r="R174" s="575"/>
      <c r="S174" s="575"/>
      <c r="T174" s="575"/>
      <c r="U174" s="575"/>
      <c r="V174" s="575"/>
      <c r="W174" s="575"/>
      <c r="X174" s="575"/>
      <c r="Y174" s="575"/>
      <c r="Z174" s="575"/>
      <c r="AA174" s="575"/>
      <c r="AB174" s="576"/>
      <c r="AC174" s="440" t="s">
        <v>125</v>
      </c>
      <c r="AD174" s="441"/>
      <c r="AE174" s="461">
        <v>0</v>
      </c>
      <c r="AF174" s="462"/>
      <c r="AG174" s="462"/>
      <c r="AH174" s="463"/>
      <c r="AI174" s="461">
        <v>0</v>
      </c>
      <c r="AJ174" s="462"/>
      <c r="AK174" s="462"/>
      <c r="AL174" s="463"/>
      <c r="AM174" s="461">
        <v>0</v>
      </c>
      <c r="AN174" s="462"/>
      <c r="AO174" s="462"/>
      <c r="AP174" s="463"/>
      <c r="AQ174" s="461">
        <v>0</v>
      </c>
      <c r="AR174" s="462"/>
      <c r="AS174" s="462"/>
      <c r="AT174" s="463"/>
      <c r="AU174" s="461">
        <v>0</v>
      </c>
      <c r="AV174" s="462"/>
      <c r="AW174" s="462"/>
      <c r="AX174" s="463"/>
      <c r="AY174" s="461">
        <v>0</v>
      </c>
      <c r="AZ174" s="462"/>
      <c r="BA174" s="462"/>
      <c r="BB174" s="463"/>
      <c r="BC174" s="461">
        <v>0</v>
      </c>
      <c r="BD174" s="462"/>
      <c r="BE174" s="462"/>
      <c r="BF174" s="463"/>
      <c r="BG174" s="511" t="str">
        <f t="shared" si="122"/>
        <v>n.é.</v>
      </c>
      <c r="BH174" s="512"/>
    </row>
    <row r="175" spans="1:60" ht="20.100000000000001" customHeight="1" x14ac:dyDescent="0.2">
      <c r="A175" s="568" t="s">
        <v>736</v>
      </c>
      <c r="B175" s="569"/>
      <c r="C175" s="574" t="s">
        <v>150</v>
      </c>
      <c r="D175" s="575"/>
      <c r="E175" s="575"/>
      <c r="F175" s="575"/>
      <c r="G175" s="575"/>
      <c r="H175" s="575"/>
      <c r="I175" s="575"/>
      <c r="J175" s="575"/>
      <c r="K175" s="575"/>
      <c r="L175" s="575"/>
      <c r="M175" s="575"/>
      <c r="N175" s="575"/>
      <c r="O175" s="575"/>
      <c r="P175" s="575"/>
      <c r="Q175" s="575"/>
      <c r="R175" s="575"/>
      <c r="S175" s="575"/>
      <c r="T175" s="575"/>
      <c r="U175" s="575"/>
      <c r="V175" s="575"/>
      <c r="W175" s="575"/>
      <c r="X175" s="575"/>
      <c r="Y175" s="575"/>
      <c r="Z175" s="575"/>
      <c r="AA175" s="575"/>
      <c r="AB175" s="576"/>
      <c r="AC175" s="440" t="s">
        <v>126</v>
      </c>
      <c r="AD175" s="441"/>
      <c r="AE175" s="461">
        <v>0</v>
      </c>
      <c r="AF175" s="462"/>
      <c r="AG175" s="462"/>
      <c r="AH175" s="463"/>
      <c r="AI175" s="461">
        <v>102084</v>
      </c>
      <c r="AJ175" s="462"/>
      <c r="AK175" s="462"/>
      <c r="AL175" s="463"/>
      <c r="AM175" s="461">
        <v>0</v>
      </c>
      <c r="AN175" s="462"/>
      <c r="AO175" s="462"/>
      <c r="AP175" s="463"/>
      <c r="AQ175" s="461">
        <v>102084</v>
      </c>
      <c r="AR175" s="462"/>
      <c r="AS175" s="462"/>
      <c r="AT175" s="463"/>
      <c r="AU175" s="461">
        <v>0</v>
      </c>
      <c r="AV175" s="462"/>
      <c r="AW175" s="462"/>
      <c r="AX175" s="463"/>
      <c r="AY175" s="461">
        <v>0</v>
      </c>
      <c r="AZ175" s="462"/>
      <c r="BA175" s="462"/>
      <c r="BB175" s="463"/>
      <c r="BC175" s="461">
        <v>102084</v>
      </c>
      <c r="BD175" s="462"/>
      <c r="BE175" s="462"/>
      <c r="BF175" s="463"/>
      <c r="BG175" s="511">
        <f t="shared" si="122"/>
        <v>1</v>
      </c>
      <c r="BH175" s="512"/>
    </row>
    <row r="176" spans="1:60" ht="20.100000000000001" customHeight="1" x14ac:dyDescent="0.2">
      <c r="A176" s="568" t="s">
        <v>737</v>
      </c>
      <c r="B176" s="569"/>
      <c r="C176" s="574" t="s">
        <v>151</v>
      </c>
      <c r="D176" s="575"/>
      <c r="E176" s="575"/>
      <c r="F176" s="575"/>
      <c r="G176" s="575"/>
      <c r="H176" s="575"/>
      <c r="I176" s="575"/>
      <c r="J176" s="575"/>
      <c r="K176" s="575"/>
      <c r="L176" s="575"/>
      <c r="M176" s="575"/>
      <c r="N176" s="575"/>
      <c r="O176" s="575"/>
      <c r="P176" s="575"/>
      <c r="Q176" s="575"/>
      <c r="R176" s="575"/>
      <c r="S176" s="575"/>
      <c r="T176" s="575"/>
      <c r="U176" s="575"/>
      <c r="V176" s="575"/>
      <c r="W176" s="575"/>
      <c r="X176" s="575"/>
      <c r="Y176" s="575"/>
      <c r="Z176" s="575"/>
      <c r="AA176" s="575"/>
      <c r="AB176" s="576"/>
      <c r="AC176" s="440" t="s">
        <v>127</v>
      </c>
      <c r="AD176" s="441"/>
      <c r="AE176" s="461">
        <v>0</v>
      </c>
      <c r="AF176" s="462"/>
      <c r="AG176" s="462"/>
      <c r="AH176" s="463"/>
      <c r="AI176" s="461">
        <v>0</v>
      </c>
      <c r="AJ176" s="462"/>
      <c r="AK176" s="462"/>
      <c r="AL176" s="463"/>
      <c r="AM176" s="461">
        <v>0</v>
      </c>
      <c r="AN176" s="462"/>
      <c r="AO176" s="462"/>
      <c r="AP176" s="463"/>
      <c r="AQ176" s="461">
        <v>0</v>
      </c>
      <c r="AR176" s="462"/>
      <c r="AS176" s="462"/>
      <c r="AT176" s="463"/>
      <c r="AU176" s="461">
        <v>0</v>
      </c>
      <c r="AV176" s="462"/>
      <c r="AW176" s="462"/>
      <c r="AX176" s="463"/>
      <c r="AY176" s="461">
        <v>0</v>
      </c>
      <c r="AZ176" s="462"/>
      <c r="BA176" s="462"/>
      <c r="BB176" s="463"/>
      <c r="BC176" s="461">
        <v>0</v>
      </c>
      <c r="BD176" s="462"/>
      <c r="BE176" s="462"/>
      <c r="BF176" s="463"/>
      <c r="BG176" s="511" t="str">
        <f t="shared" si="122"/>
        <v>n.é.</v>
      </c>
      <c r="BH176" s="512"/>
    </row>
    <row r="177" spans="1:60" ht="20.100000000000001" customHeight="1" x14ac:dyDescent="0.2">
      <c r="A177" s="568" t="s">
        <v>738</v>
      </c>
      <c r="B177" s="569"/>
      <c r="C177" s="432" t="s">
        <v>152</v>
      </c>
      <c r="D177" s="433"/>
      <c r="E177" s="433"/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433"/>
      <c r="R177" s="433"/>
      <c r="S177" s="433"/>
      <c r="T177" s="433"/>
      <c r="U177" s="433"/>
      <c r="V177" s="433"/>
      <c r="W177" s="433"/>
      <c r="X177" s="433"/>
      <c r="Y177" s="433"/>
      <c r="Z177" s="433"/>
      <c r="AA177" s="433"/>
      <c r="AB177" s="434"/>
      <c r="AC177" s="440" t="s">
        <v>128</v>
      </c>
      <c r="AD177" s="441"/>
      <c r="AE177" s="461">
        <v>0</v>
      </c>
      <c r="AF177" s="462"/>
      <c r="AG177" s="462"/>
      <c r="AH177" s="463"/>
      <c r="AI177" s="461">
        <v>0</v>
      </c>
      <c r="AJ177" s="462"/>
      <c r="AK177" s="462"/>
      <c r="AL177" s="463"/>
      <c r="AM177" s="461">
        <v>0</v>
      </c>
      <c r="AN177" s="462"/>
      <c r="AO177" s="462"/>
      <c r="AP177" s="463"/>
      <c r="AQ177" s="461">
        <v>0</v>
      </c>
      <c r="AR177" s="462"/>
      <c r="AS177" s="462"/>
      <c r="AT177" s="463"/>
      <c r="AU177" s="461">
        <v>0</v>
      </c>
      <c r="AV177" s="462"/>
      <c r="AW177" s="462"/>
      <c r="AX177" s="463"/>
      <c r="AY177" s="461">
        <v>0</v>
      </c>
      <c r="AZ177" s="462"/>
      <c r="BA177" s="462"/>
      <c r="BB177" s="463"/>
      <c r="BC177" s="461">
        <v>0</v>
      </c>
      <c r="BD177" s="462"/>
      <c r="BE177" s="462"/>
      <c r="BF177" s="463"/>
      <c r="BG177" s="511" t="str">
        <f t="shared" si="122"/>
        <v>n.é.</v>
      </c>
      <c r="BH177" s="512"/>
    </row>
    <row r="178" spans="1:60" ht="20.100000000000001" customHeight="1" x14ac:dyDescent="0.2">
      <c r="A178" s="568" t="s">
        <v>739</v>
      </c>
      <c r="B178" s="569"/>
      <c r="C178" s="432" t="s">
        <v>153</v>
      </c>
      <c r="D178" s="433"/>
      <c r="E178" s="433"/>
      <c r="F178" s="433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  <c r="AA178" s="433"/>
      <c r="AB178" s="434"/>
      <c r="AC178" s="440" t="s">
        <v>129</v>
      </c>
      <c r="AD178" s="441"/>
      <c r="AE178" s="461">
        <v>0</v>
      </c>
      <c r="AF178" s="462"/>
      <c r="AG178" s="462"/>
      <c r="AH178" s="463"/>
      <c r="AI178" s="461">
        <v>0</v>
      </c>
      <c r="AJ178" s="462"/>
      <c r="AK178" s="462"/>
      <c r="AL178" s="463"/>
      <c r="AM178" s="461">
        <v>0</v>
      </c>
      <c r="AN178" s="462"/>
      <c r="AO178" s="462"/>
      <c r="AP178" s="463"/>
      <c r="AQ178" s="461">
        <v>0</v>
      </c>
      <c r="AR178" s="462"/>
      <c r="AS178" s="462"/>
      <c r="AT178" s="463"/>
      <c r="AU178" s="461">
        <v>0</v>
      </c>
      <c r="AV178" s="462"/>
      <c r="AW178" s="462"/>
      <c r="AX178" s="463"/>
      <c r="AY178" s="461">
        <v>0</v>
      </c>
      <c r="AZ178" s="462"/>
      <c r="BA178" s="462"/>
      <c r="BB178" s="463"/>
      <c r="BC178" s="461">
        <v>0</v>
      </c>
      <c r="BD178" s="462"/>
      <c r="BE178" s="462"/>
      <c r="BF178" s="463"/>
      <c r="BG178" s="511" t="str">
        <f t="shared" si="122"/>
        <v>n.é.</v>
      </c>
      <c r="BH178" s="512"/>
    </row>
    <row r="179" spans="1:60" ht="20.100000000000001" customHeight="1" x14ac:dyDescent="0.2">
      <c r="A179" s="568" t="s">
        <v>740</v>
      </c>
      <c r="B179" s="569"/>
      <c r="C179" s="432" t="s">
        <v>154</v>
      </c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  <c r="AA179" s="433"/>
      <c r="AB179" s="434"/>
      <c r="AC179" s="440" t="s">
        <v>130</v>
      </c>
      <c r="AD179" s="441"/>
      <c r="AE179" s="461">
        <v>0</v>
      </c>
      <c r="AF179" s="462"/>
      <c r="AG179" s="462"/>
      <c r="AH179" s="463"/>
      <c r="AI179" s="461">
        <v>27564</v>
      </c>
      <c r="AJ179" s="462"/>
      <c r="AK179" s="462"/>
      <c r="AL179" s="463"/>
      <c r="AM179" s="461">
        <v>0</v>
      </c>
      <c r="AN179" s="462"/>
      <c r="AO179" s="462"/>
      <c r="AP179" s="463"/>
      <c r="AQ179" s="461">
        <v>27564</v>
      </c>
      <c r="AR179" s="462"/>
      <c r="AS179" s="462"/>
      <c r="AT179" s="463"/>
      <c r="AU179" s="461">
        <v>0</v>
      </c>
      <c r="AV179" s="462"/>
      <c r="AW179" s="462"/>
      <c r="AX179" s="463"/>
      <c r="AY179" s="461">
        <v>0</v>
      </c>
      <c r="AZ179" s="462"/>
      <c r="BA179" s="462"/>
      <c r="BB179" s="463"/>
      <c r="BC179" s="461">
        <v>27564</v>
      </c>
      <c r="BD179" s="462"/>
      <c r="BE179" s="462"/>
      <c r="BF179" s="463"/>
      <c r="BG179" s="511">
        <f t="shared" si="122"/>
        <v>1</v>
      </c>
      <c r="BH179" s="512"/>
    </row>
    <row r="180" spans="1:60" s="3" customFormat="1" ht="20.100000000000001" customHeight="1" x14ac:dyDescent="0.2">
      <c r="A180" s="577" t="s">
        <v>741</v>
      </c>
      <c r="B180" s="578"/>
      <c r="C180" s="528" t="s">
        <v>788</v>
      </c>
      <c r="D180" s="529"/>
      <c r="E180" s="529"/>
      <c r="F180" s="529"/>
      <c r="G180" s="529"/>
      <c r="H180" s="529"/>
      <c r="I180" s="529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30"/>
      <c r="AC180" s="563" t="s">
        <v>60</v>
      </c>
      <c r="AD180" s="564"/>
      <c r="AE180" s="469">
        <f t="shared" ref="AE180" si="143">SUM(AE173:AH179)</f>
        <v>0</v>
      </c>
      <c r="AF180" s="470"/>
      <c r="AG180" s="470"/>
      <c r="AH180" s="471"/>
      <c r="AI180" s="469">
        <f t="shared" ref="AI180" si="144">SUM(AI173:AL179)</f>
        <v>129648</v>
      </c>
      <c r="AJ180" s="470"/>
      <c r="AK180" s="470"/>
      <c r="AL180" s="471"/>
      <c r="AM180" s="469">
        <f t="shared" ref="AM180" si="145">SUM(AM173:AP179)</f>
        <v>0</v>
      </c>
      <c r="AN180" s="470"/>
      <c r="AO180" s="470"/>
      <c r="AP180" s="471"/>
      <c r="AQ180" s="469">
        <f t="shared" ref="AQ180" si="146">SUM(AQ173:AT179)</f>
        <v>129648</v>
      </c>
      <c r="AR180" s="470"/>
      <c r="AS180" s="470"/>
      <c r="AT180" s="471"/>
      <c r="AU180" s="469">
        <f t="shared" ref="AU180" si="147">SUM(AU173:AX179)</f>
        <v>0</v>
      </c>
      <c r="AV180" s="470"/>
      <c r="AW180" s="470"/>
      <c r="AX180" s="471"/>
      <c r="AY180" s="469">
        <f t="shared" ref="AY180" si="148">SUM(AY173:BB179)</f>
        <v>0</v>
      </c>
      <c r="AZ180" s="470"/>
      <c r="BA180" s="470"/>
      <c r="BB180" s="471"/>
      <c r="BC180" s="469">
        <f t="shared" ref="BC180" si="149">SUM(BC173:BF179)</f>
        <v>129648</v>
      </c>
      <c r="BD180" s="470"/>
      <c r="BE180" s="470"/>
      <c r="BF180" s="471"/>
      <c r="BG180" s="516">
        <f t="shared" si="122"/>
        <v>1</v>
      </c>
      <c r="BH180" s="517"/>
    </row>
    <row r="181" spans="1:60" ht="20.100000000000001" customHeight="1" x14ac:dyDescent="0.2">
      <c r="A181" s="568" t="s">
        <v>742</v>
      </c>
      <c r="B181" s="569"/>
      <c r="C181" s="411" t="s">
        <v>167</v>
      </c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3"/>
      <c r="AC181" s="440" t="s">
        <v>155</v>
      </c>
      <c r="AD181" s="441"/>
      <c r="AE181" s="461">
        <v>0</v>
      </c>
      <c r="AF181" s="462"/>
      <c r="AG181" s="462"/>
      <c r="AH181" s="463"/>
      <c r="AI181" s="461">
        <v>0</v>
      </c>
      <c r="AJ181" s="462"/>
      <c r="AK181" s="462"/>
      <c r="AL181" s="463"/>
      <c r="AM181" s="461">
        <v>0</v>
      </c>
      <c r="AN181" s="462"/>
      <c r="AO181" s="462"/>
      <c r="AP181" s="463"/>
      <c r="AQ181" s="461">
        <v>0</v>
      </c>
      <c r="AR181" s="462"/>
      <c r="AS181" s="462"/>
      <c r="AT181" s="463"/>
      <c r="AU181" s="461">
        <v>0</v>
      </c>
      <c r="AV181" s="462"/>
      <c r="AW181" s="462"/>
      <c r="AX181" s="463"/>
      <c r="AY181" s="461">
        <v>0</v>
      </c>
      <c r="AZ181" s="462"/>
      <c r="BA181" s="462"/>
      <c r="BB181" s="463"/>
      <c r="BC181" s="461">
        <v>0</v>
      </c>
      <c r="BD181" s="462"/>
      <c r="BE181" s="462"/>
      <c r="BF181" s="463"/>
      <c r="BG181" s="511" t="str">
        <f t="shared" si="122"/>
        <v>n.é.</v>
      </c>
      <c r="BH181" s="512"/>
    </row>
    <row r="182" spans="1:60" ht="20.100000000000001" customHeight="1" x14ac:dyDescent="0.2">
      <c r="A182" s="568" t="s">
        <v>743</v>
      </c>
      <c r="B182" s="569"/>
      <c r="C182" s="411" t="s">
        <v>168</v>
      </c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3"/>
      <c r="AC182" s="440" t="s">
        <v>156</v>
      </c>
      <c r="AD182" s="441"/>
      <c r="AE182" s="461">
        <v>0</v>
      </c>
      <c r="AF182" s="462"/>
      <c r="AG182" s="462"/>
      <c r="AH182" s="463"/>
      <c r="AI182" s="461">
        <v>0</v>
      </c>
      <c r="AJ182" s="462"/>
      <c r="AK182" s="462"/>
      <c r="AL182" s="463"/>
      <c r="AM182" s="461">
        <v>0</v>
      </c>
      <c r="AN182" s="462"/>
      <c r="AO182" s="462"/>
      <c r="AP182" s="463"/>
      <c r="AQ182" s="461">
        <v>0</v>
      </c>
      <c r="AR182" s="462"/>
      <c r="AS182" s="462"/>
      <c r="AT182" s="463"/>
      <c r="AU182" s="461">
        <v>0</v>
      </c>
      <c r="AV182" s="462"/>
      <c r="AW182" s="462"/>
      <c r="AX182" s="463"/>
      <c r="AY182" s="461">
        <v>0</v>
      </c>
      <c r="AZ182" s="462"/>
      <c r="BA182" s="462"/>
      <c r="BB182" s="463"/>
      <c r="BC182" s="461">
        <v>0</v>
      </c>
      <c r="BD182" s="462"/>
      <c r="BE182" s="462"/>
      <c r="BF182" s="463"/>
      <c r="BG182" s="511" t="str">
        <f t="shared" si="122"/>
        <v>n.é.</v>
      </c>
      <c r="BH182" s="512"/>
    </row>
    <row r="183" spans="1:60" ht="20.100000000000001" customHeight="1" x14ac:dyDescent="0.2">
      <c r="A183" s="568" t="s">
        <v>744</v>
      </c>
      <c r="B183" s="569"/>
      <c r="C183" s="411" t="s">
        <v>169</v>
      </c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3"/>
      <c r="AC183" s="440" t="s">
        <v>157</v>
      </c>
      <c r="AD183" s="441"/>
      <c r="AE183" s="461">
        <v>0</v>
      </c>
      <c r="AF183" s="462"/>
      <c r="AG183" s="462"/>
      <c r="AH183" s="463"/>
      <c r="AI183" s="461">
        <v>0</v>
      </c>
      <c r="AJ183" s="462"/>
      <c r="AK183" s="462"/>
      <c r="AL183" s="463"/>
      <c r="AM183" s="461">
        <v>0</v>
      </c>
      <c r="AN183" s="462"/>
      <c r="AO183" s="462"/>
      <c r="AP183" s="463"/>
      <c r="AQ183" s="461">
        <v>0</v>
      </c>
      <c r="AR183" s="462"/>
      <c r="AS183" s="462"/>
      <c r="AT183" s="463"/>
      <c r="AU183" s="461">
        <v>0</v>
      </c>
      <c r="AV183" s="462"/>
      <c r="AW183" s="462"/>
      <c r="AX183" s="463"/>
      <c r="AY183" s="461">
        <v>0</v>
      </c>
      <c r="AZ183" s="462"/>
      <c r="BA183" s="462"/>
      <c r="BB183" s="463"/>
      <c r="BC183" s="461">
        <v>0</v>
      </c>
      <c r="BD183" s="462"/>
      <c r="BE183" s="462"/>
      <c r="BF183" s="463"/>
      <c r="BG183" s="511" t="str">
        <f t="shared" si="122"/>
        <v>n.é.</v>
      </c>
      <c r="BH183" s="512"/>
    </row>
    <row r="184" spans="1:60" ht="20.100000000000001" customHeight="1" x14ac:dyDescent="0.2">
      <c r="A184" s="568" t="s">
        <v>745</v>
      </c>
      <c r="B184" s="569"/>
      <c r="C184" s="411" t="s">
        <v>170</v>
      </c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3"/>
      <c r="AC184" s="440" t="s">
        <v>158</v>
      </c>
      <c r="AD184" s="441"/>
      <c r="AE184" s="461">
        <v>0</v>
      </c>
      <c r="AF184" s="462"/>
      <c r="AG184" s="462"/>
      <c r="AH184" s="463"/>
      <c r="AI184" s="461">
        <v>0</v>
      </c>
      <c r="AJ184" s="462"/>
      <c r="AK184" s="462"/>
      <c r="AL184" s="463"/>
      <c r="AM184" s="461">
        <v>0</v>
      </c>
      <c r="AN184" s="462"/>
      <c r="AO184" s="462"/>
      <c r="AP184" s="463"/>
      <c r="AQ184" s="461">
        <v>0</v>
      </c>
      <c r="AR184" s="462"/>
      <c r="AS184" s="462"/>
      <c r="AT184" s="463"/>
      <c r="AU184" s="461">
        <v>0</v>
      </c>
      <c r="AV184" s="462"/>
      <c r="AW184" s="462"/>
      <c r="AX184" s="463"/>
      <c r="AY184" s="461">
        <v>0</v>
      </c>
      <c r="AZ184" s="462"/>
      <c r="BA184" s="462"/>
      <c r="BB184" s="463"/>
      <c r="BC184" s="461">
        <v>0</v>
      </c>
      <c r="BD184" s="462"/>
      <c r="BE184" s="462"/>
      <c r="BF184" s="463"/>
      <c r="BG184" s="511" t="str">
        <f t="shared" si="122"/>
        <v>n.é.</v>
      </c>
      <c r="BH184" s="512"/>
    </row>
    <row r="185" spans="1:60" s="3" customFormat="1" ht="20.100000000000001" customHeight="1" x14ac:dyDescent="0.2">
      <c r="A185" s="577" t="s">
        <v>746</v>
      </c>
      <c r="B185" s="578"/>
      <c r="C185" s="484" t="s">
        <v>789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6"/>
      <c r="AC185" s="563" t="s">
        <v>61</v>
      </c>
      <c r="AD185" s="564"/>
      <c r="AE185" s="469">
        <v>0</v>
      </c>
      <c r="AF185" s="470"/>
      <c r="AG185" s="470"/>
      <c r="AH185" s="471"/>
      <c r="AI185" s="469">
        <f t="shared" ref="AI185" si="150">SUM(AI181:AL184)</f>
        <v>0</v>
      </c>
      <c r="AJ185" s="470"/>
      <c r="AK185" s="470"/>
      <c r="AL185" s="471"/>
      <c r="AM185" s="469">
        <f t="shared" ref="AM185" si="151">SUM(AM181:AP184)</f>
        <v>0</v>
      </c>
      <c r="AN185" s="470"/>
      <c r="AO185" s="470"/>
      <c r="AP185" s="471"/>
      <c r="AQ185" s="469">
        <f t="shared" ref="AQ185" si="152">SUM(AQ181:AT184)</f>
        <v>0</v>
      </c>
      <c r="AR185" s="470"/>
      <c r="AS185" s="470"/>
      <c r="AT185" s="471"/>
      <c r="AU185" s="469">
        <f t="shared" ref="AU185" si="153">SUM(AU181:AX184)</f>
        <v>0</v>
      </c>
      <c r="AV185" s="470"/>
      <c r="AW185" s="470"/>
      <c r="AX185" s="471"/>
      <c r="AY185" s="469">
        <f t="shared" ref="AY185" si="154">SUM(AY181:BB184)</f>
        <v>0</v>
      </c>
      <c r="AZ185" s="470"/>
      <c r="BA185" s="470"/>
      <c r="BB185" s="471"/>
      <c r="BC185" s="469">
        <f t="shared" ref="BC185" si="155">SUM(BC181:BF184)</f>
        <v>0</v>
      </c>
      <c r="BD185" s="470"/>
      <c r="BE185" s="470"/>
      <c r="BF185" s="471"/>
      <c r="BG185" s="516" t="str">
        <f t="shared" si="122"/>
        <v>n.é.</v>
      </c>
      <c r="BH185" s="517"/>
    </row>
    <row r="186" spans="1:60" ht="20.100000000000001" customHeight="1" x14ac:dyDescent="0.2">
      <c r="A186" s="568" t="s">
        <v>747</v>
      </c>
      <c r="B186" s="569"/>
      <c r="C186" s="411" t="s">
        <v>416</v>
      </c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3"/>
      <c r="AC186" s="440" t="s">
        <v>159</v>
      </c>
      <c r="AD186" s="441"/>
      <c r="AE186" s="461">
        <v>0</v>
      </c>
      <c r="AF186" s="462"/>
      <c r="AG186" s="462"/>
      <c r="AH186" s="463"/>
      <c r="AI186" s="461">
        <v>0</v>
      </c>
      <c r="AJ186" s="462"/>
      <c r="AK186" s="462"/>
      <c r="AL186" s="463"/>
      <c r="AM186" s="461">
        <v>0</v>
      </c>
      <c r="AN186" s="462"/>
      <c r="AO186" s="462"/>
      <c r="AP186" s="463"/>
      <c r="AQ186" s="461">
        <v>0</v>
      </c>
      <c r="AR186" s="462"/>
      <c r="AS186" s="462"/>
      <c r="AT186" s="463"/>
      <c r="AU186" s="461">
        <v>0</v>
      </c>
      <c r="AV186" s="462"/>
      <c r="AW186" s="462"/>
      <c r="AX186" s="463"/>
      <c r="AY186" s="461">
        <v>0</v>
      </c>
      <c r="AZ186" s="462"/>
      <c r="BA186" s="462"/>
      <c r="BB186" s="463"/>
      <c r="BC186" s="461">
        <v>0</v>
      </c>
      <c r="BD186" s="462"/>
      <c r="BE186" s="462"/>
      <c r="BF186" s="463"/>
      <c r="BG186" s="511" t="str">
        <f t="shared" si="122"/>
        <v>n.é.</v>
      </c>
      <c r="BH186" s="512"/>
    </row>
    <row r="187" spans="1:60" ht="20.100000000000001" customHeight="1" x14ac:dyDescent="0.2">
      <c r="A187" s="568" t="s">
        <v>748</v>
      </c>
      <c r="B187" s="569"/>
      <c r="C187" s="411" t="s">
        <v>417</v>
      </c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3"/>
      <c r="AC187" s="440" t="s">
        <v>160</v>
      </c>
      <c r="AD187" s="441"/>
      <c r="AE187" s="461">
        <v>0</v>
      </c>
      <c r="AF187" s="462"/>
      <c r="AG187" s="462"/>
      <c r="AH187" s="463"/>
      <c r="AI187" s="461">
        <v>0</v>
      </c>
      <c r="AJ187" s="462"/>
      <c r="AK187" s="462"/>
      <c r="AL187" s="463"/>
      <c r="AM187" s="461">
        <v>0</v>
      </c>
      <c r="AN187" s="462"/>
      <c r="AO187" s="462"/>
      <c r="AP187" s="463"/>
      <c r="AQ187" s="461">
        <v>0</v>
      </c>
      <c r="AR187" s="462"/>
      <c r="AS187" s="462"/>
      <c r="AT187" s="463"/>
      <c r="AU187" s="461">
        <v>0</v>
      </c>
      <c r="AV187" s="462"/>
      <c r="AW187" s="462"/>
      <c r="AX187" s="463"/>
      <c r="AY187" s="461">
        <v>0</v>
      </c>
      <c r="AZ187" s="462"/>
      <c r="BA187" s="462"/>
      <c r="BB187" s="463"/>
      <c r="BC187" s="461">
        <v>0</v>
      </c>
      <c r="BD187" s="462"/>
      <c r="BE187" s="462"/>
      <c r="BF187" s="463"/>
      <c r="BG187" s="511" t="str">
        <f t="shared" si="122"/>
        <v>n.é.</v>
      </c>
      <c r="BH187" s="512"/>
    </row>
    <row r="188" spans="1:60" ht="20.100000000000001" customHeight="1" x14ac:dyDescent="0.2">
      <c r="A188" s="568" t="s">
        <v>749</v>
      </c>
      <c r="B188" s="569"/>
      <c r="C188" s="411" t="s">
        <v>418</v>
      </c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3"/>
      <c r="AC188" s="440" t="s">
        <v>161</v>
      </c>
      <c r="AD188" s="441"/>
      <c r="AE188" s="461">
        <v>0</v>
      </c>
      <c r="AF188" s="462"/>
      <c r="AG188" s="462"/>
      <c r="AH188" s="463"/>
      <c r="AI188" s="461">
        <v>0</v>
      </c>
      <c r="AJ188" s="462"/>
      <c r="AK188" s="462"/>
      <c r="AL188" s="463"/>
      <c r="AM188" s="461">
        <v>0</v>
      </c>
      <c r="AN188" s="462"/>
      <c r="AO188" s="462"/>
      <c r="AP188" s="463"/>
      <c r="AQ188" s="461">
        <v>0</v>
      </c>
      <c r="AR188" s="462"/>
      <c r="AS188" s="462"/>
      <c r="AT188" s="463"/>
      <c r="AU188" s="461">
        <v>0</v>
      </c>
      <c r="AV188" s="462"/>
      <c r="AW188" s="462"/>
      <c r="AX188" s="463"/>
      <c r="AY188" s="461">
        <v>0</v>
      </c>
      <c r="AZ188" s="462"/>
      <c r="BA188" s="462"/>
      <c r="BB188" s="463"/>
      <c r="BC188" s="461">
        <v>0</v>
      </c>
      <c r="BD188" s="462"/>
      <c r="BE188" s="462"/>
      <c r="BF188" s="463"/>
      <c r="BG188" s="511" t="str">
        <f t="shared" si="122"/>
        <v>n.é.</v>
      </c>
      <c r="BH188" s="512"/>
    </row>
    <row r="189" spans="1:60" ht="20.100000000000001" customHeight="1" x14ac:dyDescent="0.2">
      <c r="A189" s="568" t="s">
        <v>750</v>
      </c>
      <c r="B189" s="569"/>
      <c r="C189" s="411" t="s">
        <v>171</v>
      </c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3"/>
      <c r="AC189" s="440" t="s">
        <v>162</v>
      </c>
      <c r="AD189" s="441"/>
      <c r="AE189" s="461">
        <v>0</v>
      </c>
      <c r="AF189" s="462"/>
      <c r="AG189" s="462"/>
      <c r="AH189" s="463"/>
      <c r="AI189" s="461">
        <v>0</v>
      </c>
      <c r="AJ189" s="462"/>
      <c r="AK189" s="462"/>
      <c r="AL189" s="463"/>
      <c r="AM189" s="461">
        <v>0</v>
      </c>
      <c r="AN189" s="462"/>
      <c r="AO189" s="462"/>
      <c r="AP189" s="463"/>
      <c r="AQ189" s="461">
        <v>0</v>
      </c>
      <c r="AR189" s="462"/>
      <c r="AS189" s="462"/>
      <c r="AT189" s="463"/>
      <c r="AU189" s="461">
        <v>0</v>
      </c>
      <c r="AV189" s="462"/>
      <c r="AW189" s="462"/>
      <c r="AX189" s="463"/>
      <c r="AY189" s="461">
        <v>0</v>
      </c>
      <c r="AZ189" s="462"/>
      <c r="BA189" s="462"/>
      <c r="BB189" s="463"/>
      <c r="BC189" s="461">
        <v>0</v>
      </c>
      <c r="BD189" s="462"/>
      <c r="BE189" s="462"/>
      <c r="BF189" s="463"/>
      <c r="BG189" s="511" t="str">
        <f t="shared" si="122"/>
        <v>n.é.</v>
      </c>
      <c r="BH189" s="512"/>
    </row>
    <row r="190" spans="1:60" ht="20.100000000000001" customHeight="1" x14ac:dyDescent="0.2">
      <c r="A190" s="568" t="s">
        <v>751</v>
      </c>
      <c r="B190" s="569"/>
      <c r="C190" s="411" t="s">
        <v>419</v>
      </c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3"/>
      <c r="AC190" s="440" t="s">
        <v>163</v>
      </c>
      <c r="AD190" s="441"/>
      <c r="AE190" s="461">
        <v>0</v>
      </c>
      <c r="AF190" s="462"/>
      <c r="AG190" s="462"/>
      <c r="AH190" s="463"/>
      <c r="AI190" s="461">
        <v>0</v>
      </c>
      <c r="AJ190" s="462"/>
      <c r="AK190" s="462"/>
      <c r="AL190" s="463"/>
      <c r="AM190" s="461">
        <v>0</v>
      </c>
      <c r="AN190" s="462"/>
      <c r="AO190" s="462"/>
      <c r="AP190" s="463"/>
      <c r="AQ190" s="461">
        <v>0</v>
      </c>
      <c r="AR190" s="462"/>
      <c r="AS190" s="462"/>
      <c r="AT190" s="463"/>
      <c r="AU190" s="461">
        <v>0</v>
      </c>
      <c r="AV190" s="462"/>
      <c r="AW190" s="462"/>
      <c r="AX190" s="463"/>
      <c r="AY190" s="461">
        <v>0</v>
      </c>
      <c r="AZ190" s="462"/>
      <c r="BA190" s="462"/>
      <c r="BB190" s="463"/>
      <c r="BC190" s="461">
        <v>0</v>
      </c>
      <c r="BD190" s="462"/>
      <c r="BE190" s="462"/>
      <c r="BF190" s="463"/>
      <c r="BG190" s="511" t="str">
        <f t="shared" si="122"/>
        <v>n.é.</v>
      </c>
      <c r="BH190" s="512"/>
    </row>
    <row r="191" spans="1:60" ht="20.100000000000001" customHeight="1" x14ac:dyDescent="0.2">
      <c r="A191" s="568" t="s">
        <v>752</v>
      </c>
      <c r="B191" s="569"/>
      <c r="C191" s="411" t="s">
        <v>420</v>
      </c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3"/>
      <c r="AC191" s="440" t="s">
        <v>164</v>
      </c>
      <c r="AD191" s="441"/>
      <c r="AE191" s="461">
        <v>0</v>
      </c>
      <c r="AF191" s="462"/>
      <c r="AG191" s="462"/>
      <c r="AH191" s="463"/>
      <c r="AI191" s="461">
        <v>0</v>
      </c>
      <c r="AJ191" s="462"/>
      <c r="AK191" s="462"/>
      <c r="AL191" s="463"/>
      <c r="AM191" s="461">
        <v>0</v>
      </c>
      <c r="AN191" s="462"/>
      <c r="AO191" s="462"/>
      <c r="AP191" s="463"/>
      <c r="AQ191" s="461">
        <v>0</v>
      </c>
      <c r="AR191" s="462"/>
      <c r="AS191" s="462"/>
      <c r="AT191" s="463"/>
      <c r="AU191" s="461">
        <v>0</v>
      </c>
      <c r="AV191" s="462"/>
      <c r="AW191" s="462"/>
      <c r="AX191" s="463"/>
      <c r="AY191" s="461">
        <v>0</v>
      </c>
      <c r="AZ191" s="462"/>
      <c r="BA191" s="462"/>
      <c r="BB191" s="463"/>
      <c r="BC191" s="461">
        <v>0</v>
      </c>
      <c r="BD191" s="462"/>
      <c r="BE191" s="462"/>
      <c r="BF191" s="463"/>
      <c r="BG191" s="511" t="str">
        <f t="shared" si="122"/>
        <v>n.é.</v>
      </c>
      <c r="BH191" s="512"/>
    </row>
    <row r="192" spans="1:60" ht="20.100000000000001" customHeight="1" x14ac:dyDescent="0.2">
      <c r="A192" s="568" t="s">
        <v>753</v>
      </c>
      <c r="B192" s="569"/>
      <c r="C192" s="411" t="s">
        <v>172</v>
      </c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3"/>
      <c r="AC192" s="440" t="s">
        <v>165</v>
      </c>
      <c r="AD192" s="441"/>
      <c r="AE192" s="461">
        <v>0</v>
      </c>
      <c r="AF192" s="462"/>
      <c r="AG192" s="462"/>
      <c r="AH192" s="463"/>
      <c r="AI192" s="461">
        <v>0</v>
      </c>
      <c r="AJ192" s="462"/>
      <c r="AK192" s="462"/>
      <c r="AL192" s="463"/>
      <c r="AM192" s="461">
        <v>0</v>
      </c>
      <c r="AN192" s="462"/>
      <c r="AO192" s="462"/>
      <c r="AP192" s="463"/>
      <c r="AQ192" s="461">
        <v>0</v>
      </c>
      <c r="AR192" s="462"/>
      <c r="AS192" s="462"/>
      <c r="AT192" s="463"/>
      <c r="AU192" s="461">
        <v>0</v>
      </c>
      <c r="AV192" s="462"/>
      <c r="AW192" s="462"/>
      <c r="AX192" s="463"/>
      <c r="AY192" s="461">
        <v>0</v>
      </c>
      <c r="AZ192" s="462"/>
      <c r="BA192" s="462"/>
      <c r="BB192" s="463"/>
      <c r="BC192" s="461">
        <v>0</v>
      </c>
      <c r="BD192" s="462"/>
      <c r="BE192" s="462"/>
      <c r="BF192" s="463"/>
      <c r="BG192" s="511" t="str">
        <f t="shared" si="122"/>
        <v>n.é.</v>
      </c>
      <c r="BH192" s="512"/>
    </row>
    <row r="193" spans="1:60" ht="20.100000000000001" customHeight="1" x14ac:dyDescent="0.2">
      <c r="A193" s="568" t="s">
        <v>754</v>
      </c>
      <c r="B193" s="569"/>
      <c r="C193" s="411" t="s">
        <v>699</v>
      </c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3"/>
      <c r="AC193" s="440" t="s">
        <v>166</v>
      </c>
      <c r="AD193" s="441"/>
      <c r="AE193" s="461">
        <v>0</v>
      </c>
      <c r="AF193" s="462"/>
      <c r="AG193" s="462"/>
      <c r="AH193" s="463"/>
      <c r="AI193" s="461">
        <v>0</v>
      </c>
      <c r="AJ193" s="462"/>
      <c r="AK193" s="462"/>
      <c r="AL193" s="463"/>
      <c r="AM193" s="461">
        <v>0</v>
      </c>
      <c r="AN193" s="462"/>
      <c r="AO193" s="462"/>
      <c r="AP193" s="463"/>
      <c r="AQ193" s="461">
        <v>0</v>
      </c>
      <c r="AR193" s="462"/>
      <c r="AS193" s="462"/>
      <c r="AT193" s="463"/>
      <c r="AU193" s="461">
        <v>0</v>
      </c>
      <c r="AV193" s="462"/>
      <c r="AW193" s="462"/>
      <c r="AX193" s="463"/>
      <c r="AY193" s="461">
        <v>0</v>
      </c>
      <c r="AZ193" s="462"/>
      <c r="BA193" s="462"/>
      <c r="BB193" s="463"/>
      <c r="BC193" s="461">
        <v>0</v>
      </c>
      <c r="BD193" s="462"/>
      <c r="BE193" s="462"/>
      <c r="BF193" s="463"/>
      <c r="BG193" s="511" t="str">
        <f t="shared" si="122"/>
        <v>n.é.</v>
      </c>
      <c r="BH193" s="512"/>
    </row>
    <row r="194" spans="1:60" ht="20.100000000000001" customHeight="1" x14ac:dyDescent="0.2">
      <c r="A194" s="568" t="s">
        <v>755</v>
      </c>
      <c r="B194" s="569"/>
      <c r="C194" s="411" t="s">
        <v>173</v>
      </c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3"/>
      <c r="AC194" s="440" t="s">
        <v>700</v>
      </c>
      <c r="AD194" s="441"/>
      <c r="AE194" s="461">
        <v>0</v>
      </c>
      <c r="AF194" s="462"/>
      <c r="AG194" s="462"/>
      <c r="AH194" s="463"/>
      <c r="AI194" s="461">
        <v>0</v>
      </c>
      <c r="AJ194" s="462"/>
      <c r="AK194" s="462"/>
      <c r="AL194" s="463"/>
      <c r="AM194" s="461">
        <v>0</v>
      </c>
      <c r="AN194" s="462"/>
      <c r="AO194" s="462"/>
      <c r="AP194" s="463"/>
      <c r="AQ194" s="461">
        <v>0</v>
      </c>
      <c r="AR194" s="462"/>
      <c r="AS194" s="462"/>
      <c r="AT194" s="463"/>
      <c r="AU194" s="461">
        <v>0</v>
      </c>
      <c r="AV194" s="462"/>
      <c r="AW194" s="462"/>
      <c r="AX194" s="463"/>
      <c r="AY194" s="461">
        <v>0</v>
      </c>
      <c r="AZ194" s="462"/>
      <c r="BA194" s="462"/>
      <c r="BB194" s="463"/>
      <c r="BC194" s="461">
        <v>0</v>
      </c>
      <c r="BD194" s="462"/>
      <c r="BE194" s="462"/>
      <c r="BF194" s="463"/>
      <c r="BG194" s="511" t="str">
        <f t="shared" si="122"/>
        <v>n.é.</v>
      </c>
      <c r="BH194" s="512"/>
    </row>
    <row r="195" spans="1:60" ht="20.100000000000001" customHeight="1" x14ac:dyDescent="0.2">
      <c r="A195" s="577" t="s">
        <v>756</v>
      </c>
      <c r="B195" s="578"/>
      <c r="C195" s="484" t="s">
        <v>790</v>
      </c>
      <c r="D195" s="485"/>
      <c r="E195" s="485"/>
      <c r="F195" s="485"/>
      <c r="G195" s="485"/>
      <c r="H195" s="485"/>
      <c r="I195" s="485"/>
      <c r="J195" s="485"/>
      <c r="K195" s="485"/>
      <c r="L195" s="485"/>
      <c r="M195" s="485"/>
      <c r="N195" s="485"/>
      <c r="O195" s="485"/>
      <c r="P195" s="485"/>
      <c r="Q195" s="485"/>
      <c r="R195" s="485"/>
      <c r="S195" s="485"/>
      <c r="T195" s="485"/>
      <c r="U195" s="485"/>
      <c r="V195" s="485"/>
      <c r="W195" s="485"/>
      <c r="X195" s="485"/>
      <c r="Y195" s="485"/>
      <c r="Z195" s="485"/>
      <c r="AA195" s="485"/>
      <c r="AB195" s="486"/>
      <c r="AC195" s="563" t="s">
        <v>62</v>
      </c>
      <c r="AD195" s="564"/>
      <c r="AE195" s="469">
        <v>0</v>
      </c>
      <c r="AF195" s="470"/>
      <c r="AG195" s="470"/>
      <c r="AH195" s="471"/>
      <c r="AI195" s="469">
        <f t="shared" ref="AI195" si="156">SUM(AI186:AL194)</f>
        <v>0</v>
      </c>
      <c r="AJ195" s="470"/>
      <c r="AK195" s="470"/>
      <c r="AL195" s="471"/>
      <c r="AM195" s="469">
        <f t="shared" ref="AM195" si="157">SUM(AM186:AP194)</f>
        <v>0</v>
      </c>
      <c r="AN195" s="470"/>
      <c r="AO195" s="470"/>
      <c r="AP195" s="471"/>
      <c r="AQ195" s="469">
        <f t="shared" ref="AQ195" si="158">SUM(AQ186:AT194)</f>
        <v>0</v>
      </c>
      <c r="AR195" s="470"/>
      <c r="AS195" s="470"/>
      <c r="AT195" s="471"/>
      <c r="AU195" s="469">
        <f t="shared" ref="AU195" si="159">SUM(AU186:AX194)</f>
        <v>0</v>
      </c>
      <c r="AV195" s="470"/>
      <c r="AW195" s="470"/>
      <c r="AX195" s="471"/>
      <c r="AY195" s="469">
        <f t="shared" ref="AY195" si="160">SUM(AY186:BB194)</f>
        <v>0</v>
      </c>
      <c r="AZ195" s="470"/>
      <c r="BA195" s="470"/>
      <c r="BB195" s="471"/>
      <c r="BC195" s="469">
        <f t="shared" ref="BC195" si="161">SUM(BC186:BF194)</f>
        <v>0</v>
      </c>
      <c r="BD195" s="470"/>
      <c r="BE195" s="470"/>
      <c r="BF195" s="471"/>
      <c r="BG195" s="516" t="str">
        <f t="shared" si="122"/>
        <v>n.é.</v>
      </c>
      <c r="BH195" s="517"/>
    </row>
    <row r="196" spans="1:60" s="3" customFormat="1" ht="20.100000000000001" customHeight="1" x14ac:dyDescent="0.2">
      <c r="A196" s="579" t="s">
        <v>757</v>
      </c>
      <c r="B196" s="580"/>
      <c r="C196" s="537" t="s">
        <v>791</v>
      </c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  <c r="V196" s="538"/>
      <c r="W196" s="538"/>
      <c r="X196" s="538"/>
      <c r="Y196" s="538"/>
      <c r="Z196" s="538"/>
      <c r="AA196" s="538"/>
      <c r="AB196" s="539"/>
      <c r="AC196" s="448" t="s">
        <v>174</v>
      </c>
      <c r="AD196" s="449"/>
      <c r="AE196" s="518">
        <f>AE121+AE122+AE147+AE156+AE172+AE180+AE185+AE195</f>
        <v>67678278</v>
      </c>
      <c r="AF196" s="519"/>
      <c r="AG196" s="519"/>
      <c r="AH196" s="520"/>
      <c r="AI196" s="518">
        <f>AI121+AI122+AI147+AI156+AI172+AI180+AI185+AI195</f>
        <v>73053693</v>
      </c>
      <c r="AJ196" s="519"/>
      <c r="AK196" s="519"/>
      <c r="AL196" s="520"/>
      <c r="AM196" s="518">
        <f>AM121+AM122+AM147+AM156+AM172+AM180+AM185+AM195</f>
        <v>0</v>
      </c>
      <c r="AN196" s="519"/>
      <c r="AO196" s="519"/>
      <c r="AP196" s="520"/>
      <c r="AQ196" s="518">
        <f>AQ121+AQ122+AQ147+AQ156+AQ172+AQ180+AQ185+AQ195</f>
        <v>71718560</v>
      </c>
      <c r="AR196" s="519"/>
      <c r="AS196" s="519"/>
      <c r="AT196" s="520"/>
      <c r="AU196" s="518">
        <f>AU121+AU122+AU147+AU156+AU172+AU180+AU185+AU195</f>
        <v>158969745</v>
      </c>
      <c r="AV196" s="519"/>
      <c r="AW196" s="519"/>
      <c r="AX196" s="520"/>
      <c r="AY196" s="518">
        <f>AY121+AY122+AY147+AY156+AY172+AY180+AY185+AY195</f>
        <v>0</v>
      </c>
      <c r="AZ196" s="519"/>
      <c r="BA196" s="519"/>
      <c r="BB196" s="520"/>
      <c r="BC196" s="518">
        <f>BC121+BC122+BC147+BC156+BC172+BC180+BC185+BC195</f>
        <v>71718560</v>
      </c>
      <c r="BD196" s="519"/>
      <c r="BE196" s="519"/>
      <c r="BF196" s="520"/>
      <c r="BG196" s="524">
        <f t="shared" si="122"/>
        <v>0.98172394926016948</v>
      </c>
      <c r="BH196" s="525"/>
    </row>
    <row r="197" spans="1:60" ht="20.100000000000001" customHeight="1" x14ac:dyDescent="0.2">
      <c r="A197" s="568" t="s">
        <v>758</v>
      </c>
      <c r="B197" s="569"/>
      <c r="C197" s="411" t="s">
        <v>701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3"/>
      <c r="AC197" s="435" t="s">
        <v>381</v>
      </c>
      <c r="AD197" s="436"/>
      <c r="AE197" s="461">
        <v>0</v>
      </c>
      <c r="AF197" s="462"/>
      <c r="AG197" s="462"/>
      <c r="AH197" s="463"/>
      <c r="AI197" s="461">
        <v>0</v>
      </c>
      <c r="AJ197" s="462"/>
      <c r="AK197" s="462"/>
      <c r="AL197" s="463"/>
      <c r="AM197" s="461">
        <v>0</v>
      </c>
      <c r="AN197" s="462"/>
      <c r="AO197" s="462"/>
      <c r="AP197" s="463"/>
      <c r="AQ197" s="461">
        <v>0</v>
      </c>
      <c r="AR197" s="462"/>
      <c r="AS197" s="462"/>
      <c r="AT197" s="463"/>
      <c r="AU197" s="461">
        <v>0</v>
      </c>
      <c r="AV197" s="462"/>
      <c r="AW197" s="462"/>
      <c r="AX197" s="463"/>
      <c r="AY197" s="461">
        <v>0</v>
      </c>
      <c r="AZ197" s="462"/>
      <c r="BA197" s="462"/>
      <c r="BB197" s="463"/>
      <c r="BC197" s="461">
        <v>0</v>
      </c>
      <c r="BD197" s="462"/>
      <c r="BE197" s="462"/>
      <c r="BF197" s="463"/>
      <c r="BG197" s="516" t="str">
        <f t="shared" si="122"/>
        <v>n.é.</v>
      </c>
      <c r="BH197" s="517"/>
    </row>
    <row r="198" spans="1:60" ht="20.100000000000001" customHeight="1" x14ac:dyDescent="0.2">
      <c r="A198" s="568" t="s">
        <v>759</v>
      </c>
      <c r="B198" s="569"/>
      <c r="C198" s="411" t="s">
        <v>382</v>
      </c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3"/>
      <c r="AC198" s="435" t="s">
        <v>383</v>
      </c>
      <c r="AD198" s="436"/>
      <c r="AE198" s="461">
        <v>0</v>
      </c>
      <c r="AF198" s="462"/>
      <c r="AG198" s="462"/>
      <c r="AH198" s="463"/>
      <c r="AI198" s="461">
        <v>0</v>
      </c>
      <c r="AJ198" s="462"/>
      <c r="AK198" s="462"/>
      <c r="AL198" s="463"/>
      <c r="AM198" s="461">
        <v>0</v>
      </c>
      <c r="AN198" s="462"/>
      <c r="AO198" s="462"/>
      <c r="AP198" s="463"/>
      <c r="AQ198" s="461">
        <v>0</v>
      </c>
      <c r="AR198" s="462"/>
      <c r="AS198" s="462"/>
      <c r="AT198" s="463"/>
      <c r="AU198" s="461">
        <v>0</v>
      </c>
      <c r="AV198" s="462"/>
      <c r="AW198" s="462"/>
      <c r="AX198" s="463"/>
      <c r="AY198" s="461">
        <v>0</v>
      </c>
      <c r="AZ198" s="462"/>
      <c r="BA198" s="462"/>
      <c r="BB198" s="463"/>
      <c r="BC198" s="461">
        <v>0</v>
      </c>
      <c r="BD198" s="462"/>
      <c r="BE198" s="462"/>
      <c r="BF198" s="463"/>
      <c r="BG198" s="516" t="str">
        <f t="shared" si="122"/>
        <v>n.é.</v>
      </c>
      <c r="BH198" s="517"/>
    </row>
    <row r="199" spans="1:60" ht="20.100000000000001" customHeight="1" x14ac:dyDescent="0.2">
      <c r="A199" s="568" t="s">
        <v>760</v>
      </c>
      <c r="B199" s="569"/>
      <c r="C199" s="411" t="s">
        <v>702</v>
      </c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3"/>
      <c r="AC199" s="435" t="s">
        <v>384</v>
      </c>
      <c r="AD199" s="436"/>
      <c r="AE199" s="461">
        <v>0</v>
      </c>
      <c r="AF199" s="462"/>
      <c r="AG199" s="462"/>
      <c r="AH199" s="463"/>
      <c r="AI199" s="461">
        <v>0</v>
      </c>
      <c r="AJ199" s="462"/>
      <c r="AK199" s="462"/>
      <c r="AL199" s="463"/>
      <c r="AM199" s="461">
        <v>0</v>
      </c>
      <c r="AN199" s="462"/>
      <c r="AO199" s="462"/>
      <c r="AP199" s="463"/>
      <c r="AQ199" s="461">
        <v>0</v>
      </c>
      <c r="AR199" s="462"/>
      <c r="AS199" s="462"/>
      <c r="AT199" s="463"/>
      <c r="AU199" s="461">
        <v>0</v>
      </c>
      <c r="AV199" s="462"/>
      <c r="AW199" s="462"/>
      <c r="AX199" s="463"/>
      <c r="AY199" s="461">
        <v>0</v>
      </c>
      <c r="AZ199" s="462"/>
      <c r="BA199" s="462"/>
      <c r="BB199" s="463"/>
      <c r="BC199" s="461">
        <v>0</v>
      </c>
      <c r="BD199" s="462"/>
      <c r="BE199" s="462"/>
      <c r="BF199" s="463"/>
      <c r="BG199" s="516" t="str">
        <f t="shared" si="122"/>
        <v>n.é.</v>
      </c>
      <c r="BH199" s="517"/>
    </row>
    <row r="200" spans="1:60" ht="20.100000000000001" customHeight="1" x14ac:dyDescent="0.2">
      <c r="A200" s="577" t="s">
        <v>761</v>
      </c>
      <c r="B200" s="578"/>
      <c r="C200" s="484" t="s">
        <v>792</v>
      </c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5"/>
      <c r="X200" s="485"/>
      <c r="Y200" s="485"/>
      <c r="Z200" s="485"/>
      <c r="AA200" s="485"/>
      <c r="AB200" s="486"/>
      <c r="AC200" s="526" t="s">
        <v>385</v>
      </c>
      <c r="AD200" s="527"/>
      <c r="AE200" s="469">
        <v>0</v>
      </c>
      <c r="AF200" s="470"/>
      <c r="AG200" s="470"/>
      <c r="AH200" s="471"/>
      <c r="AI200" s="582">
        <f t="shared" ref="AI200" si="162">SUM(AI197:AL199)</f>
        <v>0</v>
      </c>
      <c r="AJ200" s="582"/>
      <c r="AK200" s="582"/>
      <c r="AL200" s="582"/>
      <c r="AM200" s="582">
        <f t="shared" ref="AM200" si="163">SUM(AM197:AP199)</f>
        <v>0</v>
      </c>
      <c r="AN200" s="582"/>
      <c r="AO200" s="582"/>
      <c r="AP200" s="582"/>
      <c r="AQ200" s="582">
        <f t="shared" ref="AQ200" si="164">SUM(AQ197:AT199)</f>
        <v>0</v>
      </c>
      <c r="AR200" s="582"/>
      <c r="AS200" s="582"/>
      <c r="AT200" s="582"/>
      <c r="AU200" s="582">
        <f t="shared" ref="AU200" si="165">SUM(AU197:AX199)</f>
        <v>0</v>
      </c>
      <c r="AV200" s="582"/>
      <c r="AW200" s="582"/>
      <c r="AX200" s="582"/>
      <c r="AY200" s="582">
        <f t="shared" ref="AY200" si="166">SUM(AY197:BB199)</f>
        <v>0</v>
      </c>
      <c r="AZ200" s="582"/>
      <c r="BA200" s="582"/>
      <c r="BB200" s="582"/>
      <c r="BC200" s="582">
        <f t="shared" ref="BC200" si="167">SUM(BC197:BF199)</f>
        <v>0</v>
      </c>
      <c r="BD200" s="582"/>
      <c r="BE200" s="582"/>
      <c r="BF200" s="582"/>
      <c r="BG200" s="516" t="str">
        <f t="shared" si="122"/>
        <v>n.é.</v>
      </c>
      <c r="BH200" s="517"/>
    </row>
    <row r="201" spans="1:60" ht="20.100000000000001" customHeight="1" x14ac:dyDescent="0.2">
      <c r="A201" s="568" t="s">
        <v>762</v>
      </c>
      <c r="B201" s="569"/>
      <c r="C201" s="432" t="s">
        <v>386</v>
      </c>
      <c r="D201" s="433"/>
      <c r="E201" s="433"/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/>
      <c r="T201" s="433"/>
      <c r="U201" s="433"/>
      <c r="V201" s="433"/>
      <c r="W201" s="433"/>
      <c r="X201" s="433"/>
      <c r="Y201" s="433"/>
      <c r="Z201" s="433"/>
      <c r="AA201" s="433"/>
      <c r="AB201" s="434"/>
      <c r="AC201" s="435" t="s">
        <v>387</v>
      </c>
      <c r="AD201" s="436"/>
      <c r="AE201" s="461">
        <v>0</v>
      </c>
      <c r="AF201" s="462"/>
      <c r="AG201" s="462"/>
      <c r="AH201" s="463"/>
      <c r="AI201" s="461">
        <v>0</v>
      </c>
      <c r="AJ201" s="462"/>
      <c r="AK201" s="462"/>
      <c r="AL201" s="463"/>
      <c r="AM201" s="461">
        <v>0</v>
      </c>
      <c r="AN201" s="462"/>
      <c r="AO201" s="462"/>
      <c r="AP201" s="463"/>
      <c r="AQ201" s="461">
        <v>0</v>
      </c>
      <c r="AR201" s="462"/>
      <c r="AS201" s="462"/>
      <c r="AT201" s="463"/>
      <c r="AU201" s="461">
        <v>0</v>
      </c>
      <c r="AV201" s="462"/>
      <c r="AW201" s="462"/>
      <c r="AX201" s="463"/>
      <c r="AY201" s="461">
        <v>0</v>
      </c>
      <c r="AZ201" s="462"/>
      <c r="BA201" s="462"/>
      <c r="BB201" s="463"/>
      <c r="BC201" s="461">
        <v>0</v>
      </c>
      <c r="BD201" s="462"/>
      <c r="BE201" s="462"/>
      <c r="BF201" s="463"/>
      <c r="BG201" s="516" t="str">
        <f t="shared" si="122"/>
        <v>n.é.</v>
      </c>
      <c r="BH201" s="517"/>
    </row>
    <row r="202" spans="1:60" ht="20.100000000000001" customHeight="1" x14ac:dyDescent="0.2">
      <c r="A202" s="568" t="s">
        <v>763</v>
      </c>
      <c r="B202" s="569"/>
      <c r="C202" s="411" t="s">
        <v>389</v>
      </c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3"/>
      <c r="AC202" s="435" t="s">
        <v>388</v>
      </c>
      <c r="AD202" s="436"/>
      <c r="AE202" s="461">
        <v>0</v>
      </c>
      <c r="AF202" s="462"/>
      <c r="AG202" s="462"/>
      <c r="AH202" s="463"/>
      <c r="AI202" s="461">
        <v>0</v>
      </c>
      <c r="AJ202" s="462"/>
      <c r="AK202" s="462"/>
      <c r="AL202" s="463"/>
      <c r="AM202" s="461">
        <v>0</v>
      </c>
      <c r="AN202" s="462"/>
      <c r="AO202" s="462"/>
      <c r="AP202" s="463"/>
      <c r="AQ202" s="461">
        <v>0</v>
      </c>
      <c r="AR202" s="462"/>
      <c r="AS202" s="462"/>
      <c r="AT202" s="463"/>
      <c r="AU202" s="461">
        <v>0</v>
      </c>
      <c r="AV202" s="462"/>
      <c r="AW202" s="462"/>
      <c r="AX202" s="463"/>
      <c r="AY202" s="461">
        <v>0</v>
      </c>
      <c r="AZ202" s="462"/>
      <c r="BA202" s="462"/>
      <c r="BB202" s="463"/>
      <c r="BC202" s="461">
        <v>0</v>
      </c>
      <c r="BD202" s="462"/>
      <c r="BE202" s="462"/>
      <c r="BF202" s="463"/>
      <c r="BG202" s="516" t="str">
        <f t="shared" si="122"/>
        <v>n.é.</v>
      </c>
      <c r="BH202" s="517"/>
    </row>
    <row r="203" spans="1:60" ht="20.100000000000001" customHeight="1" x14ac:dyDescent="0.2">
      <c r="A203" s="568" t="s">
        <v>764</v>
      </c>
      <c r="B203" s="569"/>
      <c r="C203" s="411" t="s">
        <v>703</v>
      </c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3"/>
      <c r="AC203" s="435" t="s">
        <v>390</v>
      </c>
      <c r="AD203" s="436"/>
      <c r="AE203" s="461">
        <v>0</v>
      </c>
      <c r="AF203" s="462"/>
      <c r="AG203" s="462"/>
      <c r="AH203" s="463"/>
      <c r="AI203" s="461">
        <v>0</v>
      </c>
      <c r="AJ203" s="462"/>
      <c r="AK203" s="462"/>
      <c r="AL203" s="463"/>
      <c r="AM203" s="461">
        <v>0</v>
      </c>
      <c r="AN203" s="462"/>
      <c r="AO203" s="462"/>
      <c r="AP203" s="463"/>
      <c r="AQ203" s="461">
        <v>0</v>
      </c>
      <c r="AR203" s="462"/>
      <c r="AS203" s="462"/>
      <c r="AT203" s="463"/>
      <c r="AU203" s="461">
        <v>0</v>
      </c>
      <c r="AV203" s="462"/>
      <c r="AW203" s="462"/>
      <c r="AX203" s="463"/>
      <c r="AY203" s="461">
        <v>0</v>
      </c>
      <c r="AZ203" s="462"/>
      <c r="BA203" s="462"/>
      <c r="BB203" s="463"/>
      <c r="BC203" s="461">
        <v>0</v>
      </c>
      <c r="BD203" s="462"/>
      <c r="BE203" s="462"/>
      <c r="BF203" s="463"/>
      <c r="BG203" s="516" t="str">
        <f t="shared" si="122"/>
        <v>n.é.</v>
      </c>
      <c r="BH203" s="517"/>
    </row>
    <row r="204" spans="1:60" ht="20.100000000000001" customHeight="1" x14ac:dyDescent="0.2">
      <c r="A204" s="568" t="s">
        <v>765</v>
      </c>
      <c r="B204" s="569"/>
      <c r="C204" s="411" t="s">
        <v>704</v>
      </c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3"/>
      <c r="AC204" s="435" t="s">
        <v>391</v>
      </c>
      <c r="AD204" s="436"/>
      <c r="AE204" s="461">
        <v>0</v>
      </c>
      <c r="AF204" s="462"/>
      <c r="AG204" s="462"/>
      <c r="AH204" s="463"/>
      <c r="AI204" s="461">
        <v>0</v>
      </c>
      <c r="AJ204" s="462"/>
      <c r="AK204" s="462"/>
      <c r="AL204" s="463"/>
      <c r="AM204" s="461">
        <v>0</v>
      </c>
      <c r="AN204" s="462"/>
      <c r="AO204" s="462"/>
      <c r="AP204" s="463"/>
      <c r="AQ204" s="461">
        <v>0</v>
      </c>
      <c r="AR204" s="462"/>
      <c r="AS204" s="462"/>
      <c r="AT204" s="463"/>
      <c r="AU204" s="461">
        <v>0</v>
      </c>
      <c r="AV204" s="462"/>
      <c r="AW204" s="462"/>
      <c r="AX204" s="463"/>
      <c r="AY204" s="461">
        <v>0</v>
      </c>
      <c r="AZ204" s="462"/>
      <c r="BA204" s="462"/>
      <c r="BB204" s="463"/>
      <c r="BC204" s="461">
        <v>0</v>
      </c>
      <c r="BD204" s="462"/>
      <c r="BE204" s="462"/>
      <c r="BF204" s="463"/>
      <c r="BG204" s="516" t="str">
        <f t="shared" si="122"/>
        <v>n.é.</v>
      </c>
      <c r="BH204" s="517"/>
    </row>
    <row r="205" spans="1:60" ht="20.100000000000001" customHeight="1" x14ac:dyDescent="0.2">
      <c r="A205" s="568" t="s">
        <v>766</v>
      </c>
      <c r="B205" s="569"/>
      <c r="C205" s="411" t="s">
        <v>705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3"/>
      <c r="AC205" s="435" t="s">
        <v>706</v>
      </c>
      <c r="AD205" s="436"/>
      <c r="AE205" s="461">
        <v>0</v>
      </c>
      <c r="AF205" s="462"/>
      <c r="AG205" s="462"/>
      <c r="AH205" s="463"/>
      <c r="AI205" s="461">
        <v>0</v>
      </c>
      <c r="AJ205" s="462"/>
      <c r="AK205" s="462"/>
      <c r="AL205" s="463"/>
      <c r="AM205" s="461">
        <v>0</v>
      </c>
      <c r="AN205" s="462"/>
      <c r="AO205" s="462"/>
      <c r="AP205" s="463"/>
      <c r="AQ205" s="461">
        <v>0</v>
      </c>
      <c r="AR205" s="462"/>
      <c r="AS205" s="462"/>
      <c r="AT205" s="463"/>
      <c r="AU205" s="461">
        <v>0</v>
      </c>
      <c r="AV205" s="462"/>
      <c r="AW205" s="462"/>
      <c r="AX205" s="463"/>
      <c r="AY205" s="461">
        <v>0</v>
      </c>
      <c r="AZ205" s="462"/>
      <c r="BA205" s="462"/>
      <c r="BB205" s="463"/>
      <c r="BC205" s="461">
        <v>0</v>
      </c>
      <c r="BD205" s="462"/>
      <c r="BE205" s="462"/>
      <c r="BF205" s="463"/>
      <c r="BG205" s="516" t="str">
        <f t="shared" si="122"/>
        <v>n.é.</v>
      </c>
      <c r="BH205" s="517"/>
    </row>
    <row r="206" spans="1:60" ht="20.100000000000001" customHeight="1" x14ac:dyDescent="0.2">
      <c r="A206" s="577" t="s">
        <v>767</v>
      </c>
      <c r="B206" s="578"/>
      <c r="C206" s="528" t="s">
        <v>793</v>
      </c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  <c r="U206" s="529"/>
      <c r="V206" s="529"/>
      <c r="W206" s="529"/>
      <c r="X206" s="529"/>
      <c r="Y206" s="529"/>
      <c r="Z206" s="529"/>
      <c r="AA206" s="529"/>
      <c r="AB206" s="530"/>
      <c r="AC206" s="526" t="s">
        <v>392</v>
      </c>
      <c r="AD206" s="527"/>
      <c r="AE206" s="469">
        <v>0</v>
      </c>
      <c r="AF206" s="470"/>
      <c r="AG206" s="470"/>
      <c r="AH206" s="471"/>
      <c r="AI206" s="582">
        <f t="shared" ref="AI206" si="168">SUM(AI201:AL205)</f>
        <v>0</v>
      </c>
      <c r="AJ206" s="582"/>
      <c r="AK206" s="582"/>
      <c r="AL206" s="582"/>
      <c r="AM206" s="582">
        <f t="shared" ref="AM206" si="169">SUM(AM201:AP205)</f>
        <v>0</v>
      </c>
      <c r="AN206" s="582"/>
      <c r="AO206" s="582"/>
      <c r="AP206" s="582"/>
      <c r="AQ206" s="582">
        <f t="shared" ref="AQ206" si="170">SUM(AQ201:AT205)</f>
        <v>0</v>
      </c>
      <c r="AR206" s="582"/>
      <c r="AS206" s="582"/>
      <c r="AT206" s="582"/>
      <c r="AU206" s="582">
        <f t="shared" ref="AU206" si="171">SUM(AU201:AX205)</f>
        <v>0</v>
      </c>
      <c r="AV206" s="582"/>
      <c r="AW206" s="582"/>
      <c r="AX206" s="582"/>
      <c r="AY206" s="582">
        <f t="shared" ref="AY206" si="172">SUM(AY201:BB205)</f>
        <v>0</v>
      </c>
      <c r="AZ206" s="582"/>
      <c r="BA206" s="582"/>
      <c r="BB206" s="582"/>
      <c r="BC206" s="582">
        <f t="shared" ref="BC206" si="173">SUM(BC201:BF205)</f>
        <v>0</v>
      </c>
      <c r="BD206" s="582"/>
      <c r="BE206" s="582"/>
      <c r="BF206" s="582"/>
      <c r="BG206" s="516" t="str">
        <f t="shared" si="122"/>
        <v>n.é.</v>
      </c>
      <c r="BH206" s="517"/>
    </row>
    <row r="207" spans="1:60" ht="20.100000000000001" customHeight="1" x14ac:dyDescent="0.2">
      <c r="A207" s="568" t="s">
        <v>768</v>
      </c>
      <c r="B207" s="569"/>
      <c r="C207" s="432" t="s">
        <v>393</v>
      </c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33"/>
      <c r="W207" s="433"/>
      <c r="X207" s="433"/>
      <c r="Y207" s="433"/>
      <c r="Z207" s="433"/>
      <c r="AA207" s="433"/>
      <c r="AB207" s="434"/>
      <c r="AC207" s="435" t="s">
        <v>394</v>
      </c>
      <c r="AD207" s="436"/>
      <c r="AE207" s="461">
        <v>0</v>
      </c>
      <c r="AF207" s="462"/>
      <c r="AG207" s="462"/>
      <c r="AH207" s="463"/>
      <c r="AI207" s="461">
        <v>0</v>
      </c>
      <c r="AJ207" s="462"/>
      <c r="AK207" s="462"/>
      <c r="AL207" s="463"/>
      <c r="AM207" s="461">
        <v>0</v>
      </c>
      <c r="AN207" s="462"/>
      <c r="AO207" s="462"/>
      <c r="AP207" s="463"/>
      <c r="AQ207" s="461">
        <v>0</v>
      </c>
      <c r="AR207" s="462"/>
      <c r="AS207" s="462"/>
      <c r="AT207" s="463"/>
      <c r="AU207" s="461">
        <v>0</v>
      </c>
      <c r="AV207" s="462"/>
      <c r="AW207" s="462"/>
      <c r="AX207" s="463"/>
      <c r="AY207" s="461">
        <v>0</v>
      </c>
      <c r="AZ207" s="462"/>
      <c r="BA207" s="462"/>
      <c r="BB207" s="463"/>
      <c r="BC207" s="461">
        <v>0</v>
      </c>
      <c r="BD207" s="462"/>
      <c r="BE207" s="462"/>
      <c r="BF207" s="463"/>
      <c r="BG207" s="511" t="str">
        <f t="shared" si="122"/>
        <v>n.é.</v>
      </c>
      <c r="BH207" s="512"/>
    </row>
    <row r="208" spans="1:60" ht="20.100000000000001" customHeight="1" x14ac:dyDescent="0.2">
      <c r="A208" s="568" t="s">
        <v>769</v>
      </c>
      <c r="B208" s="569"/>
      <c r="C208" s="432" t="s">
        <v>395</v>
      </c>
      <c r="D208" s="433"/>
      <c r="E208" s="433"/>
      <c r="F208" s="433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  <c r="AA208" s="433"/>
      <c r="AB208" s="434"/>
      <c r="AC208" s="435" t="s">
        <v>396</v>
      </c>
      <c r="AD208" s="436"/>
      <c r="AE208" s="461">
        <v>0</v>
      </c>
      <c r="AF208" s="462"/>
      <c r="AG208" s="462"/>
      <c r="AH208" s="463"/>
      <c r="AI208" s="461">
        <v>0</v>
      </c>
      <c r="AJ208" s="462"/>
      <c r="AK208" s="462"/>
      <c r="AL208" s="463"/>
      <c r="AM208" s="461">
        <v>0</v>
      </c>
      <c r="AN208" s="462"/>
      <c r="AO208" s="462"/>
      <c r="AP208" s="463"/>
      <c r="AQ208" s="461">
        <v>0</v>
      </c>
      <c r="AR208" s="462"/>
      <c r="AS208" s="462"/>
      <c r="AT208" s="463"/>
      <c r="AU208" s="461">
        <v>0</v>
      </c>
      <c r="AV208" s="462"/>
      <c r="AW208" s="462"/>
      <c r="AX208" s="463"/>
      <c r="AY208" s="461">
        <v>0</v>
      </c>
      <c r="AZ208" s="462"/>
      <c r="BA208" s="462"/>
      <c r="BB208" s="463"/>
      <c r="BC208" s="461">
        <v>0</v>
      </c>
      <c r="BD208" s="462"/>
      <c r="BE208" s="462"/>
      <c r="BF208" s="463"/>
      <c r="BG208" s="511" t="str">
        <f t="shared" si="122"/>
        <v>n.é.</v>
      </c>
      <c r="BH208" s="512"/>
    </row>
    <row r="209" spans="1:60" ht="20.100000000000001" customHeight="1" x14ac:dyDescent="0.2">
      <c r="A209" s="568" t="s">
        <v>770</v>
      </c>
      <c r="B209" s="569"/>
      <c r="C209" s="432" t="s">
        <v>397</v>
      </c>
      <c r="D209" s="433"/>
      <c r="E209" s="433"/>
      <c r="F209" s="433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4"/>
      <c r="AC209" s="435" t="s">
        <v>398</v>
      </c>
      <c r="AD209" s="436"/>
      <c r="AE209" s="461">
        <v>0</v>
      </c>
      <c r="AF209" s="462"/>
      <c r="AG209" s="462"/>
      <c r="AH209" s="463"/>
      <c r="AI209" s="461">
        <v>0</v>
      </c>
      <c r="AJ209" s="462"/>
      <c r="AK209" s="462"/>
      <c r="AL209" s="463"/>
      <c r="AM209" s="461">
        <v>0</v>
      </c>
      <c r="AN209" s="462"/>
      <c r="AO209" s="462"/>
      <c r="AP209" s="463"/>
      <c r="AQ209" s="461">
        <v>0</v>
      </c>
      <c r="AR209" s="462"/>
      <c r="AS209" s="462"/>
      <c r="AT209" s="463"/>
      <c r="AU209" s="461">
        <v>0</v>
      </c>
      <c r="AV209" s="462"/>
      <c r="AW209" s="462"/>
      <c r="AX209" s="463"/>
      <c r="AY209" s="461">
        <v>0</v>
      </c>
      <c r="AZ209" s="462"/>
      <c r="BA209" s="462"/>
      <c r="BB209" s="463"/>
      <c r="BC209" s="461">
        <v>0</v>
      </c>
      <c r="BD209" s="462"/>
      <c r="BE209" s="462"/>
      <c r="BF209" s="463"/>
      <c r="BG209" s="511" t="str">
        <f t="shared" ref="BG209:BG226" si="174">IF(AI209&gt;0,BC209/AI209,"n.é.")</f>
        <v>n.é.</v>
      </c>
      <c r="BH209" s="512"/>
    </row>
    <row r="210" spans="1:60" ht="20.100000000000001" customHeight="1" x14ac:dyDescent="0.2">
      <c r="A210" s="568" t="s">
        <v>771</v>
      </c>
      <c r="B210" s="569"/>
      <c r="C210" s="432" t="s">
        <v>707</v>
      </c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3"/>
      <c r="X210" s="433"/>
      <c r="Y210" s="433"/>
      <c r="Z210" s="433"/>
      <c r="AA210" s="433"/>
      <c r="AB210" s="434"/>
      <c r="AC210" s="435" t="s">
        <v>399</v>
      </c>
      <c r="AD210" s="436"/>
      <c r="AE210" s="461">
        <v>0</v>
      </c>
      <c r="AF210" s="462"/>
      <c r="AG210" s="462"/>
      <c r="AH210" s="463"/>
      <c r="AI210" s="461">
        <v>0</v>
      </c>
      <c r="AJ210" s="462"/>
      <c r="AK210" s="462"/>
      <c r="AL210" s="463"/>
      <c r="AM210" s="461">
        <v>0</v>
      </c>
      <c r="AN210" s="462"/>
      <c r="AO210" s="462"/>
      <c r="AP210" s="463"/>
      <c r="AQ210" s="461">
        <v>0</v>
      </c>
      <c r="AR210" s="462"/>
      <c r="AS210" s="462"/>
      <c r="AT210" s="463"/>
      <c r="AU210" s="461">
        <v>0</v>
      </c>
      <c r="AV210" s="462"/>
      <c r="AW210" s="462"/>
      <c r="AX210" s="463"/>
      <c r="AY210" s="461">
        <v>0</v>
      </c>
      <c r="AZ210" s="462"/>
      <c r="BA210" s="462"/>
      <c r="BB210" s="463"/>
      <c r="BC210" s="461">
        <v>0</v>
      </c>
      <c r="BD210" s="462"/>
      <c r="BE210" s="462"/>
      <c r="BF210" s="463"/>
      <c r="BG210" s="511" t="str">
        <f t="shared" si="174"/>
        <v>n.é.</v>
      </c>
      <c r="BH210" s="512"/>
    </row>
    <row r="211" spans="1:60" ht="20.100000000000001" customHeight="1" x14ac:dyDescent="0.2">
      <c r="A211" s="568" t="s">
        <v>772</v>
      </c>
      <c r="B211" s="569"/>
      <c r="C211" s="432" t="s">
        <v>400</v>
      </c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4"/>
      <c r="AC211" s="435" t="s">
        <v>401</v>
      </c>
      <c r="AD211" s="436"/>
      <c r="AE211" s="461">
        <v>0</v>
      </c>
      <c r="AF211" s="462"/>
      <c r="AG211" s="462"/>
      <c r="AH211" s="463"/>
      <c r="AI211" s="461">
        <v>0</v>
      </c>
      <c r="AJ211" s="462"/>
      <c r="AK211" s="462"/>
      <c r="AL211" s="463"/>
      <c r="AM211" s="461">
        <v>0</v>
      </c>
      <c r="AN211" s="462"/>
      <c r="AO211" s="462"/>
      <c r="AP211" s="463"/>
      <c r="AQ211" s="461">
        <v>0</v>
      </c>
      <c r="AR211" s="462"/>
      <c r="AS211" s="462"/>
      <c r="AT211" s="463"/>
      <c r="AU211" s="461">
        <v>0</v>
      </c>
      <c r="AV211" s="462"/>
      <c r="AW211" s="462"/>
      <c r="AX211" s="463"/>
      <c r="AY211" s="461">
        <v>0</v>
      </c>
      <c r="AZ211" s="462"/>
      <c r="BA211" s="462"/>
      <c r="BB211" s="463"/>
      <c r="BC211" s="461">
        <v>0</v>
      </c>
      <c r="BD211" s="462"/>
      <c r="BE211" s="462"/>
      <c r="BF211" s="463"/>
      <c r="BG211" s="511" t="str">
        <f t="shared" si="174"/>
        <v>n.é.</v>
      </c>
      <c r="BH211" s="512"/>
    </row>
    <row r="212" spans="1:60" ht="20.100000000000001" customHeight="1" x14ac:dyDescent="0.2">
      <c r="A212" s="568" t="s">
        <v>773</v>
      </c>
      <c r="B212" s="569"/>
      <c r="C212" s="432" t="s">
        <v>402</v>
      </c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433"/>
      <c r="W212" s="433"/>
      <c r="X212" s="433"/>
      <c r="Y212" s="433"/>
      <c r="Z212" s="433"/>
      <c r="AA212" s="433"/>
      <c r="AB212" s="434"/>
      <c r="AC212" s="435" t="s">
        <v>403</v>
      </c>
      <c r="AD212" s="436"/>
      <c r="AE212" s="461">
        <v>0</v>
      </c>
      <c r="AF212" s="462"/>
      <c r="AG212" s="462"/>
      <c r="AH212" s="463"/>
      <c r="AI212" s="461">
        <v>0</v>
      </c>
      <c r="AJ212" s="462"/>
      <c r="AK212" s="462"/>
      <c r="AL212" s="463"/>
      <c r="AM212" s="461">
        <v>0</v>
      </c>
      <c r="AN212" s="462"/>
      <c r="AO212" s="462"/>
      <c r="AP212" s="463"/>
      <c r="AQ212" s="461">
        <v>0</v>
      </c>
      <c r="AR212" s="462"/>
      <c r="AS212" s="462"/>
      <c r="AT212" s="463"/>
      <c r="AU212" s="461">
        <v>0</v>
      </c>
      <c r="AV212" s="462"/>
      <c r="AW212" s="462"/>
      <c r="AX212" s="463"/>
      <c r="AY212" s="461">
        <v>0</v>
      </c>
      <c r="AZ212" s="462"/>
      <c r="BA212" s="462"/>
      <c r="BB212" s="463"/>
      <c r="BC212" s="461">
        <v>0</v>
      </c>
      <c r="BD212" s="462"/>
      <c r="BE212" s="462"/>
      <c r="BF212" s="463"/>
      <c r="BG212" s="511" t="str">
        <f t="shared" si="174"/>
        <v>n.é.</v>
      </c>
      <c r="BH212" s="512"/>
    </row>
    <row r="213" spans="1:60" ht="20.100000000000001" customHeight="1" x14ac:dyDescent="0.2">
      <c r="A213" s="568" t="s">
        <v>774</v>
      </c>
      <c r="B213" s="569"/>
      <c r="C213" s="432" t="s">
        <v>710</v>
      </c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433"/>
      <c r="Z213" s="433"/>
      <c r="AA213" s="433"/>
      <c r="AB213" s="434"/>
      <c r="AC213" s="435" t="s">
        <v>711</v>
      </c>
      <c r="AD213" s="436"/>
      <c r="AE213" s="461">
        <v>0</v>
      </c>
      <c r="AF213" s="462"/>
      <c r="AG213" s="462"/>
      <c r="AH213" s="463"/>
      <c r="AI213" s="461">
        <v>0</v>
      </c>
      <c r="AJ213" s="462"/>
      <c r="AK213" s="462"/>
      <c r="AL213" s="463"/>
      <c r="AM213" s="461">
        <v>0</v>
      </c>
      <c r="AN213" s="462"/>
      <c r="AO213" s="462"/>
      <c r="AP213" s="463"/>
      <c r="AQ213" s="461">
        <v>0</v>
      </c>
      <c r="AR213" s="462"/>
      <c r="AS213" s="462"/>
      <c r="AT213" s="463"/>
      <c r="AU213" s="461">
        <v>0</v>
      </c>
      <c r="AV213" s="462"/>
      <c r="AW213" s="462"/>
      <c r="AX213" s="463"/>
      <c r="AY213" s="461">
        <v>0</v>
      </c>
      <c r="AZ213" s="462"/>
      <c r="BA213" s="462"/>
      <c r="BB213" s="463"/>
      <c r="BC213" s="461">
        <v>0</v>
      </c>
      <c r="BD213" s="462"/>
      <c r="BE213" s="462"/>
      <c r="BF213" s="463"/>
      <c r="BG213" s="511" t="str">
        <f t="shared" si="174"/>
        <v>n.é.</v>
      </c>
      <c r="BH213" s="512"/>
    </row>
    <row r="214" spans="1:60" ht="20.100000000000001" customHeight="1" x14ac:dyDescent="0.2">
      <c r="A214" s="568" t="s">
        <v>775</v>
      </c>
      <c r="B214" s="569"/>
      <c r="C214" s="432" t="s">
        <v>709</v>
      </c>
      <c r="D214" s="433"/>
      <c r="E214" s="433"/>
      <c r="F214" s="433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433"/>
      <c r="W214" s="433"/>
      <c r="X214" s="433"/>
      <c r="Y214" s="433"/>
      <c r="Z214" s="433"/>
      <c r="AA214" s="433"/>
      <c r="AB214" s="434"/>
      <c r="AC214" s="435" t="s">
        <v>712</v>
      </c>
      <c r="AD214" s="436"/>
      <c r="AE214" s="461">
        <v>0</v>
      </c>
      <c r="AF214" s="462"/>
      <c r="AG214" s="462"/>
      <c r="AH214" s="463"/>
      <c r="AI214" s="461">
        <v>0</v>
      </c>
      <c r="AJ214" s="462"/>
      <c r="AK214" s="462"/>
      <c r="AL214" s="463"/>
      <c r="AM214" s="461">
        <v>0</v>
      </c>
      <c r="AN214" s="462"/>
      <c r="AO214" s="462"/>
      <c r="AP214" s="463"/>
      <c r="AQ214" s="461">
        <v>0</v>
      </c>
      <c r="AR214" s="462"/>
      <c r="AS214" s="462"/>
      <c r="AT214" s="463"/>
      <c r="AU214" s="461">
        <v>0</v>
      </c>
      <c r="AV214" s="462"/>
      <c r="AW214" s="462"/>
      <c r="AX214" s="463"/>
      <c r="AY214" s="461">
        <v>0</v>
      </c>
      <c r="AZ214" s="462"/>
      <c r="BA214" s="462"/>
      <c r="BB214" s="463"/>
      <c r="BC214" s="461">
        <v>0</v>
      </c>
      <c r="BD214" s="462"/>
      <c r="BE214" s="462"/>
      <c r="BF214" s="463"/>
      <c r="BG214" s="511" t="str">
        <f t="shared" si="174"/>
        <v>n.é.</v>
      </c>
      <c r="BH214" s="512"/>
    </row>
    <row r="215" spans="1:60" s="3" customFormat="1" ht="20.100000000000001" customHeight="1" x14ac:dyDescent="0.2">
      <c r="A215" s="577" t="s">
        <v>776</v>
      </c>
      <c r="B215" s="578"/>
      <c r="C215" s="528" t="s">
        <v>794</v>
      </c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  <c r="Y215" s="529"/>
      <c r="Z215" s="529"/>
      <c r="AA215" s="529"/>
      <c r="AB215" s="530"/>
      <c r="AC215" s="526" t="s">
        <v>708</v>
      </c>
      <c r="AD215" s="527"/>
      <c r="AE215" s="531">
        <v>0</v>
      </c>
      <c r="AF215" s="532"/>
      <c r="AG215" s="532"/>
      <c r="AH215" s="533"/>
      <c r="AI215" s="591">
        <f t="shared" ref="AI215" si="175">SUM(AI213:AL214)</f>
        <v>0</v>
      </c>
      <c r="AJ215" s="591"/>
      <c r="AK215" s="591"/>
      <c r="AL215" s="591"/>
      <c r="AM215" s="591">
        <f t="shared" ref="AM215" si="176">SUM(AM213:AP214)</f>
        <v>0</v>
      </c>
      <c r="AN215" s="591"/>
      <c r="AO215" s="591"/>
      <c r="AP215" s="591"/>
      <c r="AQ215" s="591">
        <f t="shared" ref="AQ215" si="177">SUM(AQ213:AT214)</f>
        <v>0</v>
      </c>
      <c r="AR215" s="591"/>
      <c r="AS215" s="591"/>
      <c r="AT215" s="591"/>
      <c r="AU215" s="591">
        <f t="shared" ref="AU215" si="178">SUM(AU213:AX214)</f>
        <v>0</v>
      </c>
      <c r="AV215" s="591"/>
      <c r="AW215" s="591"/>
      <c r="AX215" s="591"/>
      <c r="AY215" s="591">
        <f t="shared" ref="AY215" si="179">SUM(AY213:BB214)</f>
        <v>0</v>
      </c>
      <c r="AZ215" s="591"/>
      <c r="BA215" s="591"/>
      <c r="BB215" s="591"/>
      <c r="BC215" s="591">
        <f t="shared" ref="BC215" si="180">SUM(BC213:BF214)</f>
        <v>0</v>
      </c>
      <c r="BD215" s="591"/>
      <c r="BE215" s="591"/>
      <c r="BF215" s="591"/>
      <c r="BG215" s="516" t="str">
        <f t="shared" si="174"/>
        <v>n.é.</v>
      </c>
      <c r="BH215" s="517"/>
    </row>
    <row r="216" spans="1:60" ht="20.100000000000001" customHeight="1" x14ac:dyDescent="0.2">
      <c r="A216" s="577" t="s">
        <v>777</v>
      </c>
      <c r="B216" s="578"/>
      <c r="C216" s="528" t="s">
        <v>795</v>
      </c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  <c r="Y216" s="529"/>
      <c r="Z216" s="529"/>
      <c r="AA216" s="529"/>
      <c r="AB216" s="530"/>
      <c r="AC216" s="526" t="s">
        <v>404</v>
      </c>
      <c r="AD216" s="527"/>
      <c r="AE216" s="469">
        <v>0</v>
      </c>
      <c r="AF216" s="470"/>
      <c r="AG216" s="470"/>
      <c r="AH216" s="471"/>
      <c r="AI216" s="582">
        <f t="shared" ref="AI216" si="181">AI200+SUM(AI206:AL212)+AI215</f>
        <v>0</v>
      </c>
      <c r="AJ216" s="582"/>
      <c r="AK216" s="582"/>
      <c r="AL216" s="582"/>
      <c r="AM216" s="582">
        <f t="shared" ref="AM216" si="182">AM200+SUM(AM206:AP212)+AM215</f>
        <v>0</v>
      </c>
      <c r="AN216" s="582"/>
      <c r="AO216" s="582"/>
      <c r="AP216" s="582"/>
      <c r="AQ216" s="582">
        <f t="shared" ref="AQ216" si="183">AQ200+SUM(AQ206:AT212)+AQ215</f>
        <v>0</v>
      </c>
      <c r="AR216" s="582"/>
      <c r="AS216" s="582"/>
      <c r="AT216" s="582"/>
      <c r="AU216" s="582">
        <f t="shared" ref="AU216" si="184">AU200+SUM(AU206:AX212)+AU215</f>
        <v>0</v>
      </c>
      <c r="AV216" s="582"/>
      <c r="AW216" s="582"/>
      <c r="AX216" s="582"/>
      <c r="AY216" s="582">
        <f t="shared" ref="AY216" si="185">AY200+SUM(AY206:BB212)+AY215</f>
        <v>0</v>
      </c>
      <c r="AZ216" s="582"/>
      <c r="BA216" s="582"/>
      <c r="BB216" s="582"/>
      <c r="BC216" s="582">
        <f t="shared" ref="BC216" si="186">BC200+SUM(BC206:BF212)+BC215</f>
        <v>0</v>
      </c>
      <c r="BD216" s="582"/>
      <c r="BE216" s="582"/>
      <c r="BF216" s="582"/>
      <c r="BG216" s="516" t="str">
        <f t="shared" si="174"/>
        <v>n.é.</v>
      </c>
      <c r="BH216" s="517"/>
    </row>
    <row r="217" spans="1:60" ht="20.100000000000001" customHeight="1" x14ac:dyDescent="0.2">
      <c r="A217" s="568" t="s">
        <v>778</v>
      </c>
      <c r="B217" s="569"/>
      <c r="C217" s="432" t="s">
        <v>405</v>
      </c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  <c r="AA217" s="433"/>
      <c r="AB217" s="434"/>
      <c r="AC217" s="435" t="s">
        <v>406</v>
      </c>
      <c r="AD217" s="436"/>
      <c r="AE217" s="461">
        <v>0</v>
      </c>
      <c r="AF217" s="462"/>
      <c r="AG217" s="462"/>
      <c r="AH217" s="463"/>
      <c r="AI217" s="461">
        <v>0</v>
      </c>
      <c r="AJ217" s="462"/>
      <c r="AK217" s="462"/>
      <c r="AL217" s="463"/>
      <c r="AM217" s="461">
        <v>0</v>
      </c>
      <c r="AN217" s="462"/>
      <c r="AO217" s="462"/>
      <c r="AP217" s="463"/>
      <c r="AQ217" s="461">
        <v>0</v>
      </c>
      <c r="AR217" s="462"/>
      <c r="AS217" s="462"/>
      <c r="AT217" s="463"/>
      <c r="AU217" s="461">
        <v>0</v>
      </c>
      <c r="AV217" s="462"/>
      <c r="AW217" s="462"/>
      <c r="AX217" s="463"/>
      <c r="AY217" s="461">
        <v>0</v>
      </c>
      <c r="AZ217" s="462"/>
      <c r="BA217" s="462"/>
      <c r="BB217" s="463"/>
      <c r="BC217" s="461">
        <v>0</v>
      </c>
      <c r="BD217" s="462"/>
      <c r="BE217" s="462"/>
      <c r="BF217" s="463"/>
      <c r="BG217" s="516" t="str">
        <f t="shared" si="174"/>
        <v>n.é.</v>
      </c>
      <c r="BH217" s="517"/>
    </row>
    <row r="218" spans="1:60" ht="20.100000000000001" customHeight="1" x14ac:dyDescent="0.2">
      <c r="A218" s="568" t="s">
        <v>779</v>
      </c>
      <c r="B218" s="569"/>
      <c r="C218" s="411" t="s">
        <v>407</v>
      </c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3"/>
      <c r="AC218" s="435" t="s">
        <v>408</v>
      </c>
      <c r="AD218" s="436"/>
      <c r="AE218" s="461">
        <v>0</v>
      </c>
      <c r="AF218" s="462"/>
      <c r="AG218" s="462"/>
      <c r="AH218" s="463"/>
      <c r="AI218" s="461">
        <v>0</v>
      </c>
      <c r="AJ218" s="462"/>
      <c r="AK218" s="462"/>
      <c r="AL218" s="463"/>
      <c r="AM218" s="461">
        <v>0</v>
      </c>
      <c r="AN218" s="462"/>
      <c r="AO218" s="462"/>
      <c r="AP218" s="463"/>
      <c r="AQ218" s="461">
        <v>0</v>
      </c>
      <c r="AR218" s="462"/>
      <c r="AS218" s="462"/>
      <c r="AT218" s="463"/>
      <c r="AU218" s="461">
        <v>0</v>
      </c>
      <c r="AV218" s="462"/>
      <c r="AW218" s="462"/>
      <c r="AX218" s="463"/>
      <c r="AY218" s="461">
        <v>0</v>
      </c>
      <c r="AZ218" s="462"/>
      <c r="BA218" s="462"/>
      <c r="BB218" s="463"/>
      <c r="BC218" s="461">
        <v>0</v>
      </c>
      <c r="BD218" s="462"/>
      <c r="BE218" s="462"/>
      <c r="BF218" s="463"/>
      <c r="BG218" s="516" t="str">
        <f t="shared" si="174"/>
        <v>n.é.</v>
      </c>
      <c r="BH218" s="517"/>
    </row>
    <row r="219" spans="1:60" ht="20.100000000000001" customHeight="1" x14ac:dyDescent="0.2">
      <c r="A219" s="568" t="s">
        <v>780</v>
      </c>
      <c r="B219" s="569"/>
      <c r="C219" s="432" t="s">
        <v>409</v>
      </c>
      <c r="D219" s="433"/>
      <c r="E219" s="433"/>
      <c r="F219" s="433"/>
      <c r="G219" s="433"/>
      <c r="H219" s="433"/>
      <c r="I219" s="433"/>
      <c r="J219" s="433"/>
      <c r="K219" s="433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433"/>
      <c r="W219" s="433"/>
      <c r="X219" s="433"/>
      <c r="Y219" s="433"/>
      <c r="Z219" s="433"/>
      <c r="AA219" s="433"/>
      <c r="AB219" s="434"/>
      <c r="AC219" s="435" t="s">
        <v>410</v>
      </c>
      <c r="AD219" s="436"/>
      <c r="AE219" s="461">
        <v>0</v>
      </c>
      <c r="AF219" s="462"/>
      <c r="AG219" s="462"/>
      <c r="AH219" s="463"/>
      <c r="AI219" s="461">
        <v>0</v>
      </c>
      <c r="AJ219" s="462"/>
      <c r="AK219" s="462"/>
      <c r="AL219" s="463"/>
      <c r="AM219" s="461">
        <v>0</v>
      </c>
      <c r="AN219" s="462"/>
      <c r="AO219" s="462"/>
      <c r="AP219" s="463"/>
      <c r="AQ219" s="461">
        <v>0</v>
      </c>
      <c r="AR219" s="462"/>
      <c r="AS219" s="462"/>
      <c r="AT219" s="463"/>
      <c r="AU219" s="461">
        <v>0</v>
      </c>
      <c r="AV219" s="462"/>
      <c r="AW219" s="462"/>
      <c r="AX219" s="463"/>
      <c r="AY219" s="461">
        <v>0</v>
      </c>
      <c r="AZ219" s="462"/>
      <c r="BA219" s="462"/>
      <c r="BB219" s="463"/>
      <c r="BC219" s="461">
        <v>0</v>
      </c>
      <c r="BD219" s="462"/>
      <c r="BE219" s="462"/>
      <c r="BF219" s="463"/>
      <c r="BG219" s="516" t="str">
        <f t="shared" si="174"/>
        <v>n.é.</v>
      </c>
      <c r="BH219" s="517"/>
    </row>
    <row r="220" spans="1:60" ht="20.100000000000001" customHeight="1" x14ac:dyDescent="0.2">
      <c r="A220" s="568" t="s">
        <v>781</v>
      </c>
      <c r="B220" s="569"/>
      <c r="C220" s="432" t="s">
        <v>715</v>
      </c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  <c r="AA220" s="433"/>
      <c r="AB220" s="434"/>
      <c r="AC220" s="435" t="s">
        <v>411</v>
      </c>
      <c r="AD220" s="436"/>
      <c r="AE220" s="461">
        <v>0</v>
      </c>
      <c r="AF220" s="462"/>
      <c r="AG220" s="462"/>
      <c r="AH220" s="463"/>
      <c r="AI220" s="461">
        <v>0</v>
      </c>
      <c r="AJ220" s="462"/>
      <c r="AK220" s="462"/>
      <c r="AL220" s="463"/>
      <c r="AM220" s="461">
        <v>0</v>
      </c>
      <c r="AN220" s="462"/>
      <c r="AO220" s="462"/>
      <c r="AP220" s="463"/>
      <c r="AQ220" s="461">
        <v>0</v>
      </c>
      <c r="AR220" s="462"/>
      <c r="AS220" s="462"/>
      <c r="AT220" s="463"/>
      <c r="AU220" s="461">
        <v>0</v>
      </c>
      <c r="AV220" s="462"/>
      <c r="AW220" s="462"/>
      <c r="AX220" s="463"/>
      <c r="AY220" s="461">
        <v>0</v>
      </c>
      <c r="AZ220" s="462"/>
      <c r="BA220" s="462"/>
      <c r="BB220" s="463"/>
      <c r="BC220" s="461">
        <v>0</v>
      </c>
      <c r="BD220" s="462"/>
      <c r="BE220" s="462"/>
      <c r="BF220" s="463"/>
      <c r="BG220" s="516" t="str">
        <f t="shared" si="174"/>
        <v>n.é.</v>
      </c>
      <c r="BH220" s="517"/>
    </row>
    <row r="221" spans="1:60" ht="20.100000000000001" customHeight="1" x14ac:dyDescent="0.2">
      <c r="A221" s="568" t="s">
        <v>782</v>
      </c>
      <c r="B221" s="569"/>
      <c r="C221" s="432" t="s">
        <v>713</v>
      </c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  <c r="AA221" s="433"/>
      <c r="AB221" s="434"/>
      <c r="AC221" s="435" t="s">
        <v>714</v>
      </c>
      <c r="AD221" s="436"/>
      <c r="AE221" s="461">
        <v>0</v>
      </c>
      <c r="AF221" s="462"/>
      <c r="AG221" s="462"/>
      <c r="AH221" s="463"/>
      <c r="AI221" s="461">
        <v>0</v>
      </c>
      <c r="AJ221" s="462"/>
      <c r="AK221" s="462"/>
      <c r="AL221" s="463"/>
      <c r="AM221" s="461">
        <v>0</v>
      </c>
      <c r="AN221" s="462"/>
      <c r="AO221" s="462"/>
      <c r="AP221" s="463"/>
      <c r="AQ221" s="461">
        <v>0</v>
      </c>
      <c r="AR221" s="462"/>
      <c r="AS221" s="462"/>
      <c r="AT221" s="463"/>
      <c r="AU221" s="461">
        <v>0</v>
      </c>
      <c r="AV221" s="462"/>
      <c r="AW221" s="462"/>
      <c r="AX221" s="463"/>
      <c r="AY221" s="461">
        <v>0</v>
      </c>
      <c r="AZ221" s="462"/>
      <c r="BA221" s="462"/>
      <c r="BB221" s="463"/>
      <c r="BC221" s="461">
        <v>0</v>
      </c>
      <c r="BD221" s="462"/>
      <c r="BE221" s="462"/>
      <c r="BF221" s="463"/>
      <c r="BG221" s="516" t="str">
        <f t="shared" si="174"/>
        <v>n.é.</v>
      </c>
      <c r="BH221" s="517"/>
    </row>
    <row r="222" spans="1:60" s="3" customFormat="1" ht="20.100000000000001" customHeight="1" x14ac:dyDescent="0.2">
      <c r="A222" s="577" t="s">
        <v>783</v>
      </c>
      <c r="B222" s="578"/>
      <c r="C222" s="528" t="s">
        <v>796</v>
      </c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  <c r="Y222" s="529"/>
      <c r="Z222" s="529"/>
      <c r="AA222" s="529"/>
      <c r="AB222" s="530"/>
      <c r="AC222" s="526" t="s">
        <v>412</v>
      </c>
      <c r="AD222" s="527"/>
      <c r="AE222" s="469">
        <v>0</v>
      </c>
      <c r="AF222" s="470"/>
      <c r="AG222" s="470"/>
      <c r="AH222" s="471"/>
      <c r="AI222" s="582">
        <f t="shared" ref="AI222" si="187">SUM(AI217:AL221)</f>
        <v>0</v>
      </c>
      <c r="AJ222" s="582"/>
      <c r="AK222" s="582"/>
      <c r="AL222" s="582"/>
      <c r="AM222" s="582">
        <f t="shared" ref="AM222" si="188">SUM(AM217:AP221)</f>
        <v>0</v>
      </c>
      <c r="AN222" s="582"/>
      <c r="AO222" s="582"/>
      <c r="AP222" s="582"/>
      <c r="AQ222" s="582">
        <f t="shared" ref="AQ222" si="189">SUM(AQ217:AT221)</f>
        <v>0</v>
      </c>
      <c r="AR222" s="582"/>
      <c r="AS222" s="582"/>
      <c r="AT222" s="582"/>
      <c r="AU222" s="582">
        <f t="shared" ref="AU222" si="190">SUM(AU217:AX221)</f>
        <v>0</v>
      </c>
      <c r="AV222" s="582"/>
      <c r="AW222" s="582"/>
      <c r="AX222" s="582"/>
      <c r="AY222" s="582">
        <f t="shared" ref="AY222" si="191">SUM(AY217:BB221)</f>
        <v>0</v>
      </c>
      <c r="AZ222" s="582"/>
      <c r="BA222" s="582"/>
      <c r="BB222" s="582"/>
      <c r="BC222" s="582">
        <f t="shared" ref="BC222" si="192">SUM(BC217:BF221)</f>
        <v>0</v>
      </c>
      <c r="BD222" s="582"/>
      <c r="BE222" s="582"/>
      <c r="BF222" s="582"/>
      <c r="BG222" s="516" t="str">
        <f t="shared" si="174"/>
        <v>n.é.</v>
      </c>
      <c r="BH222" s="517"/>
    </row>
    <row r="223" spans="1:60" ht="20.100000000000001" customHeight="1" x14ac:dyDescent="0.2">
      <c r="A223" s="568" t="s">
        <v>784</v>
      </c>
      <c r="B223" s="569"/>
      <c r="C223" s="411" t="s">
        <v>413</v>
      </c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3"/>
      <c r="AC223" s="435" t="s">
        <v>414</v>
      </c>
      <c r="AD223" s="436"/>
      <c r="AE223" s="461">
        <v>0</v>
      </c>
      <c r="AF223" s="462"/>
      <c r="AG223" s="462"/>
      <c r="AH223" s="463"/>
      <c r="AI223" s="461">
        <v>0</v>
      </c>
      <c r="AJ223" s="462"/>
      <c r="AK223" s="462"/>
      <c r="AL223" s="463"/>
      <c r="AM223" s="461">
        <v>0</v>
      </c>
      <c r="AN223" s="462"/>
      <c r="AO223" s="462"/>
      <c r="AP223" s="463"/>
      <c r="AQ223" s="461">
        <v>0</v>
      </c>
      <c r="AR223" s="462"/>
      <c r="AS223" s="462"/>
      <c r="AT223" s="463"/>
      <c r="AU223" s="461">
        <v>0</v>
      </c>
      <c r="AV223" s="462"/>
      <c r="AW223" s="462"/>
      <c r="AX223" s="463"/>
      <c r="AY223" s="461">
        <v>0</v>
      </c>
      <c r="AZ223" s="462"/>
      <c r="BA223" s="462"/>
      <c r="BB223" s="463"/>
      <c r="BC223" s="461">
        <v>0</v>
      </c>
      <c r="BD223" s="462"/>
      <c r="BE223" s="462"/>
      <c r="BF223" s="463"/>
      <c r="BG223" s="511" t="str">
        <f t="shared" si="174"/>
        <v>n.é.</v>
      </c>
      <c r="BH223" s="512"/>
    </row>
    <row r="224" spans="1:60" ht="20.100000000000001" customHeight="1" x14ac:dyDescent="0.2">
      <c r="A224" s="568" t="s">
        <v>785</v>
      </c>
      <c r="B224" s="569"/>
      <c r="C224" s="411" t="s">
        <v>716</v>
      </c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3"/>
      <c r="AC224" s="435" t="s">
        <v>717</v>
      </c>
      <c r="AD224" s="436"/>
      <c r="AE224" s="461">
        <v>0</v>
      </c>
      <c r="AF224" s="462"/>
      <c r="AG224" s="462"/>
      <c r="AH224" s="463"/>
      <c r="AI224" s="461">
        <v>0</v>
      </c>
      <c r="AJ224" s="462"/>
      <c r="AK224" s="462"/>
      <c r="AL224" s="463"/>
      <c r="AM224" s="461">
        <v>0</v>
      </c>
      <c r="AN224" s="462"/>
      <c r="AO224" s="462"/>
      <c r="AP224" s="463"/>
      <c r="AQ224" s="461">
        <v>0</v>
      </c>
      <c r="AR224" s="462"/>
      <c r="AS224" s="462"/>
      <c r="AT224" s="463"/>
      <c r="AU224" s="461">
        <v>0</v>
      </c>
      <c r="AV224" s="462"/>
      <c r="AW224" s="462"/>
      <c r="AX224" s="463"/>
      <c r="AY224" s="461">
        <v>0</v>
      </c>
      <c r="AZ224" s="462"/>
      <c r="BA224" s="462"/>
      <c r="BB224" s="463"/>
      <c r="BC224" s="461">
        <v>0</v>
      </c>
      <c r="BD224" s="462"/>
      <c r="BE224" s="462"/>
      <c r="BF224" s="463"/>
      <c r="BG224" s="511" t="str">
        <f t="shared" si="174"/>
        <v>n.é.</v>
      </c>
      <c r="BH224" s="512"/>
    </row>
    <row r="225" spans="1:60" s="3" customFormat="1" ht="20.100000000000001" customHeight="1" x14ac:dyDescent="0.2">
      <c r="A225" s="579" t="s">
        <v>786</v>
      </c>
      <c r="B225" s="580"/>
      <c r="C225" s="537" t="s">
        <v>797</v>
      </c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8"/>
      <c r="P225" s="538"/>
      <c r="Q225" s="538"/>
      <c r="R225" s="538"/>
      <c r="S225" s="538"/>
      <c r="T225" s="538"/>
      <c r="U225" s="538"/>
      <c r="V225" s="538"/>
      <c r="W225" s="538"/>
      <c r="X225" s="538"/>
      <c r="Y225" s="538"/>
      <c r="Z225" s="538"/>
      <c r="AA225" s="538"/>
      <c r="AB225" s="539"/>
      <c r="AC225" s="540" t="s">
        <v>415</v>
      </c>
      <c r="AD225" s="541"/>
      <c r="AE225" s="518">
        <v>0</v>
      </c>
      <c r="AF225" s="519"/>
      <c r="AG225" s="519"/>
      <c r="AH225" s="520"/>
      <c r="AI225" s="588">
        <f t="shared" ref="AI225" si="193">AI216+AI222+AI223+AI224</f>
        <v>0</v>
      </c>
      <c r="AJ225" s="588"/>
      <c r="AK225" s="588"/>
      <c r="AL225" s="588"/>
      <c r="AM225" s="588">
        <f t="shared" ref="AM225" si="194">AM216+AM222+AM223+AM224</f>
        <v>0</v>
      </c>
      <c r="AN225" s="588"/>
      <c r="AO225" s="588"/>
      <c r="AP225" s="588"/>
      <c r="AQ225" s="588">
        <f t="shared" ref="AQ225" si="195">AQ216+AQ222+AQ223+AQ224</f>
        <v>0</v>
      </c>
      <c r="AR225" s="588"/>
      <c r="AS225" s="588"/>
      <c r="AT225" s="588"/>
      <c r="AU225" s="588">
        <f t="shared" ref="AU225" si="196">AU216+AU222+AU223+AU224</f>
        <v>0</v>
      </c>
      <c r="AV225" s="588"/>
      <c r="AW225" s="588"/>
      <c r="AX225" s="588"/>
      <c r="AY225" s="588">
        <f t="shared" ref="AY225" si="197">AY216+AY222+AY223+AY224</f>
        <v>0</v>
      </c>
      <c r="AZ225" s="588"/>
      <c r="BA225" s="588"/>
      <c r="BB225" s="588"/>
      <c r="BC225" s="588">
        <f t="shared" ref="BC225" si="198">BC216+BC222+BC223+BC224</f>
        <v>0</v>
      </c>
      <c r="BD225" s="588"/>
      <c r="BE225" s="588"/>
      <c r="BF225" s="588"/>
      <c r="BG225" s="524" t="str">
        <f t="shared" si="174"/>
        <v>n.é.</v>
      </c>
      <c r="BH225" s="525"/>
    </row>
    <row r="226" spans="1:60" s="3" customFormat="1" ht="20.100000000000001" customHeight="1" x14ac:dyDescent="0.2">
      <c r="A226" s="427" t="s">
        <v>787</v>
      </c>
      <c r="B226" s="428"/>
      <c r="C226" s="451" t="s">
        <v>798</v>
      </c>
      <c r="D226" s="452"/>
      <c r="E226" s="452"/>
      <c r="F226" s="452"/>
      <c r="G226" s="452"/>
      <c r="H226" s="452"/>
      <c r="I226" s="452"/>
      <c r="J226" s="452"/>
      <c r="K226" s="452"/>
      <c r="L226" s="452"/>
      <c r="M226" s="452"/>
      <c r="N226" s="452"/>
      <c r="O226" s="452"/>
      <c r="P226" s="452"/>
      <c r="Q226" s="452"/>
      <c r="R226" s="452"/>
      <c r="S226" s="452"/>
      <c r="T226" s="452"/>
      <c r="U226" s="452"/>
      <c r="V226" s="452"/>
      <c r="W226" s="452"/>
      <c r="X226" s="452"/>
      <c r="Y226" s="452"/>
      <c r="Z226" s="452"/>
      <c r="AA226" s="452"/>
      <c r="AB226" s="453"/>
      <c r="AC226" s="454"/>
      <c r="AD226" s="455"/>
      <c r="AE226" s="585">
        <f>AE196+AE225</f>
        <v>67678278</v>
      </c>
      <c r="AF226" s="585"/>
      <c r="AG226" s="585"/>
      <c r="AH226" s="585"/>
      <c r="AI226" s="585">
        <f>AI196+AI225</f>
        <v>73053693</v>
      </c>
      <c r="AJ226" s="585"/>
      <c r="AK226" s="585"/>
      <c r="AL226" s="585"/>
      <c r="AM226" s="585">
        <f>AM196+AM225</f>
        <v>0</v>
      </c>
      <c r="AN226" s="585"/>
      <c r="AO226" s="585"/>
      <c r="AP226" s="585"/>
      <c r="AQ226" s="585">
        <f>AQ196+AQ225</f>
        <v>71718560</v>
      </c>
      <c r="AR226" s="585"/>
      <c r="AS226" s="585"/>
      <c r="AT226" s="585"/>
      <c r="AU226" s="585">
        <f>AU196+AU225</f>
        <v>158969745</v>
      </c>
      <c r="AV226" s="585"/>
      <c r="AW226" s="585"/>
      <c r="AX226" s="585"/>
      <c r="AY226" s="585">
        <f>AY196+AY225</f>
        <v>0</v>
      </c>
      <c r="AZ226" s="585"/>
      <c r="BA226" s="585"/>
      <c r="BB226" s="585"/>
      <c r="BC226" s="585">
        <f>BC196+BC225</f>
        <v>71718560</v>
      </c>
      <c r="BD226" s="585"/>
      <c r="BE226" s="585"/>
      <c r="BF226" s="585"/>
      <c r="BG226" s="586">
        <f t="shared" si="174"/>
        <v>0.98172394926016948</v>
      </c>
      <c r="BH226" s="587"/>
    </row>
    <row r="228" spans="1:60" x14ac:dyDescent="0.2">
      <c r="AC228" s="304"/>
      <c r="AD228" s="304"/>
      <c r="AE228" s="299">
        <f>AE226-AE102</f>
        <v>0</v>
      </c>
      <c r="AF228" s="299"/>
      <c r="AG228" s="299"/>
      <c r="AH228" s="299"/>
      <c r="AI228" s="299">
        <f>AI226-AI102</f>
        <v>0</v>
      </c>
      <c r="AJ228" s="299"/>
      <c r="AK228" s="299"/>
      <c r="AL228" s="299"/>
      <c r="AM228" s="298"/>
      <c r="AN228" s="298"/>
      <c r="AO228" s="298"/>
      <c r="AP228" s="298"/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9">
        <f>BC102-BC226</f>
        <v>1335133</v>
      </c>
      <c r="BD228" s="299"/>
      <c r="BE228" s="299"/>
      <c r="BF228" s="299"/>
      <c r="BG228" s="300"/>
      <c r="BH228" s="300"/>
    </row>
  </sheetData>
  <mergeCells count="2444">
    <mergeCell ref="AY228:BB228"/>
    <mergeCell ref="BC228:BF228"/>
    <mergeCell ref="BG228:BH228"/>
    <mergeCell ref="AC228:AD228"/>
    <mergeCell ref="AE228:AH228"/>
    <mergeCell ref="AI228:AL228"/>
    <mergeCell ref="AM228:AP228"/>
    <mergeCell ref="AQ228:AT228"/>
    <mergeCell ref="AU228:AX228"/>
    <mergeCell ref="AM226:AP226"/>
    <mergeCell ref="AQ226:AT226"/>
    <mergeCell ref="AU226:AX226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08:AP208"/>
    <mergeCell ref="AQ208:AT208"/>
    <mergeCell ref="AU208:AX208"/>
    <mergeCell ref="AY208:BB208"/>
    <mergeCell ref="BC208:BF208"/>
    <mergeCell ref="BG208:BH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86:AP186"/>
    <mergeCell ref="AQ186:AT186"/>
    <mergeCell ref="AU186:AX186"/>
    <mergeCell ref="AY186:BB186"/>
    <mergeCell ref="BC186:BF186"/>
    <mergeCell ref="BG186:BH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AI186:AL186"/>
    <mergeCell ref="A185:B185"/>
    <mergeCell ref="C185:AB185"/>
    <mergeCell ref="AC185:AD185"/>
    <mergeCell ref="AE185:AH185"/>
    <mergeCell ref="AI185:AL185"/>
    <mergeCell ref="AM185:AP185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M168:AP168"/>
    <mergeCell ref="AQ168:AT168"/>
    <mergeCell ref="AU168:AX168"/>
    <mergeCell ref="AY168:BB168"/>
    <mergeCell ref="BC168:BF168"/>
    <mergeCell ref="BG168:BH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56:AP156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AM150:AP150"/>
    <mergeCell ref="AQ150:AT150"/>
    <mergeCell ref="AU150:AX150"/>
    <mergeCell ref="AY150:BB150"/>
    <mergeCell ref="BC150:BF150"/>
    <mergeCell ref="BG150:BH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AI150:AL150"/>
    <mergeCell ref="A149:B149"/>
    <mergeCell ref="C149:AB149"/>
    <mergeCell ref="AC149:AD149"/>
    <mergeCell ref="AE149:AH149"/>
    <mergeCell ref="AI149:AL149"/>
    <mergeCell ref="AM149:AP149"/>
    <mergeCell ref="AM148:AP148"/>
    <mergeCell ref="AQ148:AT148"/>
    <mergeCell ref="AU148:AX148"/>
    <mergeCell ref="AY148:BB148"/>
    <mergeCell ref="BC148:BF148"/>
    <mergeCell ref="BG148:BH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AI148:AL148"/>
    <mergeCell ref="A147:B147"/>
    <mergeCell ref="C147:AB147"/>
    <mergeCell ref="AC147:AD147"/>
    <mergeCell ref="AE147:AH147"/>
    <mergeCell ref="AI147:AL147"/>
    <mergeCell ref="AM147:AP147"/>
    <mergeCell ref="AM146:AP146"/>
    <mergeCell ref="AQ146:AT146"/>
    <mergeCell ref="AU146:AX146"/>
    <mergeCell ref="AY146:BB146"/>
    <mergeCell ref="BC146:BF146"/>
    <mergeCell ref="BG146:BH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AI146:AL146"/>
    <mergeCell ref="A145:B145"/>
    <mergeCell ref="C145:AB145"/>
    <mergeCell ref="AC145:AD145"/>
    <mergeCell ref="AE145:AH145"/>
    <mergeCell ref="AI145:AL145"/>
    <mergeCell ref="AM145:AP145"/>
    <mergeCell ref="AM144:AP144"/>
    <mergeCell ref="AQ144:AT144"/>
    <mergeCell ref="AU144:AX144"/>
    <mergeCell ref="AY144:BB144"/>
    <mergeCell ref="BC144:BF144"/>
    <mergeCell ref="BG144:BH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36:AP136"/>
    <mergeCell ref="AQ136:AT136"/>
    <mergeCell ref="AU136:AX136"/>
    <mergeCell ref="AY136:BB136"/>
    <mergeCell ref="BC136:BF136"/>
    <mergeCell ref="BG136:BH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50"/>
  </sheetPr>
  <dimension ref="A1:BI231"/>
  <sheetViews>
    <sheetView showGridLines="0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 x14ac:dyDescent="0.2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91" t="s">
        <v>1084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</row>
    <row r="2" spans="1:61" ht="28.5" customHeight="1" x14ac:dyDescent="0.2">
      <c r="A2" s="381" t="s">
        <v>844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3"/>
    </row>
    <row r="3" spans="1:61" ht="15" customHeight="1" x14ac:dyDescent="0.2">
      <c r="A3" s="384" t="s">
        <v>474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6"/>
    </row>
    <row r="4" spans="1:61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2"/>
    </row>
    <row r="5" spans="1:61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469</v>
      </c>
      <c r="AF5" s="392"/>
      <c r="AG5" s="392"/>
      <c r="AH5" s="392"/>
      <c r="AI5" s="392"/>
      <c r="AJ5" s="392"/>
      <c r="AK5" s="392"/>
      <c r="AL5" s="392"/>
      <c r="AM5" s="492" t="s">
        <v>617</v>
      </c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4"/>
      <c r="BC5" s="487" t="s">
        <v>438</v>
      </c>
      <c r="BD5" s="487"/>
      <c r="BE5" s="487"/>
      <c r="BF5" s="487"/>
      <c r="BG5" s="487" t="s">
        <v>439</v>
      </c>
      <c r="BH5" s="487"/>
      <c r="BI5" s="2"/>
    </row>
    <row r="6" spans="1:61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467</v>
      </c>
      <c r="AF6" s="380"/>
      <c r="AG6" s="380"/>
      <c r="AH6" s="380"/>
      <c r="AI6" s="379" t="s">
        <v>468</v>
      </c>
      <c r="AJ6" s="380"/>
      <c r="AK6" s="380"/>
      <c r="AL6" s="380"/>
      <c r="AM6" s="488" t="s">
        <v>470</v>
      </c>
      <c r="AN6" s="489"/>
      <c r="AO6" s="489"/>
      <c r="AP6" s="490"/>
      <c r="AQ6" s="488" t="s">
        <v>473</v>
      </c>
      <c r="AR6" s="489"/>
      <c r="AS6" s="489"/>
      <c r="AT6" s="490"/>
      <c r="AU6" s="488" t="s">
        <v>471</v>
      </c>
      <c r="AV6" s="489"/>
      <c r="AW6" s="489"/>
      <c r="AX6" s="490"/>
      <c r="AY6" s="488" t="s">
        <v>472</v>
      </c>
      <c r="AZ6" s="489"/>
      <c r="BA6" s="489"/>
      <c r="BB6" s="490"/>
      <c r="BC6" s="487"/>
      <c r="BD6" s="487"/>
      <c r="BE6" s="487"/>
      <c r="BF6" s="487"/>
      <c r="BG6" s="487"/>
      <c r="BH6" s="487"/>
    </row>
    <row r="7" spans="1:61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7"/>
      <c r="AI7" s="405" t="s">
        <v>440</v>
      </c>
      <c r="AJ7" s="406"/>
      <c r="AK7" s="406"/>
      <c r="AL7" s="407"/>
      <c r="AM7" s="405" t="s">
        <v>554</v>
      </c>
      <c r="AN7" s="406"/>
      <c r="AO7" s="406"/>
      <c r="AP7" s="407"/>
      <c r="AQ7" s="405" t="s">
        <v>555</v>
      </c>
      <c r="AR7" s="406"/>
      <c r="AS7" s="406"/>
      <c r="AT7" s="407"/>
      <c r="AU7" s="405" t="s">
        <v>569</v>
      </c>
      <c r="AV7" s="406"/>
      <c r="AW7" s="406"/>
      <c r="AX7" s="407"/>
      <c r="AY7" s="405" t="s">
        <v>570</v>
      </c>
      <c r="AZ7" s="406"/>
      <c r="BA7" s="406"/>
      <c r="BB7" s="407"/>
      <c r="BC7" s="405" t="s">
        <v>571</v>
      </c>
      <c r="BD7" s="406"/>
      <c r="BE7" s="406"/>
      <c r="BF7" s="407"/>
      <c r="BG7" s="405" t="s">
        <v>572</v>
      </c>
      <c r="BH7" s="407"/>
    </row>
    <row r="8" spans="1:61" ht="20.100000000000001" hidden="1" customHeight="1" x14ac:dyDescent="0.2">
      <c r="A8" s="393" t="s">
        <v>0</v>
      </c>
      <c r="B8" s="394"/>
      <c r="C8" s="495" t="s">
        <v>242</v>
      </c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7"/>
      <c r="AC8" s="398" t="s">
        <v>243</v>
      </c>
      <c r="AD8" s="399"/>
      <c r="AE8" s="461"/>
      <c r="AF8" s="462"/>
      <c r="AG8" s="462"/>
      <c r="AH8" s="463"/>
      <c r="AI8" s="461"/>
      <c r="AJ8" s="462"/>
      <c r="AK8" s="462"/>
      <c r="AL8" s="463"/>
      <c r="AM8" s="461"/>
      <c r="AN8" s="462"/>
      <c r="AO8" s="462"/>
      <c r="AP8" s="463"/>
      <c r="AQ8" s="592" t="s">
        <v>811</v>
      </c>
      <c r="AR8" s="501"/>
      <c r="AS8" s="501"/>
      <c r="AT8" s="502"/>
      <c r="AU8" s="461"/>
      <c r="AV8" s="462"/>
      <c r="AW8" s="462"/>
      <c r="AX8" s="463"/>
      <c r="AY8" s="592" t="s">
        <v>811</v>
      </c>
      <c r="AZ8" s="501"/>
      <c r="BA8" s="501"/>
      <c r="BB8" s="502"/>
      <c r="BC8" s="461"/>
      <c r="BD8" s="462"/>
      <c r="BE8" s="462"/>
      <c r="BF8" s="463"/>
      <c r="BG8" s="319" t="str">
        <f>IF(AI8&gt;0,BC8/AI8,"n.é.")</f>
        <v>n.é.</v>
      </c>
      <c r="BH8" s="320"/>
    </row>
    <row r="9" spans="1:61" ht="20.100000000000001" hidden="1" customHeight="1" x14ac:dyDescent="0.2">
      <c r="A9" s="393" t="s">
        <v>1</v>
      </c>
      <c r="B9" s="394"/>
      <c r="C9" s="411" t="s">
        <v>244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3"/>
      <c r="AC9" s="398" t="s">
        <v>245</v>
      </c>
      <c r="AD9" s="399"/>
      <c r="AE9" s="461"/>
      <c r="AF9" s="462"/>
      <c r="AG9" s="462"/>
      <c r="AH9" s="463"/>
      <c r="AI9" s="461"/>
      <c r="AJ9" s="462"/>
      <c r="AK9" s="462"/>
      <c r="AL9" s="463"/>
      <c r="AM9" s="461"/>
      <c r="AN9" s="462"/>
      <c r="AO9" s="462"/>
      <c r="AP9" s="463"/>
      <c r="AQ9" s="500" t="s">
        <v>811</v>
      </c>
      <c r="AR9" s="501"/>
      <c r="AS9" s="501"/>
      <c r="AT9" s="502"/>
      <c r="AU9" s="461"/>
      <c r="AV9" s="462"/>
      <c r="AW9" s="462"/>
      <c r="AX9" s="463"/>
      <c r="AY9" s="500" t="s">
        <v>811</v>
      </c>
      <c r="AZ9" s="501"/>
      <c r="BA9" s="501"/>
      <c r="BB9" s="502"/>
      <c r="BC9" s="461"/>
      <c r="BD9" s="462"/>
      <c r="BE9" s="462"/>
      <c r="BF9" s="463"/>
      <c r="BG9" s="319" t="str">
        <f t="shared" ref="BG9:BG72" si="0">IF(AI9&gt;0,BC9/AI9,"n.é.")</f>
        <v>n.é.</v>
      </c>
      <c r="BH9" s="320"/>
    </row>
    <row r="10" spans="1:61" ht="20.100000000000001" hidden="1" customHeight="1" x14ac:dyDescent="0.2">
      <c r="A10" s="393" t="s">
        <v>2</v>
      </c>
      <c r="B10" s="394"/>
      <c r="C10" s="411" t="s">
        <v>246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398" t="s">
        <v>247</v>
      </c>
      <c r="AD10" s="399"/>
      <c r="AE10" s="461"/>
      <c r="AF10" s="462"/>
      <c r="AG10" s="462"/>
      <c r="AH10" s="463"/>
      <c r="AI10" s="461"/>
      <c r="AJ10" s="462"/>
      <c r="AK10" s="462"/>
      <c r="AL10" s="463"/>
      <c r="AM10" s="461"/>
      <c r="AN10" s="462"/>
      <c r="AO10" s="462"/>
      <c r="AP10" s="463"/>
      <c r="AQ10" s="500" t="s">
        <v>811</v>
      </c>
      <c r="AR10" s="501"/>
      <c r="AS10" s="501"/>
      <c r="AT10" s="502"/>
      <c r="AU10" s="461"/>
      <c r="AV10" s="462"/>
      <c r="AW10" s="462"/>
      <c r="AX10" s="463"/>
      <c r="AY10" s="500" t="s">
        <v>811</v>
      </c>
      <c r="AZ10" s="501"/>
      <c r="BA10" s="501"/>
      <c r="BB10" s="502"/>
      <c r="BC10" s="461"/>
      <c r="BD10" s="462"/>
      <c r="BE10" s="462"/>
      <c r="BF10" s="463"/>
      <c r="BG10" s="319" t="str">
        <f t="shared" si="0"/>
        <v>n.é.</v>
      </c>
      <c r="BH10" s="320"/>
    </row>
    <row r="11" spans="1:61" ht="20.100000000000001" hidden="1" customHeight="1" x14ac:dyDescent="0.2">
      <c r="A11" s="393" t="s">
        <v>3</v>
      </c>
      <c r="B11" s="394"/>
      <c r="C11" s="411" t="s">
        <v>248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3"/>
      <c r="AC11" s="398" t="s">
        <v>249</v>
      </c>
      <c r="AD11" s="399"/>
      <c r="AE11" s="461"/>
      <c r="AF11" s="462"/>
      <c r="AG11" s="462"/>
      <c r="AH11" s="463"/>
      <c r="AI11" s="461"/>
      <c r="AJ11" s="462"/>
      <c r="AK11" s="462"/>
      <c r="AL11" s="463"/>
      <c r="AM11" s="461"/>
      <c r="AN11" s="462"/>
      <c r="AO11" s="462"/>
      <c r="AP11" s="463"/>
      <c r="AQ11" s="500" t="s">
        <v>811</v>
      </c>
      <c r="AR11" s="501"/>
      <c r="AS11" s="501"/>
      <c r="AT11" s="502"/>
      <c r="AU11" s="461"/>
      <c r="AV11" s="462"/>
      <c r="AW11" s="462"/>
      <c r="AX11" s="463"/>
      <c r="AY11" s="500" t="s">
        <v>811</v>
      </c>
      <c r="AZ11" s="501"/>
      <c r="BA11" s="501"/>
      <c r="BB11" s="502"/>
      <c r="BC11" s="461"/>
      <c r="BD11" s="462"/>
      <c r="BE11" s="462"/>
      <c r="BF11" s="463"/>
      <c r="BG11" s="319" t="str">
        <f t="shared" si="0"/>
        <v>n.é.</v>
      </c>
      <c r="BH11" s="320"/>
    </row>
    <row r="12" spans="1:61" ht="20.100000000000001" hidden="1" customHeight="1" x14ac:dyDescent="0.2">
      <c r="A12" s="393" t="s">
        <v>4</v>
      </c>
      <c r="B12" s="394"/>
      <c r="C12" s="411" t="s">
        <v>624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3"/>
      <c r="AC12" s="398" t="s">
        <v>250</v>
      </c>
      <c r="AD12" s="399"/>
      <c r="AE12" s="461"/>
      <c r="AF12" s="462"/>
      <c r="AG12" s="462"/>
      <c r="AH12" s="463"/>
      <c r="AI12" s="461"/>
      <c r="AJ12" s="462"/>
      <c r="AK12" s="462"/>
      <c r="AL12" s="463"/>
      <c r="AM12" s="461"/>
      <c r="AN12" s="462"/>
      <c r="AO12" s="462"/>
      <c r="AP12" s="463"/>
      <c r="AQ12" s="500" t="s">
        <v>811</v>
      </c>
      <c r="AR12" s="501"/>
      <c r="AS12" s="501"/>
      <c r="AT12" s="502"/>
      <c r="AU12" s="461"/>
      <c r="AV12" s="462"/>
      <c r="AW12" s="462"/>
      <c r="AX12" s="463"/>
      <c r="AY12" s="500" t="s">
        <v>811</v>
      </c>
      <c r="AZ12" s="501"/>
      <c r="BA12" s="501"/>
      <c r="BB12" s="502"/>
      <c r="BC12" s="461"/>
      <c r="BD12" s="462"/>
      <c r="BE12" s="462"/>
      <c r="BF12" s="463"/>
      <c r="BG12" s="319" t="str">
        <f t="shared" si="0"/>
        <v>n.é.</v>
      </c>
      <c r="BH12" s="320"/>
    </row>
    <row r="13" spans="1:61" ht="20.100000000000001" hidden="1" customHeight="1" x14ac:dyDescent="0.2">
      <c r="A13" s="393" t="s">
        <v>5</v>
      </c>
      <c r="B13" s="394"/>
      <c r="C13" s="411" t="s">
        <v>625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3"/>
      <c r="AC13" s="398" t="s">
        <v>251</v>
      </c>
      <c r="AD13" s="399"/>
      <c r="AE13" s="461"/>
      <c r="AF13" s="462"/>
      <c r="AG13" s="462"/>
      <c r="AH13" s="463"/>
      <c r="AI13" s="461"/>
      <c r="AJ13" s="462"/>
      <c r="AK13" s="462"/>
      <c r="AL13" s="463"/>
      <c r="AM13" s="461"/>
      <c r="AN13" s="462"/>
      <c r="AO13" s="462"/>
      <c r="AP13" s="463"/>
      <c r="AQ13" s="500" t="s">
        <v>811</v>
      </c>
      <c r="AR13" s="501"/>
      <c r="AS13" s="501"/>
      <c r="AT13" s="502"/>
      <c r="AU13" s="461"/>
      <c r="AV13" s="462"/>
      <c r="AW13" s="462"/>
      <c r="AX13" s="463"/>
      <c r="AY13" s="500" t="s">
        <v>811</v>
      </c>
      <c r="AZ13" s="501"/>
      <c r="BA13" s="501"/>
      <c r="BB13" s="502"/>
      <c r="BC13" s="461"/>
      <c r="BD13" s="462"/>
      <c r="BE13" s="462"/>
      <c r="BF13" s="463"/>
      <c r="BG13" s="319" t="str">
        <f t="shared" si="0"/>
        <v>n.é.</v>
      </c>
      <c r="BH13" s="320"/>
    </row>
    <row r="14" spans="1:61" s="3" customFormat="1" ht="20.100000000000001" customHeight="1" x14ac:dyDescent="0.2">
      <c r="A14" s="482" t="s">
        <v>6</v>
      </c>
      <c r="B14" s="483"/>
      <c r="C14" s="484" t="s">
        <v>252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6"/>
      <c r="AC14" s="472" t="s">
        <v>253</v>
      </c>
      <c r="AD14" s="473"/>
      <c r="AE14" s="469">
        <f>SUM(AE8:AH13)</f>
        <v>0</v>
      </c>
      <c r="AF14" s="470"/>
      <c r="AG14" s="470"/>
      <c r="AH14" s="471"/>
      <c r="AI14" s="469">
        <f t="shared" ref="AI14" si="1">SUM(AI8:AL13)</f>
        <v>0</v>
      </c>
      <c r="AJ14" s="470"/>
      <c r="AK14" s="470"/>
      <c r="AL14" s="471"/>
      <c r="AM14" s="469">
        <f t="shared" ref="AM14" si="2">SUM(AM8:AP13)</f>
        <v>0</v>
      </c>
      <c r="AN14" s="470"/>
      <c r="AO14" s="470"/>
      <c r="AP14" s="471"/>
      <c r="AQ14" s="513" t="s">
        <v>811</v>
      </c>
      <c r="AR14" s="514"/>
      <c r="AS14" s="514"/>
      <c r="AT14" s="515"/>
      <c r="AU14" s="469">
        <f t="shared" ref="AU14" si="3">SUM(AU8:AX13)</f>
        <v>0</v>
      </c>
      <c r="AV14" s="470"/>
      <c r="AW14" s="470"/>
      <c r="AX14" s="471"/>
      <c r="AY14" s="513" t="s">
        <v>811</v>
      </c>
      <c r="AZ14" s="514"/>
      <c r="BA14" s="514"/>
      <c r="BB14" s="515"/>
      <c r="BC14" s="469">
        <f t="shared" ref="BC14" si="4">SUM(BC8:BF13)</f>
        <v>0</v>
      </c>
      <c r="BD14" s="470"/>
      <c r="BE14" s="470"/>
      <c r="BF14" s="471"/>
      <c r="BG14" s="498" t="str">
        <f t="shared" si="0"/>
        <v>n.é.</v>
      </c>
      <c r="BH14" s="499"/>
    </row>
    <row r="15" spans="1:61" ht="20.100000000000001" hidden="1" customHeight="1" x14ac:dyDescent="0.2">
      <c r="A15" s="393" t="s">
        <v>7</v>
      </c>
      <c r="B15" s="394"/>
      <c r="C15" s="411" t="s">
        <v>254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3"/>
      <c r="AC15" s="398" t="s">
        <v>255</v>
      </c>
      <c r="AD15" s="399"/>
      <c r="AE15" s="461"/>
      <c r="AF15" s="462"/>
      <c r="AG15" s="462"/>
      <c r="AH15" s="463"/>
      <c r="AI15" s="461"/>
      <c r="AJ15" s="462"/>
      <c r="AK15" s="462"/>
      <c r="AL15" s="463"/>
      <c r="AM15" s="461"/>
      <c r="AN15" s="462"/>
      <c r="AO15" s="462"/>
      <c r="AP15" s="463"/>
      <c r="AQ15" s="500" t="s">
        <v>811</v>
      </c>
      <c r="AR15" s="501"/>
      <c r="AS15" s="501"/>
      <c r="AT15" s="502"/>
      <c r="AU15" s="461"/>
      <c r="AV15" s="462"/>
      <c r="AW15" s="462"/>
      <c r="AX15" s="463"/>
      <c r="AY15" s="500" t="s">
        <v>811</v>
      </c>
      <c r="AZ15" s="501"/>
      <c r="BA15" s="501"/>
      <c r="BB15" s="502"/>
      <c r="BC15" s="461"/>
      <c r="BD15" s="462"/>
      <c r="BE15" s="462"/>
      <c r="BF15" s="463"/>
      <c r="BG15" s="319" t="str">
        <f t="shared" si="0"/>
        <v>n.é.</v>
      </c>
      <c r="BH15" s="320"/>
    </row>
    <row r="16" spans="1:61" ht="20.100000000000001" hidden="1" customHeight="1" x14ac:dyDescent="0.2">
      <c r="A16" s="393" t="s">
        <v>8</v>
      </c>
      <c r="B16" s="394"/>
      <c r="C16" s="411" t="s">
        <v>427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3"/>
      <c r="AC16" s="398" t="s">
        <v>256</v>
      </c>
      <c r="AD16" s="399"/>
      <c r="AE16" s="461"/>
      <c r="AF16" s="462"/>
      <c r="AG16" s="462"/>
      <c r="AH16" s="463"/>
      <c r="AI16" s="461"/>
      <c r="AJ16" s="462"/>
      <c r="AK16" s="462"/>
      <c r="AL16" s="463"/>
      <c r="AM16" s="461"/>
      <c r="AN16" s="462"/>
      <c r="AO16" s="462"/>
      <c r="AP16" s="463"/>
      <c r="AQ16" s="500" t="s">
        <v>811</v>
      </c>
      <c r="AR16" s="501"/>
      <c r="AS16" s="501"/>
      <c r="AT16" s="502"/>
      <c r="AU16" s="461"/>
      <c r="AV16" s="462"/>
      <c r="AW16" s="462"/>
      <c r="AX16" s="463"/>
      <c r="AY16" s="500" t="s">
        <v>811</v>
      </c>
      <c r="AZ16" s="501"/>
      <c r="BA16" s="501"/>
      <c r="BB16" s="502"/>
      <c r="BC16" s="461"/>
      <c r="BD16" s="462"/>
      <c r="BE16" s="462"/>
      <c r="BF16" s="463"/>
      <c r="BG16" s="319" t="str">
        <f t="shared" si="0"/>
        <v>n.é.</v>
      </c>
      <c r="BH16" s="320"/>
    </row>
    <row r="17" spans="1:60" ht="20.100000000000001" hidden="1" customHeight="1" x14ac:dyDescent="0.2">
      <c r="A17" s="393" t="s">
        <v>9</v>
      </c>
      <c r="B17" s="394"/>
      <c r="C17" s="411" t="s">
        <v>428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3"/>
      <c r="AC17" s="398" t="s">
        <v>257</v>
      </c>
      <c r="AD17" s="399"/>
      <c r="AE17" s="461"/>
      <c r="AF17" s="462"/>
      <c r="AG17" s="462"/>
      <c r="AH17" s="463"/>
      <c r="AI17" s="461"/>
      <c r="AJ17" s="462"/>
      <c r="AK17" s="462"/>
      <c r="AL17" s="463"/>
      <c r="AM17" s="461"/>
      <c r="AN17" s="462"/>
      <c r="AO17" s="462"/>
      <c r="AP17" s="463"/>
      <c r="AQ17" s="500" t="s">
        <v>811</v>
      </c>
      <c r="AR17" s="501"/>
      <c r="AS17" s="501"/>
      <c r="AT17" s="502"/>
      <c r="AU17" s="461"/>
      <c r="AV17" s="462"/>
      <c r="AW17" s="462"/>
      <c r="AX17" s="463"/>
      <c r="AY17" s="500" t="s">
        <v>811</v>
      </c>
      <c r="AZ17" s="501"/>
      <c r="BA17" s="501"/>
      <c r="BB17" s="502"/>
      <c r="BC17" s="461"/>
      <c r="BD17" s="462"/>
      <c r="BE17" s="462"/>
      <c r="BF17" s="463"/>
      <c r="BG17" s="319" t="str">
        <f t="shared" si="0"/>
        <v>n.é.</v>
      </c>
      <c r="BH17" s="320"/>
    </row>
    <row r="18" spans="1:60" ht="20.100000000000001" hidden="1" customHeight="1" x14ac:dyDescent="0.2">
      <c r="A18" s="393" t="s">
        <v>10</v>
      </c>
      <c r="B18" s="394"/>
      <c r="C18" s="411" t="s">
        <v>429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3"/>
      <c r="AC18" s="398" t="s">
        <v>258</v>
      </c>
      <c r="AD18" s="399"/>
      <c r="AE18" s="461"/>
      <c r="AF18" s="462"/>
      <c r="AG18" s="462"/>
      <c r="AH18" s="463"/>
      <c r="AI18" s="461"/>
      <c r="AJ18" s="462"/>
      <c r="AK18" s="462"/>
      <c r="AL18" s="463"/>
      <c r="AM18" s="461"/>
      <c r="AN18" s="462"/>
      <c r="AO18" s="462"/>
      <c r="AP18" s="463"/>
      <c r="AQ18" s="500" t="s">
        <v>811</v>
      </c>
      <c r="AR18" s="501"/>
      <c r="AS18" s="501"/>
      <c r="AT18" s="502"/>
      <c r="AU18" s="461"/>
      <c r="AV18" s="462"/>
      <c r="AW18" s="462"/>
      <c r="AX18" s="463"/>
      <c r="AY18" s="500" t="s">
        <v>811</v>
      </c>
      <c r="AZ18" s="501"/>
      <c r="BA18" s="501"/>
      <c r="BB18" s="502"/>
      <c r="BC18" s="461"/>
      <c r="BD18" s="462"/>
      <c r="BE18" s="462"/>
      <c r="BF18" s="463"/>
      <c r="BG18" s="319" t="str">
        <f t="shared" si="0"/>
        <v>n.é.</v>
      </c>
      <c r="BH18" s="320"/>
    </row>
    <row r="19" spans="1:60" x14ac:dyDescent="0.2">
      <c r="A19" s="393" t="s">
        <v>11</v>
      </c>
      <c r="B19" s="394"/>
      <c r="C19" s="411" t="s">
        <v>259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3"/>
      <c r="AC19" s="398" t="s">
        <v>260</v>
      </c>
      <c r="AD19" s="399"/>
      <c r="AE19" s="461">
        <v>0</v>
      </c>
      <c r="AF19" s="462"/>
      <c r="AG19" s="462"/>
      <c r="AH19" s="463"/>
      <c r="AI19" s="461">
        <v>100000</v>
      </c>
      <c r="AJ19" s="462"/>
      <c r="AK19" s="462"/>
      <c r="AL19" s="463"/>
      <c r="AM19" s="461">
        <v>100000</v>
      </c>
      <c r="AN19" s="462"/>
      <c r="AO19" s="462"/>
      <c r="AP19" s="463"/>
      <c r="AQ19" s="500" t="s">
        <v>811</v>
      </c>
      <c r="AR19" s="501"/>
      <c r="AS19" s="501"/>
      <c r="AT19" s="502"/>
      <c r="AU19" s="461">
        <v>0</v>
      </c>
      <c r="AV19" s="462"/>
      <c r="AW19" s="462"/>
      <c r="AX19" s="463"/>
      <c r="AY19" s="500" t="s">
        <v>811</v>
      </c>
      <c r="AZ19" s="501"/>
      <c r="BA19" s="501"/>
      <c r="BB19" s="502"/>
      <c r="BC19" s="461">
        <v>100000</v>
      </c>
      <c r="BD19" s="462"/>
      <c r="BE19" s="462"/>
      <c r="BF19" s="463"/>
      <c r="BG19" s="319">
        <f t="shared" si="0"/>
        <v>1</v>
      </c>
      <c r="BH19" s="320"/>
    </row>
    <row r="20" spans="1:60" s="3" customFormat="1" x14ac:dyDescent="0.2">
      <c r="A20" s="482" t="s">
        <v>12</v>
      </c>
      <c r="B20" s="483"/>
      <c r="C20" s="484" t="s">
        <v>261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6"/>
      <c r="AC20" s="472" t="s">
        <v>262</v>
      </c>
      <c r="AD20" s="473"/>
      <c r="AE20" s="469">
        <f>SUM(AE14:AH19)</f>
        <v>0</v>
      </c>
      <c r="AF20" s="470"/>
      <c r="AG20" s="470"/>
      <c r="AH20" s="471"/>
      <c r="AI20" s="469">
        <f t="shared" ref="AI20" si="5">SUM(AI14:AL19)</f>
        <v>100000</v>
      </c>
      <c r="AJ20" s="470"/>
      <c r="AK20" s="470"/>
      <c r="AL20" s="471"/>
      <c r="AM20" s="469">
        <f t="shared" ref="AM20" si="6">SUM(AM14:AP19)</f>
        <v>100000</v>
      </c>
      <c r="AN20" s="470"/>
      <c r="AO20" s="470"/>
      <c r="AP20" s="471"/>
      <c r="AQ20" s="513" t="s">
        <v>811</v>
      </c>
      <c r="AR20" s="514"/>
      <c r="AS20" s="514"/>
      <c r="AT20" s="515"/>
      <c r="AU20" s="469">
        <f t="shared" ref="AU20" si="7">SUM(AU14:AX19)</f>
        <v>0</v>
      </c>
      <c r="AV20" s="470"/>
      <c r="AW20" s="470"/>
      <c r="AX20" s="471"/>
      <c r="AY20" s="513" t="s">
        <v>811</v>
      </c>
      <c r="AZ20" s="514"/>
      <c r="BA20" s="514"/>
      <c r="BB20" s="515"/>
      <c r="BC20" s="469">
        <f t="shared" ref="BC20" si="8">SUM(BC14:BF19)</f>
        <v>100000</v>
      </c>
      <c r="BD20" s="470"/>
      <c r="BE20" s="470"/>
      <c r="BF20" s="471"/>
      <c r="BG20" s="498">
        <f t="shared" si="0"/>
        <v>1</v>
      </c>
      <c r="BH20" s="499"/>
    </row>
    <row r="21" spans="1:60" x14ac:dyDescent="0.2">
      <c r="A21" s="393" t="s">
        <v>13</v>
      </c>
      <c r="B21" s="394"/>
      <c r="C21" s="411" t="s">
        <v>263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3"/>
      <c r="AC21" s="398" t="s">
        <v>264</v>
      </c>
      <c r="AD21" s="399"/>
      <c r="AE21" s="461"/>
      <c r="AF21" s="462"/>
      <c r="AG21" s="462"/>
      <c r="AH21" s="463"/>
      <c r="AI21" s="461"/>
      <c r="AJ21" s="462"/>
      <c r="AK21" s="462"/>
      <c r="AL21" s="463"/>
      <c r="AM21" s="461"/>
      <c r="AN21" s="462"/>
      <c r="AO21" s="462"/>
      <c r="AP21" s="463"/>
      <c r="AQ21" s="500" t="s">
        <v>811</v>
      </c>
      <c r="AR21" s="501"/>
      <c r="AS21" s="501"/>
      <c r="AT21" s="502"/>
      <c r="AU21" s="461"/>
      <c r="AV21" s="462"/>
      <c r="AW21" s="462"/>
      <c r="AX21" s="463"/>
      <c r="AY21" s="500" t="s">
        <v>811</v>
      </c>
      <c r="AZ21" s="501"/>
      <c r="BA21" s="501"/>
      <c r="BB21" s="502"/>
      <c r="BC21" s="461"/>
      <c r="BD21" s="462"/>
      <c r="BE21" s="462"/>
      <c r="BF21" s="463"/>
      <c r="BG21" s="319" t="str">
        <f t="shared" si="0"/>
        <v>n.é.</v>
      </c>
      <c r="BH21" s="320"/>
    </row>
    <row r="22" spans="1:60" x14ac:dyDescent="0.2">
      <c r="A22" s="393" t="s">
        <v>14</v>
      </c>
      <c r="B22" s="394"/>
      <c r="C22" s="411" t="s">
        <v>430</v>
      </c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  <c r="AC22" s="398" t="s">
        <v>265</v>
      </c>
      <c r="AD22" s="399"/>
      <c r="AE22" s="461"/>
      <c r="AF22" s="462"/>
      <c r="AG22" s="462"/>
      <c r="AH22" s="463"/>
      <c r="AI22" s="461"/>
      <c r="AJ22" s="462"/>
      <c r="AK22" s="462"/>
      <c r="AL22" s="463"/>
      <c r="AM22" s="461"/>
      <c r="AN22" s="462"/>
      <c r="AO22" s="462"/>
      <c r="AP22" s="463"/>
      <c r="AQ22" s="500" t="s">
        <v>811</v>
      </c>
      <c r="AR22" s="501"/>
      <c r="AS22" s="501"/>
      <c r="AT22" s="502"/>
      <c r="AU22" s="461"/>
      <c r="AV22" s="462"/>
      <c r="AW22" s="462"/>
      <c r="AX22" s="463"/>
      <c r="AY22" s="500" t="s">
        <v>811</v>
      </c>
      <c r="AZ22" s="501"/>
      <c r="BA22" s="501"/>
      <c r="BB22" s="502"/>
      <c r="BC22" s="461"/>
      <c r="BD22" s="462"/>
      <c r="BE22" s="462"/>
      <c r="BF22" s="463"/>
      <c r="BG22" s="319" t="str">
        <f t="shared" si="0"/>
        <v>n.é.</v>
      </c>
      <c r="BH22" s="320"/>
    </row>
    <row r="23" spans="1:60" x14ac:dyDescent="0.2">
      <c r="A23" s="393" t="s">
        <v>15</v>
      </c>
      <c r="B23" s="394"/>
      <c r="C23" s="411" t="s">
        <v>431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398" t="s">
        <v>266</v>
      </c>
      <c r="AD23" s="399"/>
      <c r="AE23" s="461"/>
      <c r="AF23" s="462"/>
      <c r="AG23" s="462"/>
      <c r="AH23" s="463"/>
      <c r="AI23" s="461"/>
      <c r="AJ23" s="462"/>
      <c r="AK23" s="462"/>
      <c r="AL23" s="463"/>
      <c r="AM23" s="461"/>
      <c r="AN23" s="462"/>
      <c r="AO23" s="462"/>
      <c r="AP23" s="463"/>
      <c r="AQ23" s="500" t="s">
        <v>811</v>
      </c>
      <c r="AR23" s="501"/>
      <c r="AS23" s="501"/>
      <c r="AT23" s="502"/>
      <c r="AU23" s="461"/>
      <c r="AV23" s="462"/>
      <c r="AW23" s="462"/>
      <c r="AX23" s="463"/>
      <c r="AY23" s="500" t="s">
        <v>811</v>
      </c>
      <c r="AZ23" s="501"/>
      <c r="BA23" s="501"/>
      <c r="BB23" s="502"/>
      <c r="BC23" s="461"/>
      <c r="BD23" s="462"/>
      <c r="BE23" s="462"/>
      <c r="BF23" s="463"/>
      <c r="BG23" s="319" t="str">
        <f t="shared" si="0"/>
        <v>n.é.</v>
      </c>
      <c r="BH23" s="320"/>
    </row>
    <row r="24" spans="1:60" x14ac:dyDescent="0.2">
      <c r="A24" s="393" t="s">
        <v>53</v>
      </c>
      <c r="B24" s="394"/>
      <c r="C24" s="411" t="s">
        <v>432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3"/>
      <c r="AC24" s="398" t="s">
        <v>267</v>
      </c>
      <c r="AD24" s="399"/>
      <c r="AE24" s="461"/>
      <c r="AF24" s="462"/>
      <c r="AG24" s="462"/>
      <c r="AH24" s="463"/>
      <c r="AI24" s="461"/>
      <c r="AJ24" s="462"/>
      <c r="AK24" s="462"/>
      <c r="AL24" s="463"/>
      <c r="AM24" s="461"/>
      <c r="AN24" s="462"/>
      <c r="AO24" s="462"/>
      <c r="AP24" s="463"/>
      <c r="AQ24" s="500" t="s">
        <v>811</v>
      </c>
      <c r="AR24" s="501"/>
      <c r="AS24" s="501"/>
      <c r="AT24" s="502"/>
      <c r="AU24" s="461"/>
      <c r="AV24" s="462"/>
      <c r="AW24" s="462"/>
      <c r="AX24" s="463"/>
      <c r="AY24" s="500" t="s">
        <v>811</v>
      </c>
      <c r="AZ24" s="501"/>
      <c r="BA24" s="501"/>
      <c r="BB24" s="502"/>
      <c r="BC24" s="461"/>
      <c r="BD24" s="462"/>
      <c r="BE24" s="462"/>
      <c r="BF24" s="463"/>
      <c r="BG24" s="319" t="str">
        <f t="shared" si="0"/>
        <v>n.é.</v>
      </c>
      <c r="BH24" s="320"/>
    </row>
    <row r="25" spans="1:60" x14ac:dyDescent="0.2">
      <c r="A25" s="393" t="s">
        <v>54</v>
      </c>
      <c r="B25" s="394"/>
      <c r="C25" s="411" t="s">
        <v>268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3"/>
      <c r="AC25" s="398" t="s">
        <v>269</v>
      </c>
      <c r="AD25" s="399"/>
      <c r="AE25" s="461"/>
      <c r="AF25" s="462"/>
      <c r="AG25" s="462"/>
      <c r="AH25" s="463"/>
      <c r="AI25" s="461"/>
      <c r="AJ25" s="462"/>
      <c r="AK25" s="462"/>
      <c r="AL25" s="463"/>
      <c r="AM25" s="461"/>
      <c r="AN25" s="462"/>
      <c r="AO25" s="462"/>
      <c r="AP25" s="463"/>
      <c r="AQ25" s="500" t="s">
        <v>811</v>
      </c>
      <c r="AR25" s="501"/>
      <c r="AS25" s="501"/>
      <c r="AT25" s="502"/>
      <c r="AU25" s="461"/>
      <c r="AV25" s="462"/>
      <c r="AW25" s="462"/>
      <c r="AX25" s="463"/>
      <c r="AY25" s="500" t="s">
        <v>811</v>
      </c>
      <c r="AZ25" s="501"/>
      <c r="BA25" s="501"/>
      <c r="BB25" s="502"/>
      <c r="BC25" s="461"/>
      <c r="BD25" s="462"/>
      <c r="BE25" s="462"/>
      <c r="BF25" s="463"/>
      <c r="BG25" s="319" t="str">
        <f t="shared" si="0"/>
        <v>n.é.</v>
      </c>
      <c r="BH25" s="320"/>
    </row>
    <row r="26" spans="1:60" s="3" customFormat="1" ht="20.100000000000001" customHeight="1" x14ac:dyDescent="0.2">
      <c r="A26" s="482" t="s">
        <v>55</v>
      </c>
      <c r="B26" s="483"/>
      <c r="C26" s="484" t="s">
        <v>270</v>
      </c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6"/>
      <c r="AC26" s="472" t="s">
        <v>271</v>
      </c>
      <c r="AD26" s="473"/>
      <c r="AE26" s="469">
        <f>SUM(AE21:AH25)</f>
        <v>0</v>
      </c>
      <c r="AF26" s="470"/>
      <c r="AG26" s="470"/>
      <c r="AH26" s="471"/>
      <c r="AI26" s="469">
        <f t="shared" ref="AI26" si="9">SUM(AI21:AL25)</f>
        <v>0</v>
      </c>
      <c r="AJ26" s="470"/>
      <c r="AK26" s="470"/>
      <c r="AL26" s="471"/>
      <c r="AM26" s="469">
        <f t="shared" ref="AM26" si="10">SUM(AM21:AP25)</f>
        <v>0</v>
      </c>
      <c r="AN26" s="470"/>
      <c r="AO26" s="470"/>
      <c r="AP26" s="471"/>
      <c r="AQ26" s="513" t="s">
        <v>811</v>
      </c>
      <c r="AR26" s="514"/>
      <c r="AS26" s="514"/>
      <c r="AT26" s="515"/>
      <c r="AU26" s="469">
        <f t="shared" ref="AU26" si="11">SUM(AU21:AX25)</f>
        <v>0</v>
      </c>
      <c r="AV26" s="470"/>
      <c r="AW26" s="470"/>
      <c r="AX26" s="471"/>
      <c r="AY26" s="513" t="s">
        <v>811</v>
      </c>
      <c r="AZ26" s="514"/>
      <c r="BA26" s="514"/>
      <c r="BB26" s="515"/>
      <c r="BC26" s="469">
        <f t="shared" ref="BC26" si="12">SUM(BC21:BF25)</f>
        <v>0</v>
      </c>
      <c r="BD26" s="470"/>
      <c r="BE26" s="470"/>
      <c r="BF26" s="471"/>
      <c r="BG26" s="498" t="str">
        <f t="shared" si="0"/>
        <v>n.é.</v>
      </c>
      <c r="BH26" s="499"/>
    </row>
    <row r="27" spans="1:60" ht="20.100000000000001" hidden="1" customHeight="1" x14ac:dyDescent="0.2">
      <c r="A27" s="393" t="s">
        <v>56</v>
      </c>
      <c r="B27" s="394"/>
      <c r="C27" s="411" t="s">
        <v>272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398" t="s">
        <v>273</v>
      </c>
      <c r="AD27" s="399"/>
      <c r="AE27" s="461"/>
      <c r="AF27" s="462"/>
      <c r="AG27" s="462"/>
      <c r="AH27" s="463"/>
      <c r="AI27" s="461"/>
      <c r="AJ27" s="462"/>
      <c r="AK27" s="462"/>
      <c r="AL27" s="463"/>
      <c r="AM27" s="479"/>
      <c r="AN27" s="480"/>
      <c r="AO27" s="480"/>
      <c r="AP27" s="481"/>
      <c r="AQ27" s="500" t="s">
        <v>811</v>
      </c>
      <c r="AR27" s="501"/>
      <c r="AS27" s="501"/>
      <c r="AT27" s="502"/>
      <c r="AU27" s="479"/>
      <c r="AV27" s="480"/>
      <c r="AW27" s="480"/>
      <c r="AX27" s="481"/>
      <c r="AY27" s="500" t="s">
        <v>811</v>
      </c>
      <c r="AZ27" s="501"/>
      <c r="BA27" s="501"/>
      <c r="BB27" s="502"/>
      <c r="BC27" s="479"/>
      <c r="BD27" s="480"/>
      <c r="BE27" s="480"/>
      <c r="BF27" s="481"/>
      <c r="BG27" s="319" t="str">
        <f t="shared" si="0"/>
        <v>n.é.</v>
      </c>
      <c r="BH27" s="320"/>
    </row>
    <row r="28" spans="1:60" ht="20.100000000000001" hidden="1" customHeight="1" x14ac:dyDescent="0.2">
      <c r="A28" s="393" t="s">
        <v>106</v>
      </c>
      <c r="B28" s="394"/>
      <c r="C28" s="411" t="s">
        <v>274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3"/>
      <c r="AC28" s="398" t="s">
        <v>275</v>
      </c>
      <c r="AD28" s="399"/>
      <c r="AE28" s="461"/>
      <c r="AF28" s="462"/>
      <c r="AG28" s="462"/>
      <c r="AH28" s="463"/>
      <c r="AI28" s="461"/>
      <c r="AJ28" s="462"/>
      <c r="AK28" s="462"/>
      <c r="AL28" s="463"/>
      <c r="AM28" s="479"/>
      <c r="AN28" s="480"/>
      <c r="AO28" s="480"/>
      <c r="AP28" s="481"/>
      <c r="AQ28" s="500" t="s">
        <v>811</v>
      </c>
      <c r="AR28" s="501"/>
      <c r="AS28" s="501"/>
      <c r="AT28" s="502"/>
      <c r="AU28" s="479"/>
      <c r="AV28" s="480"/>
      <c r="AW28" s="480"/>
      <c r="AX28" s="481"/>
      <c r="AY28" s="500" t="s">
        <v>811</v>
      </c>
      <c r="AZ28" s="501"/>
      <c r="BA28" s="501"/>
      <c r="BB28" s="502"/>
      <c r="BC28" s="479"/>
      <c r="BD28" s="480"/>
      <c r="BE28" s="480"/>
      <c r="BF28" s="481"/>
      <c r="BG28" s="319" t="str">
        <f t="shared" si="0"/>
        <v>n.é.</v>
      </c>
      <c r="BH28" s="320"/>
    </row>
    <row r="29" spans="1:60" s="3" customFormat="1" ht="20.100000000000001" customHeight="1" x14ac:dyDescent="0.2">
      <c r="A29" s="482" t="s">
        <v>107</v>
      </c>
      <c r="B29" s="483"/>
      <c r="C29" s="484" t="s">
        <v>276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6"/>
      <c r="AC29" s="472" t="s">
        <v>277</v>
      </c>
      <c r="AD29" s="473"/>
      <c r="AE29" s="469">
        <f>SUM(AE27:AH28)</f>
        <v>0</v>
      </c>
      <c r="AF29" s="470"/>
      <c r="AG29" s="470"/>
      <c r="AH29" s="471"/>
      <c r="AI29" s="469">
        <f t="shared" ref="AI29" si="13">SUM(AI27:AL28)</f>
        <v>0</v>
      </c>
      <c r="AJ29" s="470"/>
      <c r="AK29" s="470"/>
      <c r="AL29" s="471"/>
      <c r="AM29" s="469">
        <f t="shared" ref="AM29" si="14">SUM(AM27:AP28)</f>
        <v>0</v>
      </c>
      <c r="AN29" s="470"/>
      <c r="AO29" s="470"/>
      <c r="AP29" s="471"/>
      <c r="AQ29" s="513" t="s">
        <v>811</v>
      </c>
      <c r="AR29" s="514"/>
      <c r="AS29" s="514"/>
      <c r="AT29" s="515"/>
      <c r="AU29" s="469">
        <f t="shared" ref="AU29" si="15">SUM(AU27:AX28)</f>
        <v>0</v>
      </c>
      <c r="AV29" s="470"/>
      <c r="AW29" s="470"/>
      <c r="AX29" s="471"/>
      <c r="AY29" s="513" t="s">
        <v>811</v>
      </c>
      <c r="AZ29" s="514"/>
      <c r="BA29" s="514"/>
      <c r="BB29" s="515"/>
      <c r="BC29" s="469">
        <f t="shared" ref="BC29" si="16">SUM(BC27:BF28)</f>
        <v>0</v>
      </c>
      <c r="BD29" s="470"/>
      <c r="BE29" s="470"/>
      <c r="BF29" s="471"/>
      <c r="BG29" s="498" t="str">
        <f t="shared" si="0"/>
        <v>n.é.</v>
      </c>
      <c r="BH29" s="499"/>
    </row>
    <row r="30" spans="1:60" ht="20.100000000000001" hidden="1" customHeight="1" x14ac:dyDescent="0.2">
      <c r="A30" s="393" t="s">
        <v>179</v>
      </c>
      <c r="B30" s="394"/>
      <c r="C30" s="411" t="s">
        <v>278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3"/>
      <c r="AC30" s="398" t="s">
        <v>279</v>
      </c>
      <c r="AD30" s="399"/>
      <c r="AE30" s="461"/>
      <c r="AF30" s="462"/>
      <c r="AG30" s="462"/>
      <c r="AH30" s="463"/>
      <c r="AI30" s="461"/>
      <c r="AJ30" s="462"/>
      <c r="AK30" s="462"/>
      <c r="AL30" s="463"/>
      <c r="AM30" s="461"/>
      <c r="AN30" s="462"/>
      <c r="AO30" s="462"/>
      <c r="AP30" s="463"/>
      <c r="AQ30" s="500" t="s">
        <v>811</v>
      </c>
      <c r="AR30" s="501"/>
      <c r="AS30" s="501"/>
      <c r="AT30" s="502"/>
      <c r="AU30" s="461"/>
      <c r="AV30" s="462"/>
      <c r="AW30" s="462"/>
      <c r="AX30" s="463"/>
      <c r="AY30" s="500" t="s">
        <v>811</v>
      </c>
      <c r="AZ30" s="501"/>
      <c r="BA30" s="501"/>
      <c r="BB30" s="502"/>
      <c r="BC30" s="461"/>
      <c r="BD30" s="462"/>
      <c r="BE30" s="462"/>
      <c r="BF30" s="463"/>
      <c r="BG30" s="319" t="str">
        <f t="shared" si="0"/>
        <v>n.é.</v>
      </c>
      <c r="BH30" s="320"/>
    </row>
    <row r="31" spans="1:60" ht="20.100000000000001" hidden="1" customHeight="1" x14ac:dyDescent="0.2">
      <c r="A31" s="393" t="s">
        <v>180</v>
      </c>
      <c r="B31" s="394"/>
      <c r="C31" s="411" t="s">
        <v>280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398" t="s">
        <v>281</v>
      </c>
      <c r="AD31" s="399"/>
      <c r="AE31" s="461"/>
      <c r="AF31" s="462"/>
      <c r="AG31" s="462"/>
      <c r="AH31" s="463"/>
      <c r="AI31" s="461"/>
      <c r="AJ31" s="462"/>
      <c r="AK31" s="462"/>
      <c r="AL31" s="463"/>
      <c r="AM31" s="461"/>
      <c r="AN31" s="462"/>
      <c r="AO31" s="462"/>
      <c r="AP31" s="463"/>
      <c r="AQ31" s="500" t="s">
        <v>811</v>
      </c>
      <c r="AR31" s="501"/>
      <c r="AS31" s="501"/>
      <c r="AT31" s="502"/>
      <c r="AU31" s="461"/>
      <c r="AV31" s="462"/>
      <c r="AW31" s="462"/>
      <c r="AX31" s="463"/>
      <c r="AY31" s="500" t="s">
        <v>811</v>
      </c>
      <c r="AZ31" s="501"/>
      <c r="BA31" s="501"/>
      <c r="BB31" s="502"/>
      <c r="BC31" s="461"/>
      <c r="BD31" s="462"/>
      <c r="BE31" s="462"/>
      <c r="BF31" s="463"/>
      <c r="BG31" s="319" t="str">
        <f t="shared" si="0"/>
        <v>n.é.</v>
      </c>
      <c r="BH31" s="320"/>
    </row>
    <row r="32" spans="1:60" ht="20.100000000000001" hidden="1" customHeight="1" x14ac:dyDescent="0.2">
      <c r="A32" s="393" t="s">
        <v>181</v>
      </c>
      <c r="B32" s="394"/>
      <c r="C32" s="411" t="s">
        <v>282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3"/>
      <c r="AC32" s="398" t="s">
        <v>283</v>
      </c>
      <c r="AD32" s="399"/>
      <c r="AE32" s="461"/>
      <c r="AF32" s="462"/>
      <c r="AG32" s="462"/>
      <c r="AH32" s="463"/>
      <c r="AI32" s="461"/>
      <c r="AJ32" s="462"/>
      <c r="AK32" s="462"/>
      <c r="AL32" s="463"/>
      <c r="AM32" s="461"/>
      <c r="AN32" s="462"/>
      <c r="AO32" s="462"/>
      <c r="AP32" s="463"/>
      <c r="AQ32" s="500" t="s">
        <v>811</v>
      </c>
      <c r="AR32" s="501"/>
      <c r="AS32" s="501"/>
      <c r="AT32" s="502"/>
      <c r="AU32" s="461"/>
      <c r="AV32" s="462"/>
      <c r="AW32" s="462"/>
      <c r="AX32" s="463"/>
      <c r="AY32" s="500" t="s">
        <v>811</v>
      </c>
      <c r="AZ32" s="501"/>
      <c r="BA32" s="501"/>
      <c r="BB32" s="502"/>
      <c r="BC32" s="461"/>
      <c r="BD32" s="462"/>
      <c r="BE32" s="462"/>
      <c r="BF32" s="463"/>
      <c r="BG32" s="319" t="str">
        <f t="shared" si="0"/>
        <v>n.é.</v>
      </c>
      <c r="BH32" s="320"/>
    </row>
    <row r="33" spans="1:60" ht="20.100000000000001" hidden="1" customHeight="1" x14ac:dyDescent="0.2">
      <c r="A33" s="393" t="s">
        <v>182</v>
      </c>
      <c r="B33" s="394"/>
      <c r="C33" s="411" t="s">
        <v>284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3"/>
      <c r="AC33" s="398" t="s">
        <v>285</v>
      </c>
      <c r="AD33" s="399"/>
      <c r="AE33" s="461"/>
      <c r="AF33" s="462"/>
      <c r="AG33" s="462"/>
      <c r="AH33" s="463"/>
      <c r="AI33" s="461"/>
      <c r="AJ33" s="462"/>
      <c r="AK33" s="462"/>
      <c r="AL33" s="463"/>
      <c r="AM33" s="461"/>
      <c r="AN33" s="462"/>
      <c r="AO33" s="462"/>
      <c r="AP33" s="463"/>
      <c r="AQ33" s="500" t="s">
        <v>811</v>
      </c>
      <c r="AR33" s="501"/>
      <c r="AS33" s="501"/>
      <c r="AT33" s="502"/>
      <c r="AU33" s="461"/>
      <c r="AV33" s="462"/>
      <c r="AW33" s="462"/>
      <c r="AX33" s="463"/>
      <c r="AY33" s="500" t="s">
        <v>811</v>
      </c>
      <c r="AZ33" s="501"/>
      <c r="BA33" s="501"/>
      <c r="BB33" s="502"/>
      <c r="BC33" s="461"/>
      <c r="BD33" s="462"/>
      <c r="BE33" s="462"/>
      <c r="BF33" s="463"/>
      <c r="BG33" s="319" t="str">
        <f t="shared" si="0"/>
        <v>n.é.</v>
      </c>
      <c r="BH33" s="320"/>
    </row>
    <row r="34" spans="1:60" ht="20.100000000000001" hidden="1" customHeight="1" x14ac:dyDescent="0.2">
      <c r="A34" s="393" t="s">
        <v>183</v>
      </c>
      <c r="B34" s="394"/>
      <c r="C34" s="411" t="s">
        <v>286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398" t="s">
        <v>287</v>
      </c>
      <c r="AD34" s="399"/>
      <c r="AE34" s="461"/>
      <c r="AF34" s="462"/>
      <c r="AG34" s="462"/>
      <c r="AH34" s="463"/>
      <c r="AI34" s="461"/>
      <c r="AJ34" s="462"/>
      <c r="AK34" s="462"/>
      <c r="AL34" s="463"/>
      <c r="AM34" s="461"/>
      <c r="AN34" s="462"/>
      <c r="AO34" s="462"/>
      <c r="AP34" s="463"/>
      <c r="AQ34" s="500" t="s">
        <v>811</v>
      </c>
      <c r="AR34" s="501"/>
      <c r="AS34" s="501"/>
      <c r="AT34" s="502"/>
      <c r="AU34" s="461"/>
      <c r="AV34" s="462"/>
      <c r="AW34" s="462"/>
      <c r="AX34" s="463"/>
      <c r="AY34" s="500" t="s">
        <v>811</v>
      </c>
      <c r="AZ34" s="501"/>
      <c r="BA34" s="501"/>
      <c r="BB34" s="502"/>
      <c r="BC34" s="461"/>
      <c r="BD34" s="462"/>
      <c r="BE34" s="462"/>
      <c r="BF34" s="463"/>
      <c r="BG34" s="319" t="str">
        <f t="shared" si="0"/>
        <v>n.é.</v>
      </c>
      <c r="BH34" s="320"/>
    </row>
    <row r="35" spans="1:60" ht="20.100000000000001" hidden="1" customHeight="1" x14ac:dyDescent="0.2">
      <c r="A35" s="393" t="s">
        <v>184</v>
      </c>
      <c r="B35" s="394"/>
      <c r="C35" s="411" t="s">
        <v>288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3"/>
      <c r="AC35" s="398" t="s">
        <v>289</v>
      </c>
      <c r="AD35" s="399"/>
      <c r="AE35" s="461"/>
      <c r="AF35" s="462"/>
      <c r="AG35" s="462"/>
      <c r="AH35" s="463"/>
      <c r="AI35" s="461"/>
      <c r="AJ35" s="462"/>
      <c r="AK35" s="462"/>
      <c r="AL35" s="463"/>
      <c r="AM35" s="461"/>
      <c r="AN35" s="462"/>
      <c r="AO35" s="462"/>
      <c r="AP35" s="463"/>
      <c r="AQ35" s="500" t="s">
        <v>811</v>
      </c>
      <c r="AR35" s="501"/>
      <c r="AS35" s="501"/>
      <c r="AT35" s="502"/>
      <c r="AU35" s="461"/>
      <c r="AV35" s="462"/>
      <c r="AW35" s="462"/>
      <c r="AX35" s="463"/>
      <c r="AY35" s="500" t="s">
        <v>811</v>
      </c>
      <c r="AZ35" s="501"/>
      <c r="BA35" s="501"/>
      <c r="BB35" s="502"/>
      <c r="BC35" s="461"/>
      <c r="BD35" s="462"/>
      <c r="BE35" s="462"/>
      <c r="BF35" s="463"/>
      <c r="BG35" s="319" t="str">
        <f t="shared" si="0"/>
        <v>n.é.</v>
      </c>
      <c r="BH35" s="320"/>
    </row>
    <row r="36" spans="1:60" ht="20.100000000000001" hidden="1" customHeight="1" x14ac:dyDescent="0.2">
      <c r="A36" s="393" t="s">
        <v>185</v>
      </c>
      <c r="B36" s="394"/>
      <c r="C36" s="411" t="s">
        <v>290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3"/>
      <c r="AC36" s="398" t="s">
        <v>291</v>
      </c>
      <c r="AD36" s="399"/>
      <c r="AE36" s="461"/>
      <c r="AF36" s="462"/>
      <c r="AG36" s="462"/>
      <c r="AH36" s="463"/>
      <c r="AI36" s="461"/>
      <c r="AJ36" s="462"/>
      <c r="AK36" s="462"/>
      <c r="AL36" s="463"/>
      <c r="AM36" s="461"/>
      <c r="AN36" s="462"/>
      <c r="AO36" s="462"/>
      <c r="AP36" s="463"/>
      <c r="AQ36" s="500" t="s">
        <v>811</v>
      </c>
      <c r="AR36" s="501"/>
      <c r="AS36" s="501"/>
      <c r="AT36" s="502"/>
      <c r="AU36" s="461"/>
      <c r="AV36" s="462"/>
      <c r="AW36" s="462"/>
      <c r="AX36" s="463"/>
      <c r="AY36" s="500" t="s">
        <v>811</v>
      </c>
      <c r="AZ36" s="501"/>
      <c r="BA36" s="501"/>
      <c r="BB36" s="502"/>
      <c r="BC36" s="461"/>
      <c r="BD36" s="462"/>
      <c r="BE36" s="462"/>
      <c r="BF36" s="463"/>
      <c r="BG36" s="319" t="str">
        <f t="shared" si="0"/>
        <v>n.é.</v>
      </c>
      <c r="BH36" s="320"/>
    </row>
    <row r="37" spans="1:60" ht="20.100000000000001" hidden="1" customHeight="1" x14ac:dyDescent="0.2">
      <c r="A37" s="393" t="s">
        <v>186</v>
      </c>
      <c r="B37" s="394"/>
      <c r="C37" s="411" t="s">
        <v>292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3"/>
      <c r="AC37" s="398" t="s">
        <v>293</v>
      </c>
      <c r="AD37" s="399"/>
      <c r="AE37" s="461"/>
      <c r="AF37" s="462"/>
      <c r="AG37" s="462"/>
      <c r="AH37" s="463"/>
      <c r="AI37" s="461"/>
      <c r="AJ37" s="462"/>
      <c r="AK37" s="462"/>
      <c r="AL37" s="463"/>
      <c r="AM37" s="461"/>
      <c r="AN37" s="462"/>
      <c r="AO37" s="462"/>
      <c r="AP37" s="463"/>
      <c r="AQ37" s="500" t="s">
        <v>811</v>
      </c>
      <c r="AR37" s="501"/>
      <c r="AS37" s="501"/>
      <c r="AT37" s="502"/>
      <c r="AU37" s="461"/>
      <c r="AV37" s="462"/>
      <c r="AW37" s="462"/>
      <c r="AX37" s="463"/>
      <c r="AY37" s="500" t="s">
        <v>811</v>
      </c>
      <c r="AZ37" s="501"/>
      <c r="BA37" s="501"/>
      <c r="BB37" s="502"/>
      <c r="BC37" s="461"/>
      <c r="BD37" s="462"/>
      <c r="BE37" s="462"/>
      <c r="BF37" s="463"/>
      <c r="BG37" s="319" t="str">
        <f t="shared" si="0"/>
        <v>n.é.</v>
      </c>
      <c r="BH37" s="320"/>
    </row>
    <row r="38" spans="1:60" s="3" customFormat="1" ht="20.100000000000001" customHeight="1" x14ac:dyDescent="0.2">
      <c r="A38" s="482" t="s">
        <v>187</v>
      </c>
      <c r="B38" s="483"/>
      <c r="C38" s="484" t="s">
        <v>294</v>
      </c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6"/>
      <c r="AC38" s="472" t="s">
        <v>295</v>
      </c>
      <c r="AD38" s="473"/>
      <c r="AE38" s="469">
        <f>SUM(AE33:AH37)</f>
        <v>0</v>
      </c>
      <c r="AF38" s="470"/>
      <c r="AG38" s="470"/>
      <c r="AH38" s="471"/>
      <c r="AI38" s="469">
        <f t="shared" ref="AI38" si="17">SUM(AI33:AL37)</f>
        <v>0</v>
      </c>
      <c r="AJ38" s="470"/>
      <c r="AK38" s="470"/>
      <c r="AL38" s="471"/>
      <c r="AM38" s="469">
        <f t="shared" ref="AM38" si="18">SUM(AM33:AP37)</f>
        <v>0</v>
      </c>
      <c r="AN38" s="470"/>
      <c r="AO38" s="470"/>
      <c r="AP38" s="471"/>
      <c r="AQ38" s="513" t="s">
        <v>811</v>
      </c>
      <c r="AR38" s="514"/>
      <c r="AS38" s="514"/>
      <c r="AT38" s="515"/>
      <c r="AU38" s="469">
        <f t="shared" ref="AU38" si="19">SUM(AU33:AX37)</f>
        <v>0</v>
      </c>
      <c r="AV38" s="470"/>
      <c r="AW38" s="470"/>
      <c r="AX38" s="471"/>
      <c r="AY38" s="513" t="s">
        <v>811</v>
      </c>
      <c r="AZ38" s="514"/>
      <c r="BA38" s="514"/>
      <c r="BB38" s="515"/>
      <c r="BC38" s="469">
        <f t="shared" ref="BC38" si="20">SUM(BC33:BF37)</f>
        <v>0</v>
      </c>
      <c r="BD38" s="470"/>
      <c r="BE38" s="470"/>
      <c r="BF38" s="471"/>
      <c r="BG38" s="498" t="str">
        <f t="shared" si="0"/>
        <v>n.é.</v>
      </c>
      <c r="BH38" s="499"/>
    </row>
    <row r="39" spans="1:60" ht="20.100000000000001" hidden="1" customHeight="1" x14ac:dyDescent="0.2">
      <c r="A39" s="393" t="s">
        <v>188</v>
      </c>
      <c r="B39" s="394"/>
      <c r="C39" s="411" t="s">
        <v>296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3"/>
      <c r="AC39" s="398" t="s">
        <v>297</v>
      </c>
      <c r="AD39" s="399"/>
      <c r="AE39" s="461"/>
      <c r="AF39" s="462"/>
      <c r="AG39" s="462"/>
      <c r="AH39" s="463"/>
      <c r="AI39" s="461"/>
      <c r="AJ39" s="462"/>
      <c r="AK39" s="462"/>
      <c r="AL39" s="463"/>
      <c r="AM39" s="479"/>
      <c r="AN39" s="480"/>
      <c r="AO39" s="480"/>
      <c r="AP39" s="481"/>
      <c r="AQ39" s="500" t="s">
        <v>811</v>
      </c>
      <c r="AR39" s="501"/>
      <c r="AS39" s="501"/>
      <c r="AT39" s="502"/>
      <c r="AU39" s="479"/>
      <c r="AV39" s="480"/>
      <c r="AW39" s="480"/>
      <c r="AX39" s="481"/>
      <c r="AY39" s="500" t="s">
        <v>811</v>
      </c>
      <c r="AZ39" s="501"/>
      <c r="BA39" s="501"/>
      <c r="BB39" s="502"/>
      <c r="BC39" s="479"/>
      <c r="BD39" s="480"/>
      <c r="BE39" s="480"/>
      <c r="BF39" s="481"/>
      <c r="BG39" s="319" t="str">
        <f t="shared" si="0"/>
        <v>n.é.</v>
      </c>
      <c r="BH39" s="320"/>
    </row>
    <row r="40" spans="1:60" s="3" customFormat="1" ht="20.100000000000001" customHeight="1" x14ac:dyDescent="0.2">
      <c r="A40" s="482" t="s">
        <v>189</v>
      </c>
      <c r="B40" s="483"/>
      <c r="C40" s="484" t="s">
        <v>298</v>
      </c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6"/>
      <c r="AC40" s="472" t="s">
        <v>299</v>
      </c>
      <c r="AD40" s="473"/>
      <c r="AE40" s="469">
        <f>SUM(AE29:AH32,AE38:AH39)</f>
        <v>0</v>
      </c>
      <c r="AF40" s="470"/>
      <c r="AG40" s="470"/>
      <c r="AH40" s="471"/>
      <c r="AI40" s="469">
        <f t="shared" ref="AI40" si="21">AI29+AI30+AI31+AI32+AI38+AI39</f>
        <v>0</v>
      </c>
      <c r="AJ40" s="470"/>
      <c r="AK40" s="470"/>
      <c r="AL40" s="471"/>
      <c r="AM40" s="469">
        <f t="shared" ref="AM40" si="22">AM29+AM30+AM31+AM32+AM38+AM39</f>
        <v>0</v>
      </c>
      <c r="AN40" s="470"/>
      <c r="AO40" s="470"/>
      <c r="AP40" s="471"/>
      <c r="AQ40" s="513" t="s">
        <v>811</v>
      </c>
      <c r="AR40" s="514"/>
      <c r="AS40" s="514"/>
      <c r="AT40" s="515"/>
      <c r="AU40" s="469">
        <f t="shared" ref="AU40" si="23">AU29+AU30+AU31+AU32+AU38+AU39</f>
        <v>0</v>
      </c>
      <c r="AV40" s="470"/>
      <c r="AW40" s="470"/>
      <c r="AX40" s="471"/>
      <c r="AY40" s="513" t="s">
        <v>811</v>
      </c>
      <c r="AZ40" s="514"/>
      <c r="BA40" s="514"/>
      <c r="BB40" s="515"/>
      <c r="BC40" s="469">
        <f t="shared" ref="BC40" si="24">BC29+BC30+BC31+BC32+BC38+BC39</f>
        <v>0</v>
      </c>
      <c r="BD40" s="470"/>
      <c r="BE40" s="470"/>
      <c r="BF40" s="471"/>
      <c r="BG40" s="498" t="str">
        <f t="shared" si="0"/>
        <v>n.é.</v>
      </c>
      <c r="BH40" s="499"/>
    </row>
    <row r="41" spans="1:60" ht="20.100000000000001" hidden="1" customHeight="1" x14ac:dyDescent="0.2">
      <c r="A41" s="393" t="s">
        <v>190</v>
      </c>
      <c r="B41" s="394"/>
      <c r="C41" s="411" t="s">
        <v>300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3"/>
      <c r="AC41" s="398" t="s">
        <v>301</v>
      </c>
      <c r="AD41" s="399"/>
      <c r="AE41" s="461"/>
      <c r="AF41" s="462"/>
      <c r="AG41" s="462"/>
      <c r="AH41" s="463"/>
      <c r="AI41" s="461"/>
      <c r="AJ41" s="462"/>
      <c r="AK41" s="462"/>
      <c r="AL41" s="463"/>
      <c r="AM41" s="461"/>
      <c r="AN41" s="462"/>
      <c r="AO41" s="462"/>
      <c r="AP41" s="463"/>
      <c r="AQ41" s="500" t="s">
        <v>811</v>
      </c>
      <c r="AR41" s="501"/>
      <c r="AS41" s="501"/>
      <c r="AT41" s="502"/>
      <c r="AU41" s="461"/>
      <c r="AV41" s="462"/>
      <c r="AW41" s="462"/>
      <c r="AX41" s="463"/>
      <c r="AY41" s="500" t="s">
        <v>811</v>
      </c>
      <c r="AZ41" s="501"/>
      <c r="BA41" s="501"/>
      <c r="BB41" s="502"/>
      <c r="BC41" s="461"/>
      <c r="BD41" s="462"/>
      <c r="BE41" s="462"/>
      <c r="BF41" s="463"/>
      <c r="BG41" s="319" t="str">
        <f t="shared" si="0"/>
        <v>n.é.</v>
      </c>
      <c r="BH41" s="320"/>
    </row>
    <row r="42" spans="1:60" ht="20.100000000000001" hidden="1" customHeight="1" x14ac:dyDescent="0.2">
      <c r="A42" s="393" t="s">
        <v>191</v>
      </c>
      <c r="B42" s="394"/>
      <c r="C42" s="411" t="s">
        <v>302</v>
      </c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3"/>
      <c r="AC42" s="398" t="s">
        <v>303</v>
      </c>
      <c r="AD42" s="399"/>
      <c r="AE42" s="461"/>
      <c r="AF42" s="462"/>
      <c r="AG42" s="462"/>
      <c r="AH42" s="463"/>
      <c r="AI42" s="461"/>
      <c r="AJ42" s="462"/>
      <c r="AK42" s="462"/>
      <c r="AL42" s="463"/>
      <c r="AM42" s="461"/>
      <c r="AN42" s="462"/>
      <c r="AO42" s="462"/>
      <c r="AP42" s="463"/>
      <c r="AQ42" s="500" t="s">
        <v>811</v>
      </c>
      <c r="AR42" s="501"/>
      <c r="AS42" s="501"/>
      <c r="AT42" s="502"/>
      <c r="AU42" s="461"/>
      <c r="AV42" s="462"/>
      <c r="AW42" s="462"/>
      <c r="AX42" s="463"/>
      <c r="AY42" s="500" t="s">
        <v>811</v>
      </c>
      <c r="AZ42" s="501"/>
      <c r="BA42" s="501"/>
      <c r="BB42" s="502"/>
      <c r="BC42" s="461"/>
      <c r="BD42" s="462"/>
      <c r="BE42" s="462"/>
      <c r="BF42" s="463"/>
      <c r="BG42" s="319" t="str">
        <f t="shared" si="0"/>
        <v>n.é.</v>
      </c>
      <c r="BH42" s="320"/>
    </row>
    <row r="43" spans="1:60" ht="20.100000000000001" hidden="1" customHeight="1" x14ac:dyDescent="0.2">
      <c r="A43" s="393" t="s">
        <v>192</v>
      </c>
      <c r="B43" s="394"/>
      <c r="C43" s="411" t="s">
        <v>304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398" t="s">
        <v>305</v>
      </c>
      <c r="AD43" s="399"/>
      <c r="AE43" s="461"/>
      <c r="AF43" s="462"/>
      <c r="AG43" s="462"/>
      <c r="AH43" s="463"/>
      <c r="AI43" s="461"/>
      <c r="AJ43" s="462"/>
      <c r="AK43" s="462"/>
      <c r="AL43" s="463"/>
      <c r="AM43" s="461"/>
      <c r="AN43" s="462"/>
      <c r="AO43" s="462"/>
      <c r="AP43" s="463"/>
      <c r="AQ43" s="196" t="s">
        <v>811</v>
      </c>
      <c r="AR43" s="197"/>
      <c r="AS43" s="197"/>
      <c r="AT43" s="198"/>
      <c r="AU43" s="461"/>
      <c r="AV43" s="462"/>
      <c r="AW43" s="462"/>
      <c r="AX43" s="463"/>
      <c r="AY43" s="196" t="s">
        <v>811</v>
      </c>
      <c r="AZ43" s="197"/>
      <c r="BA43" s="197"/>
      <c r="BB43" s="198"/>
      <c r="BC43" s="461"/>
      <c r="BD43" s="462"/>
      <c r="BE43" s="462"/>
      <c r="BF43" s="463"/>
      <c r="BG43" s="511" t="str">
        <f t="shared" si="0"/>
        <v>n.é.</v>
      </c>
      <c r="BH43" s="512"/>
    </row>
    <row r="44" spans="1:60" ht="20.100000000000001" hidden="1" customHeight="1" x14ac:dyDescent="0.2">
      <c r="A44" s="393" t="s">
        <v>193</v>
      </c>
      <c r="B44" s="394"/>
      <c r="C44" s="411" t="s">
        <v>306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3"/>
      <c r="AC44" s="398" t="s">
        <v>307</v>
      </c>
      <c r="AD44" s="399"/>
      <c r="AE44" s="461"/>
      <c r="AF44" s="462"/>
      <c r="AG44" s="462"/>
      <c r="AH44" s="463"/>
      <c r="AI44" s="461"/>
      <c r="AJ44" s="462"/>
      <c r="AK44" s="462"/>
      <c r="AL44" s="463"/>
      <c r="AM44" s="461"/>
      <c r="AN44" s="462"/>
      <c r="AO44" s="462"/>
      <c r="AP44" s="463"/>
      <c r="AQ44" s="196" t="s">
        <v>811</v>
      </c>
      <c r="AR44" s="197"/>
      <c r="AS44" s="197"/>
      <c r="AT44" s="198"/>
      <c r="AU44" s="461"/>
      <c r="AV44" s="462"/>
      <c r="AW44" s="462"/>
      <c r="AX44" s="463"/>
      <c r="AY44" s="196" t="s">
        <v>811</v>
      </c>
      <c r="AZ44" s="197"/>
      <c r="BA44" s="197"/>
      <c r="BB44" s="198"/>
      <c r="BC44" s="461"/>
      <c r="BD44" s="462"/>
      <c r="BE44" s="462"/>
      <c r="BF44" s="463"/>
      <c r="BG44" s="511" t="str">
        <f t="shared" si="0"/>
        <v>n.é.</v>
      </c>
      <c r="BH44" s="512"/>
    </row>
    <row r="45" spans="1:60" x14ac:dyDescent="0.2">
      <c r="A45" s="393" t="s">
        <v>194</v>
      </c>
      <c r="B45" s="394"/>
      <c r="C45" s="411" t="s">
        <v>308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3"/>
      <c r="AC45" s="398" t="s">
        <v>309</v>
      </c>
      <c r="AD45" s="399"/>
      <c r="AE45" s="461">
        <v>700000</v>
      </c>
      <c r="AF45" s="462"/>
      <c r="AG45" s="462"/>
      <c r="AH45" s="463"/>
      <c r="AI45" s="461">
        <v>648545</v>
      </c>
      <c r="AJ45" s="462"/>
      <c r="AK45" s="462"/>
      <c r="AL45" s="463"/>
      <c r="AM45" s="461">
        <v>648545</v>
      </c>
      <c r="AN45" s="462"/>
      <c r="AO45" s="462"/>
      <c r="AP45" s="463"/>
      <c r="AQ45" s="196" t="s">
        <v>811</v>
      </c>
      <c r="AR45" s="197"/>
      <c r="AS45" s="197"/>
      <c r="AT45" s="198"/>
      <c r="AU45" s="461">
        <v>0</v>
      </c>
      <c r="AV45" s="462"/>
      <c r="AW45" s="462"/>
      <c r="AX45" s="463"/>
      <c r="AY45" s="196" t="s">
        <v>811</v>
      </c>
      <c r="AZ45" s="197"/>
      <c r="BA45" s="197"/>
      <c r="BB45" s="198"/>
      <c r="BC45" s="461">
        <v>648545</v>
      </c>
      <c r="BD45" s="462"/>
      <c r="BE45" s="462"/>
      <c r="BF45" s="463"/>
      <c r="BG45" s="511">
        <f t="shared" si="0"/>
        <v>1</v>
      </c>
      <c r="BH45" s="512"/>
    </row>
    <row r="46" spans="1:60" x14ac:dyDescent="0.2">
      <c r="A46" s="393" t="s">
        <v>195</v>
      </c>
      <c r="B46" s="394"/>
      <c r="C46" s="411" t="s">
        <v>310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3"/>
      <c r="AC46" s="398" t="s">
        <v>311</v>
      </c>
      <c r="AD46" s="399"/>
      <c r="AE46" s="461"/>
      <c r="AF46" s="462"/>
      <c r="AG46" s="462"/>
      <c r="AH46" s="463"/>
      <c r="AI46" s="461"/>
      <c r="AJ46" s="462"/>
      <c r="AK46" s="462"/>
      <c r="AL46" s="463"/>
      <c r="AM46" s="461"/>
      <c r="AN46" s="462"/>
      <c r="AO46" s="462"/>
      <c r="AP46" s="463"/>
      <c r="AQ46" s="196" t="s">
        <v>811</v>
      </c>
      <c r="AR46" s="197"/>
      <c r="AS46" s="197"/>
      <c r="AT46" s="198"/>
      <c r="AU46" s="461"/>
      <c r="AV46" s="462"/>
      <c r="AW46" s="462"/>
      <c r="AX46" s="463"/>
      <c r="AY46" s="196" t="s">
        <v>811</v>
      </c>
      <c r="AZ46" s="197"/>
      <c r="BA46" s="197"/>
      <c r="BB46" s="198"/>
      <c r="BC46" s="461"/>
      <c r="BD46" s="462"/>
      <c r="BE46" s="462"/>
      <c r="BF46" s="463"/>
      <c r="BG46" s="511" t="str">
        <f t="shared" si="0"/>
        <v>n.é.</v>
      </c>
      <c r="BH46" s="512"/>
    </row>
    <row r="47" spans="1:60" x14ac:dyDescent="0.2">
      <c r="A47" s="393" t="s">
        <v>196</v>
      </c>
      <c r="B47" s="394"/>
      <c r="C47" s="411" t="s">
        <v>312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398" t="s">
        <v>313</v>
      </c>
      <c r="AD47" s="399"/>
      <c r="AE47" s="461"/>
      <c r="AF47" s="462"/>
      <c r="AG47" s="462"/>
      <c r="AH47" s="463"/>
      <c r="AI47" s="461"/>
      <c r="AJ47" s="462"/>
      <c r="AK47" s="462"/>
      <c r="AL47" s="463"/>
      <c r="AM47" s="461"/>
      <c r="AN47" s="462"/>
      <c r="AO47" s="462"/>
      <c r="AP47" s="463"/>
      <c r="AQ47" s="196" t="s">
        <v>811</v>
      </c>
      <c r="AR47" s="197"/>
      <c r="AS47" s="197"/>
      <c r="AT47" s="198"/>
      <c r="AU47" s="461"/>
      <c r="AV47" s="462"/>
      <c r="AW47" s="462"/>
      <c r="AX47" s="463"/>
      <c r="AY47" s="196" t="s">
        <v>811</v>
      </c>
      <c r="AZ47" s="197"/>
      <c r="BA47" s="197"/>
      <c r="BB47" s="198"/>
      <c r="BC47" s="461"/>
      <c r="BD47" s="462"/>
      <c r="BE47" s="462"/>
      <c r="BF47" s="463"/>
      <c r="BG47" s="511" t="str">
        <f t="shared" si="0"/>
        <v>n.é.</v>
      </c>
      <c r="BH47" s="512"/>
    </row>
    <row r="48" spans="1:60" x14ac:dyDescent="0.2">
      <c r="A48" s="393" t="s">
        <v>197</v>
      </c>
      <c r="B48" s="394"/>
      <c r="C48" s="411" t="s">
        <v>314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3"/>
      <c r="AC48" s="398" t="s">
        <v>315</v>
      </c>
      <c r="AD48" s="399"/>
      <c r="AE48" s="461">
        <v>0</v>
      </c>
      <c r="AF48" s="462"/>
      <c r="AG48" s="462"/>
      <c r="AH48" s="463"/>
      <c r="AI48" s="461">
        <v>2</v>
      </c>
      <c r="AJ48" s="462"/>
      <c r="AK48" s="462"/>
      <c r="AL48" s="463"/>
      <c r="AM48" s="461">
        <v>2</v>
      </c>
      <c r="AN48" s="462"/>
      <c r="AO48" s="462"/>
      <c r="AP48" s="463"/>
      <c r="AQ48" s="196" t="s">
        <v>811</v>
      </c>
      <c r="AR48" s="197"/>
      <c r="AS48" s="197"/>
      <c r="AT48" s="198"/>
      <c r="AU48" s="461">
        <v>0</v>
      </c>
      <c r="AV48" s="462"/>
      <c r="AW48" s="462"/>
      <c r="AX48" s="463"/>
      <c r="AY48" s="196" t="s">
        <v>811</v>
      </c>
      <c r="AZ48" s="197"/>
      <c r="BA48" s="197"/>
      <c r="BB48" s="198"/>
      <c r="BC48" s="461">
        <v>2</v>
      </c>
      <c r="BD48" s="462"/>
      <c r="BE48" s="462"/>
      <c r="BF48" s="463"/>
      <c r="BG48" s="511">
        <f t="shared" si="0"/>
        <v>1</v>
      </c>
      <c r="BH48" s="512"/>
    </row>
    <row r="49" spans="1:60" x14ac:dyDescent="0.2">
      <c r="A49" s="393" t="s">
        <v>198</v>
      </c>
      <c r="B49" s="394"/>
      <c r="C49" s="411" t="s">
        <v>316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3"/>
      <c r="AC49" s="398" t="s">
        <v>317</v>
      </c>
      <c r="AD49" s="399"/>
      <c r="AE49" s="461"/>
      <c r="AF49" s="462"/>
      <c r="AG49" s="462"/>
      <c r="AH49" s="463"/>
      <c r="AI49" s="461"/>
      <c r="AJ49" s="462"/>
      <c r="AK49" s="462"/>
      <c r="AL49" s="463"/>
      <c r="AM49" s="461"/>
      <c r="AN49" s="462"/>
      <c r="AO49" s="462"/>
      <c r="AP49" s="463"/>
      <c r="AQ49" s="196" t="s">
        <v>811</v>
      </c>
      <c r="AR49" s="197"/>
      <c r="AS49" s="197"/>
      <c r="AT49" s="198"/>
      <c r="AU49" s="461"/>
      <c r="AV49" s="462"/>
      <c r="AW49" s="462"/>
      <c r="AX49" s="463"/>
      <c r="AY49" s="196" t="s">
        <v>811</v>
      </c>
      <c r="AZ49" s="197"/>
      <c r="BA49" s="197"/>
      <c r="BB49" s="198"/>
      <c r="BC49" s="461"/>
      <c r="BD49" s="462"/>
      <c r="BE49" s="462"/>
      <c r="BF49" s="463"/>
      <c r="BG49" s="511" t="str">
        <f t="shared" si="0"/>
        <v>n.é.</v>
      </c>
      <c r="BH49" s="512"/>
    </row>
    <row r="50" spans="1:60" x14ac:dyDescent="0.2">
      <c r="A50" s="393" t="s">
        <v>199</v>
      </c>
      <c r="B50" s="394"/>
      <c r="C50" s="411" t="s">
        <v>628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398" t="s">
        <v>319</v>
      </c>
      <c r="AD50" s="399"/>
      <c r="AE50" s="461"/>
      <c r="AF50" s="462"/>
      <c r="AG50" s="462"/>
      <c r="AH50" s="463"/>
      <c r="AI50" s="461"/>
      <c r="AJ50" s="462"/>
      <c r="AK50" s="462"/>
      <c r="AL50" s="463"/>
      <c r="AM50" s="461"/>
      <c r="AN50" s="462"/>
      <c r="AO50" s="462"/>
      <c r="AP50" s="463"/>
      <c r="AQ50" s="196" t="s">
        <v>811</v>
      </c>
      <c r="AR50" s="197"/>
      <c r="AS50" s="197"/>
      <c r="AT50" s="198"/>
      <c r="AU50" s="461"/>
      <c r="AV50" s="462"/>
      <c r="AW50" s="462"/>
      <c r="AX50" s="463"/>
      <c r="AY50" s="196" t="s">
        <v>811</v>
      </c>
      <c r="AZ50" s="197"/>
      <c r="BA50" s="197"/>
      <c r="BB50" s="198"/>
      <c r="BC50" s="461"/>
      <c r="BD50" s="462"/>
      <c r="BE50" s="462"/>
      <c r="BF50" s="463"/>
      <c r="BG50" s="511" t="str">
        <f t="shared" si="0"/>
        <v>n.é.</v>
      </c>
      <c r="BH50" s="512"/>
    </row>
    <row r="51" spans="1:60" x14ac:dyDescent="0.2">
      <c r="A51" s="393" t="s">
        <v>200</v>
      </c>
      <c r="B51" s="394"/>
      <c r="C51" s="411" t="s">
        <v>318</v>
      </c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3"/>
      <c r="AC51" s="398" t="s">
        <v>627</v>
      </c>
      <c r="AD51" s="399"/>
      <c r="AE51" s="461"/>
      <c r="AF51" s="462"/>
      <c r="AG51" s="462"/>
      <c r="AH51" s="463"/>
      <c r="AI51" s="461"/>
      <c r="AJ51" s="462"/>
      <c r="AK51" s="462"/>
      <c r="AL51" s="463"/>
      <c r="AM51" s="461"/>
      <c r="AN51" s="462"/>
      <c r="AO51" s="462"/>
      <c r="AP51" s="463"/>
      <c r="AQ51" s="196" t="s">
        <v>811</v>
      </c>
      <c r="AR51" s="197"/>
      <c r="AS51" s="197"/>
      <c r="AT51" s="198"/>
      <c r="AU51" s="461"/>
      <c r="AV51" s="462"/>
      <c r="AW51" s="462"/>
      <c r="AX51" s="463"/>
      <c r="AY51" s="196" t="s">
        <v>811</v>
      </c>
      <c r="AZ51" s="197"/>
      <c r="BA51" s="197"/>
      <c r="BB51" s="198"/>
      <c r="BC51" s="461"/>
      <c r="BD51" s="462"/>
      <c r="BE51" s="462"/>
      <c r="BF51" s="463"/>
      <c r="BG51" s="511" t="str">
        <f t="shared" si="0"/>
        <v>n.é.</v>
      </c>
      <c r="BH51" s="512"/>
    </row>
    <row r="52" spans="1:60" s="3" customFormat="1" ht="20.100000000000001" customHeight="1" x14ac:dyDescent="0.2">
      <c r="A52" s="482" t="s">
        <v>201</v>
      </c>
      <c r="B52" s="483"/>
      <c r="C52" s="484" t="s">
        <v>629</v>
      </c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6"/>
      <c r="AC52" s="472" t="s">
        <v>320</v>
      </c>
      <c r="AD52" s="473"/>
      <c r="AE52" s="469">
        <f>SUM(AE41:AH51)</f>
        <v>700000</v>
      </c>
      <c r="AF52" s="470"/>
      <c r="AG52" s="470"/>
      <c r="AH52" s="471"/>
      <c r="AI52" s="469">
        <f t="shared" ref="AI52" si="25">AI41+AI42+AI43+AI44+AI45+AI46+AI47+AI48+AI49+AI51</f>
        <v>648547</v>
      </c>
      <c r="AJ52" s="470"/>
      <c r="AK52" s="470"/>
      <c r="AL52" s="471"/>
      <c r="AM52" s="469">
        <f t="shared" ref="AM52" si="26">AM41+AM42+AM43+AM44+AM45+AM46+AM47+AM48+AM49+AM51</f>
        <v>648547</v>
      </c>
      <c r="AN52" s="470"/>
      <c r="AO52" s="470"/>
      <c r="AP52" s="471"/>
      <c r="AQ52" s="513" t="s">
        <v>811</v>
      </c>
      <c r="AR52" s="514"/>
      <c r="AS52" s="514"/>
      <c r="AT52" s="515"/>
      <c r="AU52" s="469">
        <f t="shared" ref="AU52" si="27">AU41+AU42+AU43+AU44+AU45+AU46+AU47+AU48+AU49+AU51</f>
        <v>0</v>
      </c>
      <c r="AV52" s="470"/>
      <c r="AW52" s="470"/>
      <c r="AX52" s="471"/>
      <c r="AY52" s="513" t="s">
        <v>811</v>
      </c>
      <c r="AZ52" s="514"/>
      <c r="BA52" s="514"/>
      <c r="BB52" s="515"/>
      <c r="BC52" s="469">
        <f t="shared" ref="BC52" si="28">BC41+BC42+BC43+BC44+BC45+BC46+BC47+BC48+BC49+BC51</f>
        <v>648547</v>
      </c>
      <c r="BD52" s="470"/>
      <c r="BE52" s="470"/>
      <c r="BF52" s="471"/>
      <c r="BG52" s="516">
        <f t="shared" si="0"/>
        <v>1</v>
      </c>
      <c r="BH52" s="517"/>
    </row>
    <row r="53" spans="1:60" ht="20.100000000000001" hidden="1" customHeight="1" x14ac:dyDescent="0.2">
      <c r="A53" s="393" t="s">
        <v>202</v>
      </c>
      <c r="B53" s="394"/>
      <c r="C53" s="411" t="s">
        <v>321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3"/>
      <c r="AC53" s="398" t="s">
        <v>322</v>
      </c>
      <c r="AD53" s="399"/>
      <c r="AE53" s="461"/>
      <c r="AF53" s="462"/>
      <c r="AG53" s="462"/>
      <c r="AH53" s="463"/>
      <c r="AI53" s="461"/>
      <c r="AJ53" s="462"/>
      <c r="AK53" s="462"/>
      <c r="AL53" s="463"/>
      <c r="AM53" s="461"/>
      <c r="AN53" s="462"/>
      <c r="AO53" s="462"/>
      <c r="AP53" s="463"/>
      <c r="AQ53" s="196" t="s">
        <v>811</v>
      </c>
      <c r="AR53" s="197"/>
      <c r="AS53" s="197"/>
      <c r="AT53" s="198"/>
      <c r="AU53" s="461"/>
      <c r="AV53" s="462"/>
      <c r="AW53" s="462"/>
      <c r="AX53" s="463"/>
      <c r="AY53" s="196" t="s">
        <v>811</v>
      </c>
      <c r="AZ53" s="197"/>
      <c r="BA53" s="197"/>
      <c r="BB53" s="198"/>
      <c r="BC53" s="461"/>
      <c r="BD53" s="462"/>
      <c r="BE53" s="462"/>
      <c r="BF53" s="463"/>
      <c r="BG53" s="511" t="str">
        <f t="shared" si="0"/>
        <v>n.é.</v>
      </c>
      <c r="BH53" s="512"/>
    </row>
    <row r="54" spans="1:60" ht="20.100000000000001" hidden="1" customHeight="1" x14ac:dyDescent="0.2">
      <c r="A54" s="393" t="s">
        <v>203</v>
      </c>
      <c r="B54" s="394"/>
      <c r="C54" s="411" t="s">
        <v>323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3"/>
      <c r="AC54" s="398" t="s">
        <v>324</v>
      </c>
      <c r="AD54" s="399"/>
      <c r="AE54" s="461"/>
      <c r="AF54" s="462"/>
      <c r="AG54" s="462"/>
      <c r="AH54" s="463"/>
      <c r="AI54" s="461"/>
      <c r="AJ54" s="462"/>
      <c r="AK54" s="462"/>
      <c r="AL54" s="463"/>
      <c r="AM54" s="461"/>
      <c r="AN54" s="462"/>
      <c r="AO54" s="462"/>
      <c r="AP54" s="463"/>
      <c r="AQ54" s="196" t="s">
        <v>811</v>
      </c>
      <c r="AR54" s="197"/>
      <c r="AS54" s="197"/>
      <c r="AT54" s="198"/>
      <c r="AU54" s="461"/>
      <c r="AV54" s="462"/>
      <c r="AW54" s="462"/>
      <c r="AX54" s="463"/>
      <c r="AY54" s="196" t="s">
        <v>811</v>
      </c>
      <c r="AZ54" s="197"/>
      <c r="BA54" s="197"/>
      <c r="BB54" s="198"/>
      <c r="BC54" s="461"/>
      <c r="BD54" s="462"/>
      <c r="BE54" s="462"/>
      <c r="BF54" s="463"/>
      <c r="BG54" s="511" t="str">
        <f t="shared" si="0"/>
        <v>n.é.</v>
      </c>
      <c r="BH54" s="512"/>
    </row>
    <row r="55" spans="1:60" ht="20.100000000000001" hidden="1" customHeight="1" x14ac:dyDescent="0.2">
      <c r="A55" s="393" t="s">
        <v>204</v>
      </c>
      <c r="B55" s="394"/>
      <c r="C55" s="411" t="s">
        <v>325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398" t="s">
        <v>326</v>
      </c>
      <c r="AD55" s="399"/>
      <c r="AE55" s="461"/>
      <c r="AF55" s="462"/>
      <c r="AG55" s="462"/>
      <c r="AH55" s="463"/>
      <c r="AI55" s="461"/>
      <c r="AJ55" s="462"/>
      <c r="AK55" s="462"/>
      <c r="AL55" s="463"/>
      <c r="AM55" s="461"/>
      <c r="AN55" s="462"/>
      <c r="AO55" s="462"/>
      <c r="AP55" s="463"/>
      <c r="AQ55" s="196" t="s">
        <v>811</v>
      </c>
      <c r="AR55" s="197"/>
      <c r="AS55" s="197"/>
      <c r="AT55" s="198"/>
      <c r="AU55" s="461"/>
      <c r="AV55" s="462"/>
      <c r="AW55" s="462"/>
      <c r="AX55" s="463"/>
      <c r="AY55" s="196" t="s">
        <v>811</v>
      </c>
      <c r="AZ55" s="197"/>
      <c r="BA55" s="197"/>
      <c r="BB55" s="198"/>
      <c r="BC55" s="461"/>
      <c r="BD55" s="462"/>
      <c r="BE55" s="462"/>
      <c r="BF55" s="463"/>
      <c r="BG55" s="511" t="str">
        <f t="shared" si="0"/>
        <v>n.é.</v>
      </c>
      <c r="BH55" s="512"/>
    </row>
    <row r="56" spans="1:60" ht="20.100000000000001" hidden="1" customHeight="1" x14ac:dyDescent="0.2">
      <c r="A56" s="393" t="s">
        <v>205</v>
      </c>
      <c r="B56" s="394"/>
      <c r="C56" s="411" t="s">
        <v>327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3"/>
      <c r="AC56" s="398" t="s">
        <v>328</v>
      </c>
      <c r="AD56" s="399"/>
      <c r="AE56" s="461"/>
      <c r="AF56" s="462"/>
      <c r="AG56" s="462"/>
      <c r="AH56" s="463"/>
      <c r="AI56" s="461"/>
      <c r="AJ56" s="462"/>
      <c r="AK56" s="462"/>
      <c r="AL56" s="463"/>
      <c r="AM56" s="461"/>
      <c r="AN56" s="462"/>
      <c r="AO56" s="462"/>
      <c r="AP56" s="463"/>
      <c r="AQ56" s="196" t="s">
        <v>811</v>
      </c>
      <c r="AR56" s="197"/>
      <c r="AS56" s="197"/>
      <c r="AT56" s="198"/>
      <c r="AU56" s="461"/>
      <c r="AV56" s="462"/>
      <c r="AW56" s="462"/>
      <c r="AX56" s="463"/>
      <c r="AY56" s="196" t="s">
        <v>811</v>
      </c>
      <c r="AZ56" s="197"/>
      <c r="BA56" s="197"/>
      <c r="BB56" s="198"/>
      <c r="BC56" s="461"/>
      <c r="BD56" s="462"/>
      <c r="BE56" s="462"/>
      <c r="BF56" s="463"/>
      <c r="BG56" s="511" t="str">
        <f t="shared" si="0"/>
        <v>n.é.</v>
      </c>
      <c r="BH56" s="512"/>
    </row>
    <row r="57" spans="1:60" ht="20.100000000000001" hidden="1" customHeight="1" x14ac:dyDescent="0.2">
      <c r="A57" s="393" t="s">
        <v>206</v>
      </c>
      <c r="B57" s="394"/>
      <c r="C57" s="411" t="s">
        <v>329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3"/>
      <c r="AC57" s="398" t="s">
        <v>330</v>
      </c>
      <c r="AD57" s="399"/>
      <c r="AE57" s="461"/>
      <c r="AF57" s="462"/>
      <c r="AG57" s="462"/>
      <c r="AH57" s="463"/>
      <c r="AI57" s="461"/>
      <c r="AJ57" s="462"/>
      <c r="AK57" s="462"/>
      <c r="AL57" s="463"/>
      <c r="AM57" s="461"/>
      <c r="AN57" s="462"/>
      <c r="AO57" s="462"/>
      <c r="AP57" s="463"/>
      <c r="AQ57" s="196" t="s">
        <v>811</v>
      </c>
      <c r="AR57" s="197"/>
      <c r="AS57" s="197"/>
      <c r="AT57" s="198"/>
      <c r="AU57" s="461"/>
      <c r="AV57" s="462"/>
      <c r="AW57" s="462"/>
      <c r="AX57" s="463"/>
      <c r="AY57" s="196" t="s">
        <v>811</v>
      </c>
      <c r="AZ57" s="197"/>
      <c r="BA57" s="197"/>
      <c r="BB57" s="198"/>
      <c r="BC57" s="461"/>
      <c r="BD57" s="462"/>
      <c r="BE57" s="462"/>
      <c r="BF57" s="463"/>
      <c r="BG57" s="511" t="str">
        <f t="shared" si="0"/>
        <v>n.é.</v>
      </c>
      <c r="BH57" s="512"/>
    </row>
    <row r="58" spans="1:60" s="3" customFormat="1" ht="20.100000000000001" customHeight="1" x14ac:dyDescent="0.2">
      <c r="A58" s="482" t="s">
        <v>207</v>
      </c>
      <c r="B58" s="483"/>
      <c r="C58" s="484" t="s">
        <v>630</v>
      </c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6"/>
      <c r="AC58" s="472" t="s">
        <v>331</v>
      </c>
      <c r="AD58" s="473"/>
      <c r="AE58" s="469">
        <f>SUM(AE53:AH57)</f>
        <v>0</v>
      </c>
      <c r="AF58" s="470"/>
      <c r="AG58" s="470"/>
      <c r="AH58" s="471"/>
      <c r="AI58" s="469">
        <f t="shared" ref="AI58" si="29">SUM(AI53:AL57)</f>
        <v>0</v>
      </c>
      <c r="AJ58" s="470"/>
      <c r="AK58" s="470"/>
      <c r="AL58" s="471"/>
      <c r="AM58" s="469">
        <f t="shared" ref="AM58" si="30">SUM(AM53:AP57)</f>
        <v>0</v>
      </c>
      <c r="AN58" s="470"/>
      <c r="AO58" s="470"/>
      <c r="AP58" s="471"/>
      <c r="AQ58" s="513" t="s">
        <v>811</v>
      </c>
      <c r="AR58" s="514"/>
      <c r="AS58" s="514"/>
      <c r="AT58" s="515"/>
      <c r="AU58" s="469">
        <f t="shared" ref="AU58" si="31">SUM(AU53:AX57)</f>
        <v>0</v>
      </c>
      <c r="AV58" s="470"/>
      <c r="AW58" s="470"/>
      <c r="AX58" s="471"/>
      <c r="AY58" s="513" t="s">
        <v>811</v>
      </c>
      <c r="AZ58" s="514"/>
      <c r="BA58" s="514"/>
      <c r="BB58" s="515"/>
      <c r="BC58" s="469">
        <f t="shared" ref="BC58" si="32">SUM(BC53:BF57)</f>
        <v>0</v>
      </c>
      <c r="BD58" s="470"/>
      <c r="BE58" s="470"/>
      <c r="BF58" s="471"/>
      <c r="BG58" s="516" t="str">
        <f t="shared" si="0"/>
        <v>n.é.</v>
      </c>
      <c r="BH58" s="517"/>
    </row>
    <row r="59" spans="1:60" ht="20.100000000000001" hidden="1" customHeight="1" x14ac:dyDescent="0.2">
      <c r="A59" s="393" t="s">
        <v>208</v>
      </c>
      <c r="B59" s="394"/>
      <c r="C59" s="411" t="s">
        <v>433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3"/>
      <c r="AC59" s="398" t="s">
        <v>332</v>
      </c>
      <c r="AD59" s="399"/>
      <c r="AE59" s="461"/>
      <c r="AF59" s="462"/>
      <c r="AG59" s="462"/>
      <c r="AH59" s="463"/>
      <c r="AI59" s="461"/>
      <c r="AJ59" s="462"/>
      <c r="AK59" s="462"/>
      <c r="AL59" s="463"/>
      <c r="AM59" s="461"/>
      <c r="AN59" s="462"/>
      <c r="AO59" s="462"/>
      <c r="AP59" s="463"/>
      <c r="AQ59" s="196" t="s">
        <v>811</v>
      </c>
      <c r="AR59" s="197"/>
      <c r="AS59" s="197"/>
      <c r="AT59" s="198"/>
      <c r="AU59" s="461"/>
      <c r="AV59" s="462"/>
      <c r="AW59" s="462"/>
      <c r="AX59" s="463"/>
      <c r="AY59" s="196" t="s">
        <v>811</v>
      </c>
      <c r="AZ59" s="197"/>
      <c r="BA59" s="197"/>
      <c r="BB59" s="198"/>
      <c r="BC59" s="461"/>
      <c r="BD59" s="462"/>
      <c r="BE59" s="462"/>
      <c r="BF59" s="463"/>
      <c r="BG59" s="511" t="str">
        <f t="shared" si="0"/>
        <v>n.é.</v>
      </c>
      <c r="BH59" s="512"/>
    </row>
    <row r="60" spans="1:60" ht="20.100000000000001" hidden="1" customHeight="1" x14ac:dyDescent="0.2">
      <c r="A60" s="393" t="s">
        <v>209</v>
      </c>
      <c r="B60" s="394"/>
      <c r="C60" s="411" t="s">
        <v>631</v>
      </c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3"/>
      <c r="AC60" s="398" t="s">
        <v>333</v>
      </c>
      <c r="AD60" s="399"/>
      <c r="AE60" s="461"/>
      <c r="AF60" s="462"/>
      <c r="AG60" s="462"/>
      <c r="AH60" s="463"/>
      <c r="AI60" s="461"/>
      <c r="AJ60" s="462"/>
      <c r="AK60" s="462"/>
      <c r="AL60" s="463"/>
      <c r="AM60" s="461"/>
      <c r="AN60" s="462"/>
      <c r="AO60" s="462"/>
      <c r="AP60" s="463"/>
      <c r="AQ60" s="196" t="s">
        <v>811</v>
      </c>
      <c r="AR60" s="197"/>
      <c r="AS60" s="197"/>
      <c r="AT60" s="198"/>
      <c r="AU60" s="461"/>
      <c r="AV60" s="462"/>
      <c r="AW60" s="462"/>
      <c r="AX60" s="463"/>
      <c r="AY60" s="196" t="s">
        <v>811</v>
      </c>
      <c r="AZ60" s="197"/>
      <c r="BA60" s="197"/>
      <c r="BB60" s="198"/>
      <c r="BC60" s="461"/>
      <c r="BD60" s="462"/>
      <c r="BE60" s="462"/>
      <c r="BF60" s="463"/>
      <c r="BG60" s="511" t="str">
        <f t="shared" si="0"/>
        <v>n.é.</v>
      </c>
      <c r="BH60" s="512"/>
    </row>
    <row r="61" spans="1:60" ht="20.100000000000001" hidden="1" customHeight="1" x14ac:dyDescent="0.2">
      <c r="A61" s="393" t="s">
        <v>210</v>
      </c>
      <c r="B61" s="394"/>
      <c r="C61" s="411" t="s">
        <v>634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3"/>
      <c r="AC61" s="398" t="s">
        <v>335</v>
      </c>
      <c r="AD61" s="399"/>
      <c r="AE61" s="461"/>
      <c r="AF61" s="462"/>
      <c r="AG61" s="462"/>
      <c r="AH61" s="463"/>
      <c r="AI61" s="461"/>
      <c r="AJ61" s="462"/>
      <c r="AK61" s="462"/>
      <c r="AL61" s="463"/>
      <c r="AM61" s="461"/>
      <c r="AN61" s="462"/>
      <c r="AO61" s="462"/>
      <c r="AP61" s="463"/>
      <c r="AQ61" s="196" t="s">
        <v>811</v>
      </c>
      <c r="AR61" s="197"/>
      <c r="AS61" s="197"/>
      <c r="AT61" s="198"/>
      <c r="AU61" s="461"/>
      <c r="AV61" s="462"/>
      <c r="AW61" s="462"/>
      <c r="AX61" s="463"/>
      <c r="AY61" s="196" t="s">
        <v>811</v>
      </c>
      <c r="AZ61" s="197"/>
      <c r="BA61" s="197"/>
      <c r="BB61" s="198"/>
      <c r="BC61" s="461"/>
      <c r="BD61" s="462"/>
      <c r="BE61" s="462"/>
      <c r="BF61" s="463"/>
      <c r="BG61" s="511" t="str">
        <f t="shared" si="0"/>
        <v>n.é.</v>
      </c>
      <c r="BH61" s="512"/>
    </row>
    <row r="62" spans="1:60" ht="20.100000000000001" hidden="1" customHeight="1" x14ac:dyDescent="0.2">
      <c r="A62" s="393" t="s">
        <v>211</v>
      </c>
      <c r="B62" s="394"/>
      <c r="C62" s="411" t="s">
        <v>434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3"/>
      <c r="AC62" s="398" t="s">
        <v>632</v>
      </c>
      <c r="AD62" s="399"/>
      <c r="AE62" s="461"/>
      <c r="AF62" s="462"/>
      <c r="AG62" s="462"/>
      <c r="AH62" s="463"/>
      <c r="AI62" s="461"/>
      <c r="AJ62" s="462"/>
      <c r="AK62" s="462"/>
      <c r="AL62" s="463"/>
      <c r="AM62" s="461"/>
      <c r="AN62" s="462"/>
      <c r="AO62" s="462"/>
      <c r="AP62" s="463"/>
      <c r="AQ62" s="196" t="s">
        <v>811</v>
      </c>
      <c r="AR62" s="197"/>
      <c r="AS62" s="197"/>
      <c r="AT62" s="198"/>
      <c r="AU62" s="461"/>
      <c r="AV62" s="462"/>
      <c r="AW62" s="462"/>
      <c r="AX62" s="463"/>
      <c r="AY62" s="196" t="s">
        <v>811</v>
      </c>
      <c r="AZ62" s="197"/>
      <c r="BA62" s="197"/>
      <c r="BB62" s="198"/>
      <c r="BC62" s="461"/>
      <c r="BD62" s="462"/>
      <c r="BE62" s="462"/>
      <c r="BF62" s="463"/>
      <c r="BG62" s="511" t="str">
        <f t="shared" si="0"/>
        <v>n.é.</v>
      </c>
      <c r="BH62" s="512"/>
    </row>
    <row r="63" spans="1:60" ht="20.100000000000001" hidden="1" customHeight="1" x14ac:dyDescent="0.2">
      <c r="A63" s="393" t="s">
        <v>212</v>
      </c>
      <c r="B63" s="394"/>
      <c r="C63" s="411" t="s">
        <v>334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98" t="s">
        <v>633</v>
      </c>
      <c r="AD63" s="399"/>
      <c r="AE63" s="461"/>
      <c r="AF63" s="462"/>
      <c r="AG63" s="462"/>
      <c r="AH63" s="463"/>
      <c r="AI63" s="461"/>
      <c r="AJ63" s="462"/>
      <c r="AK63" s="462"/>
      <c r="AL63" s="463"/>
      <c r="AM63" s="461"/>
      <c r="AN63" s="462"/>
      <c r="AO63" s="462"/>
      <c r="AP63" s="463"/>
      <c r="AQ63" s="196" t="s">
        <v>811</v>
      </c>
      <c r="AR63" s="197"/>
      <c r="AS63" s="197"/>
      <c r="AT63" s="198"/>
      <c r="AU63" s="461"/>
      <c r="AV63" s="462"/>
      <c r="AW63" s="462"/>
      <c r="AX63" s="463"/>
      <c r="AY63" s="196" t="s">
        <v>811</v>
      </c>
      <c r="AZ63" s="197"/>
      <c r="BA63" s="197"/>
      <c r="BB63" s="198"/>
      <c r="BC63" s="461"/>
      <c r="BD63" s="462"/>
      <c r="BE63" s="462"/>
      <c r="BF63" s="463"/>
      <c r="BG63" s="511" t="str">
        <f t="shared" si="0"/>
        <v>n.é.</v>
      </c>
      <c r="BH63" s="512"/>
    </row>
    <row r="64" spans="1:60" s="3" customFormat="1" ht="20.100000000000001" customHeight="1" x14ac:dyDescent="0.2">
      <c r="A64" s="482" t="s">
        <v>213</v>
      </c>
      <c r="B64" s="483"/>
      <c r="C64" s="484" t="s">
        <v>639</v>
      </c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6"/>
      <c r="AC64" s="472" t="s">
        <v>336</v>
      </c>
      <c r="AD64" s="473"/>
      <c r="AE64" s="469">
        <f>SUM(AE59:AH63)</f>
        <v>0</v>
      </c>
      <c r="AF64" s="470"/>
      <c r="AG64" s="470"/>
      <c r="AH64" s="471"/>
      <c r="AI64" s="469">
        <f t="shared" ref="AI64" si="33">SUM(AI59:AL63)</f>
        <v>0</v>
      </c>
      <c r="AJ64" s="470"/>
      <c r="AK64" s="470"/>
      <c r="AL64" s="471"/>
      <c r="AM64" s="469">
        <f t="shared" ref="AM64" si="34">SUM(AM59:AP63)</f>
        <v>0</v>
      </c>
      <c r="AN64" s="470"/>
      <c r="AO64" s="470"/>
      <c r="AP64" s="471"/>
      <c r="AQ64" s="513" t="s">
        <v>811</v>
      </c>
      <c r="AR64" s="514"/>
      <c r="AS64" s="514"/>
      <c r="AT64" s="515"/>
      <c r="AU64" s="469">
        <f t="shared" ref="AU64" si="35">SUM(AU59:AX63)</f>
        <v>0</v>
      </c>
      <c r="AV64" s="470"/>
      <c r="AW64" s="470"/>
      <c r="AX64" s="471"/>
      <c r="AY64" s="513" t="s">
        <v>811</v>
      </c>
      <c r="AZ64" s="514"/>
      <c r="BA64" s="514"/>
      <c r="BB64" s="515"/>
      <c r="BC64" s="469">
        <f t="shared" ref="BC64" si="36">SUM(BC59:BF63)</f>
        <v>0</v>
      </c>
      <c r="BD64" s="470"/>
      <c r="BE64" s="470"/>
      <c r="BF64" s="471"/>
      <c r="BG64" s="516" t="str">
        <f t="shared" si="0"/>
        <v>n.é.</v>
      </c>
      <c r="BH64" s="517"/>
    </row>
    <row r="65" spans="1:60" ht="20.100000000000001" hidden="1" customHeight="1" x14ac:dyDescent="0.2">
      <c r="A65" s="393" t="s">
        <v>214</v>
      </c>
      <c r="B65" s="394"/>
      <c r="C65" s="411" t="s">
        <v>435</v>
      </c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3"/>
      <c r="AC65" s="398" t="s">
        <v>337</v>
      </c>
      <c r="AD65" s="399"/>
      <c r="AE65" s="461"/>
      <c r="AF65" s="462"/>
      <c r="AG65" s="462"/>
      <c r="AH65" s="463"/>
      <c r="AI65" s="461"/>
      <c r="AJ65" s="462"/>
      <c r="AK65" s="462"/>
      <c r="AL65" s="463"/>
      <c r="AM65" s="461"/>
      <c r="AN65" s="462"/>
      <c r="AO65" s="462"/>
      <c r="AP65" s="463"/>
      <c r="AQ65" s="196" t="s">
        <v>811</v>
      </c>
      <c r="AR65" s="197"/>
      <c r="AS65" s="197"/>
      <c r="AT65" s="198"/>
      <c r="AU65" s="461"/>
      <c r="AV65" s="462"/>
      <c r="AW65" s="462"/>
      <c r="AX65" s="463"/>
      <c r="AY65" s="196" t="s">
        <v>811</v>
      </c>
      <c r="AZ65" s="197"/>
      <c r="BA65" s="197"/>
      <c r="BB65" s="198"/>
      <c r="BC65" s="461"/>
      <c r="BD65" s="462"/>
      <c r="BE65" s="462"/>
      <c r="BF65" s="463"/>
      <c r="BG65" s="511" t="str">
        <f t="shared" si="0"/>
        <v>n.é.</v>
      </c>
      <c r="BH65" s="512"/>
    </row>
    <row r="66" spans="1:60" ht="20.100000000000001" hidden="1" customHeight="1" x14ac:dyDescent="0.2">
      <c r="A66" s="393" t="s">
        <v>215</v>
      </c>
      <c r="B66" s="394"/>
      <c r="C66" s="411" t="s">
        <v>637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3"/>
      <c r="AC66" s="398" t="s">
        <v>338</v>
      </c>
      <c r="AD66" s="399"/>
      <c r="AE66" s="461"/>
      <c r="AF66" s="462"/>
      <c r="AG66" s="462"/>
      <c r="AH66" s="463"/>
      <c r="AI66" s="461"/>
      <c r="AJ66" s="462"/>
      <c r="AK66" s="462"/>
      <c r="AL66" s="463"/>
      <c r="AM66" s="461"/>
      <c r="AN66" s="462"/>
      <c r="AO66" s="462"/>
      <c r="AP66" s="463"/>
      <c r="AQ66" s="196" t="s">
        <v>811</v>
      </c>
      <c r="AR66" s="197"/>
      <c r="AS66" s="197"/>
      <c r="AT66" s="198"/>
      <c r="AU66" s="461"/>
      <c r="AV66" s="462"/>
      <c r="AW66" s="462"/>
      <c r="AX66" s="463"/>
      <c r="AY66" s="196" t="s">
        <v>811</v>
      </c>
      <c r="AZ66" s="197"/>
      <c r="BA66" s="197"/>
      <c r="BB66" s="198"/>
      <c r="BC66" s="461"/>
      <c r="BD66" s="462"/>
      <c r="BE66" s="462"/>
      <c r="BF66" s="463"/>
      <c r="BG66" s="511" t="str">
        <f t="shared" si="0"/>
        <v>n.é.</v>
      </c>
      <c r="BH66" s="512"/>
    </row>
    <row r="67" spans="1:60" ht="20.100000000000001" hidden="1" customHeight="1" x14ac:dyDescent="0.2">
      <c r="A67" s="393" t="s">
        <v>216</v>
      </c>
      <c r="B67" s="394"/>
      <c r="C67" s="411" t="s">
        <v>638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398" t="s">
        <v>340</v>
      </c>
      <c r="AD67" s="399"/>
      <c r="AE67" s="461"/>
      <c r="AF67" s="462"/>
      <c r="AG67" s="462"/>
      <c r="AH67" s="463"/>
      <c r="AI67" s="461"/>
      <c r="AJ67" s="462"/>
      <c r="AK67" s="462"/>
      <c r="AL67" s="463"/>
      <c r="AM67" s="461"/>
      <c r="AN67" s="462"/>
      <c r="AO67" s="462"/>
      <c r="AP67" s="463"/>
      <c r="AQ67" s="196" t="s">
        <v>811</v>
      </c>
      <c r="AR67" s="197"/>
      <c r="AS67" s="197"/>
      <c r="AT67" s="198"/>
      <c r="AU67" s="461"/>
      <c r="AV67" s="462"/>
      <c r="AW67" s="462"/>
      <c r="AX67" s="463"/>
      <c r="AY67" s="196" t="s">
        <v>811</v>
      </c>
      <c r="AZ67" s="197"/>
      <c r="BA67" s="197"/>
      <c r="BB67" s="198"/>
      <c r="BC67" s="461"/>
      <c r="BD67" s="462"/>
      <c r="BE67" s="462"/>
      <c r="BF67" s="463"/>
      <c r="BG67" s="511" t="str">
        <f t="shared" si="0"/>
        <v>n.é.</v>
      </c>
      <c r="BH67" s="512"/>
    </row>
    <row r="68" spans="1:60" ht="20.100000000000001" hidden="1" customHeight="1" x14ac:dyDescent="0.2">
      <c r="A68" s="393" t="s">
        <v>217</v>
      </c>
      <c r="B68" s="394"/>
      <c r="C68" s="411" t="s">
        <v>436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3"/>
      <c r="AC68" s="398" t="s">
        <v>635</v>
      </c>
      <c r="AD68" s="399"/>
      <c r="AE68" s="461"/>
      <c r="AF68" s="462"/>
      <c r="AG68" s="462"/>
      <c r="AH68" s="463"/>
      <c r="AI68" s="461"/>
      <c r="AJ68" s="462"/>
      <c r="AK68" s="462"/>
      <c r="AL68" s="463"/>
      <c r="AM68" s="461"/>
      <c r="AN68" s="462"/>
      <c r="AO68" s="462"/>
      <c r="AP68" s="463"/>
      <c r="AQ68" s="196" t="s">
        <v>811</v>
      </c>
      <c r="AR68" s="197"/>
      <c r="AS68" s="197"/>
      <c r="AT68" s="198"/>
      <c r="AU68" s="461"/>
      <c r="AV68" s="462"/>
      <c r="AW68" s="462"/>
      <c r="AX68" s="463"/>
      <c r="AY68" s="196" t="s">
        <v>811</v>
      </c>
      <c r="AZ68" s="197"/>
      <c r="BA68" s="197"/>
      <c r="BB68" s="198"/>
      <c r="BC68" s="461"/>
      <c r="BD68" s="462"/>
      <c r="BE68" s="462"/>
      <c r="BF68" s="463"/>
      <c r="BG68" s="511" t="str">
        <f t="shared" si="0"/>
        <v>n.é.</v>
      </c>
      <c r="BH68" s="512"/>
    </row>
    <row r="69" spans="1:60" ht="20.100000000000001" hidden="1" customHeight="1" x14ac:dyDescent="0.2">
      <c r="A69" s="393" t="s">
        <v>218</v>
      </c>
      <c r="B69" s="394"/>
      <c r="C69" s="411" t="s">
        <v>339</v>
      </c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3"/>
      <c r="AC69" s="398" t="s">
        <v>636</v>
      </c>
      <c r="AD69" s="399"/>
      <c r="AE69" s="461"/>
      <c r="AF69" s="462"/>
      <c r="AG69" s="462"/>
      <c r="AH69" s="463"/>
      <c r="AI69" s="461"/>
      <c r="AJ69" s="462"/>
      <c r="AK69" s="462"/>
      <c r="AL69" s="463"/>
      <c r="AM69" s="461"/>
      <c r="AN69" s="462"/>
      <c r="AO69" s="462"/>
      <c r="AP69" s="463"/>
      <c r="AQ69" s="196" t="s">
        <v>811</v>
      </c>
      <c r="AR69" s="197"/>
      <c r="AS69" s="197"/>
      <c r="AT69" s="198"/>
      <c r="AU69" s="461"/>
      <c r="AV69" s="462"/>
      <c r="AW69" s="462"/>
      <c r="AX69" s="463"/>
      <c r="AY69" s="196" t="s">
        <v>811</v>
      </c>
      <c r="AZ69" s="197"/>
      <c r="BA69" s="197"/>
      <c r="BB69" s="198"/>
      <c r="BC69" s="461"/>
      <c r="BD69" s="462"/>
      <c r="BE69" s="462"/>
      <c r="BF69" s="463"/>
      <c r="BG69" s="511" t="str">
        <f t="shared" si="0"/>
        <v>n.é.</v>
      </c>
      <c r="BH69" s="512"/>
    </row>
    <row r="70" spans="1:60" s="3" customFormat="1" ht="20.100000000000001" customHeight="1" x14ac:dyDescent="0.2">
      <c r="A70" s="482" t="s">
        <v>219</v>
      </c>
      <c r="B70" s="483"/>
      <c r="C70" s="484" t="s">
        <v>640</v>
      </c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6"/>
      <c r="AC70" s="472" t="s">
        <v>341</v>
      </c>
      <c r="AD70" s="473"/>
      <c r="AE70" s="469">
        <f>SUM(AE65:AH69)</f>
        <v>0</v>
      </c>
      <c r="AF70" s="470"/>
      <c r="AG70" s="470"/>
      <c r="AH70" s="471"/>
      <c r="AI70" s="469">
        <f t="shared" ref="AI70" si="37">SUM(AI65:AL69)</f>
        <v>0</v>
      </c>
      <c r="AJ70" s="470"/>
      <c r="AK70" s="470"/>
      <c r="AL70" s="471"/>
      <c r="AM70" s="469">
        <f t="shared" ref="AM70" si="38">SUM(AM65:AP69)</f>
        <v>0</v>
      </c>
      <c r="AN70" s="470"/>
      <c r="AO70" s="470"/>
      <c r="AP70" s="471"/>
      <c r="AQ70" s="513" t="s">
        <v>811</v>
      </c>
      <c r="AR70" s="514"/>
      <c r="AS70" s="514"/>
      <c r="AT70" s="515"/>
      <c r="AU70" s="469">
        <f t="shared" ref="AU70" si="39">SUM(AU65:AX69)</f>
        <v>0</v>
      </c>
      <c r="AV70" s="470"/>
      <c r="AW70" s="470"/>
      <c r="AX70" s="471"/>
      <c r="AY70" s="513" t="s">
        <v>811</v>
      </c>
      <c r="AZ70" s="514"/>
      <c r="BA70" s="514"/>
      <c r="BB70" s="515"/>
      <c r="BC70" s="469">
        <f t="shared" ref="BC70" si="40">SUM(BC65:BF69)</f>
        <v>0</v>
      </c>
      <c r="BD70" s="470"/>
      <c r="BE70" s="470"/>
      <c r="BF70" s="471"/>
      <c r="BG70" s="516" t="str">
        <f t="shared" si="0"/>
        <v>n.é.</v>
      </c>
      <c r="BH70" s="517"/>
    </row>
    <row r="71" spans="1:60" s="3" customFormat="1" ht="20.100000000000001" customHeight="1" x14ac:dyDescent="0.2">
      <c r="A71" s="420" t="s">
        <v>220</v>
      </c>
      <c r="B71" s="421"/>
      <c r="C71" s="422" t="s">
        <v>641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4"/>
      <c r="AC71" s="425" t="s">
        <v>342</v>
      </c>
      <c r="AD71" s="426"/>
      <c r="AE71" s="518">
        <f>AE20+AE26+AE40+AE52+AE58+AE64+AE70</f>
        <v>700000</v>
      </c>
      <c r="AF71" s="519"/>
      <c r="AG71" s="519"/>
      <c r="AH71" s="520"/>
      <c r="AI71" s="518">
        <f t="shared" ref="AI71" si="41">AI20+AI26+AI40+AI52+AI58+AI64+AI70</f>
        <v>748547</v>
      </c>
      <c r="AJ71" s="519"/>
      <c r="AK71" s="519"/>
      <c r="AL71" s="520"/>
      <c r="AM71" s="518">
        <f t="shared" ref="AM71" si="42">AM20+AM26+AM40+AM52+AM58+AM64+AM70</f>
        <v>748547</v>
      </c>
      <c r="AN71" s="519"/>
      <c r="AO71" s="519"/>
      <c r="AP71" s="520"/>
      <c r="AQ71" s="521" t="s">
        <v>811</v>
      </c>
      <c r="AR71" s="522"/>
      <c r="AS71" s="522"/>
      <c r="AT71" s="523"/>
      <c r="AU71" s="518">
        <f t="shared" ref="AU71" si="43">AU20+AU26+AU40+AU52+AU58+AU64+AU70</f>
        <v>0</v>
      </c>
      <c r="AV71" s="519"/>
      <c r="AW71" s="519"/>
      <c r="AX71" s="520"/>
      <c r="AY71" s="521" t="s">
        <v>811</v>
      </c>
      <c r="AZ71" s="522"/>
      <c r="BA71" s="522"/>
      <c r="BB71" s="523"/>
      <c r="BC71" s="518">
        <f t="shared" ref="BC71" si="44">BC20+BC26+BC40+BC52+BC58+BC64+BC70</f>
        <v>748547</v>
      </c>
      <c r="BD71" s="519"/>
      <c r="BE71" s="519"/>
      <c r="BF71" s="520"/>
      <c r="BG71" s="524">
        <f t="shared" si="0"/>
        <v>1</v>
      </c>
      <c r="BH71" s="525"/>
    </row>
    <row r="72" spans="1:60" ht="20.100000000000001" hidden="1" customHeight="1" x14ac:dyDescent="0.2">
      <c r="A72" s="393" t="s">
        <v>221</v>
      </c>
      <c r="B72" s="394"/>
      <c r="C72" s="432" t="s">
        <v>642</v>
      </c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4"/>
      <c r="AC72" s="435" t="s">
        <v>343</v>
      </c>
      <c r="AD72" s="436"/>
      <c r="AE72" s="461"/>
      <c r="AF72" s="462"/>
      <c r="AG72" s="462"/>
      <c r="AH72" s="463"/>
      <c r="AI72" s="461"/>
      <c r="AJ72" s="462"/>
      <c r="AK72" s="462"/>
      <c r="AL72" s="463"/>
      <c r="AM72" s="461"/>
      <c r="AN72" s="462"/>
      <c r="AO72" s="462"/>
      <c r="AP72" s="463"/>
      <c r="AQ72" s="196" t="s">
        <v>811</v>
      </c>
      <c r="AR72" s="197"/>
      <c r="AS72" s="197"/>
      <c r="AT72" s="198"/>
      <c r="AU72" s="461"/>
      <c r="AV72" s="462"/>
      <c r="AW72" s="462"/>
      <c r="AX72" s="463"/>
      <c r="AY72" s="196" t="s">
        <v>811</v>
      </c>
      <c r="AZ72" s="197"/>
      <c r="BA72" s="197"/>
      <c r="BB72" s="198"/>
      <c r="BC72" s="461"/>
      <c r="BD72" s="462"/>
      <c r="BE72" s="462"/>
      <c r="BF72" s="463"/>
      <c r="BG72" s="511" t="str">
        <f t="shared" si="0"/>
        <v>n.é.</v>
      </c>
      <c r="BH72" s="512"/>
    </row>
    <row r="73" spans="1:60" ht="20.100000000000001" hidden="1" customHeight="1" x14ac:dyDescent="0.2">
      <c r="A73" s="393" t="s">
        <v>222</v>
      </c>
      <c r="B73" s="394"/>
      <c r="C73" s="411" t="s">
        <v>344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3"/>
      <c r="AC73" s="435" t="s">
        <v>345</v>
      </c>
      <c r="AD73" s="436"/>
      <c r="AE73" s="461"/>
      <c r="AF73" s="462"/>
      <c r="AG73" s="462"/>
      <c r="AH73" s="463"/>
      <c r="AI73" s="461"/>
      <c r="AJ73" s="462"/>
      <c r="AK73" s="462"/>
      <c r="AL73" s="463"/>
      <c r="AM73" s="461"/>
      <c r="AN73" s="462"/>
      <c r="AO73" s="462"/>
      <c r="AP73" s="463"/>
      <c r="AQ73" s="196" t="s">
        <v>811</v>
      </c>
      <c r="AR73" s="197"/>
      <c r="AS73" s="197"/>
      <c r="AT73" s="198"/>
      <c r="AU73" s="461"/>
      <c r="AV73" s="462"/>
      <c r="AW73" s="462"/>
      <c r="AX73" s="463"/>
      <c r="AY73" s="196" t="s">
        <v>811</v>
      </c>
      <c r="AZ73" s="197"/>
      <c r="BA73" s="197"/>
      <c r="BB73" s="198"/>
      <c r="BC73" s="461"/>
      <c r="BD73" s="462"/>
      <c r="BE73" s="462"/>
      <c r="BF73" s="463"/>
      <c r="BG73" s="511" t="str">
        <f t="shared" ref="BG73:BG144" si="45">IF(AI73&gt;0,BC73/AI73,"n.é.")</f>
        <v>n.é.</v>
      </c>
      <c r="BH73" s="512"/>
    </row>
    <row r="74" spans="1:60" ht="20.100000000000001" hidden="1" customHeight="1" x14ac:dyDescent="0.2">
      <c r="A74" s="393" t="s">
        <v>223</v>
      </c>
      <c r="B74" s="394"/>
      <c r="C74" s="432" t="s">
        <v>643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4"/>
      <c r="AC74" s="435" t="s">
        <v>346</v>
      </c>
      <c r="AD74" s="436"/>
      <c r="AE74" s="461"/>
      <c r="AF74" s="462"/>
      <c r="AG74" s="462"/>
      <c r="AH74" s="463"/>
      <c r="AI74" s="461"/>
      <c r="AJ74" s="462"/>
      <c r="AK74" s="462"/>
      <c r="AL74" s="463"/>
      <c r="AM74" s="461"/>
      <c r="AN74" s="462"/>
      <c r="AO74" s="462"/>
      <c r="AP74" s="463"/>
      <c r="AQ74" s="196" t="s">
        <v>811</v>
      </c>
      <c r="AR74" s="197"/>
      <c r="AS74" s="197"/>
      <c r="AT74" s="198"/>
      <c r="AU74" s="461"/>
      <c r="AV74" s="462"/>
      <c r="AW74" s="462"/>
      <c r="AX74" s="463"/>
      <c r="AY74" s="196" t="s">
        <v>811</v>
      </c>
      <c r="AZ74" s="197"/>
      <c r="BA74" s="197"/>
      <c r="BB74" s="198"/>
      <c r="BC74" s="461"/>
      <c r="BD74" s="462"/>
      <c r="BE74" s="462"/>
      <c r="BF74" s="463"/>
      <c r="BG74" s="511" t="str">
        <f t="shared" si="45"/>
        <v>n.é.</v>
      </c>
      <c r="BH74" s="512"/>
    </row>
    <row r="75" spans="1:60" s="3" customFormat="1" ht="20.100000000000001" customHeight="1" x14ac:dyDescent="0.2">
      <c r="A75" s="482" t="s">
        <v>224</v>
      </c>
      <c r="B75" s="483"/>
      <c r="C75" s="484" t="s">
        <v>646</v>
      </c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6"/>
      <c r="AC75" s="526" t="s">
        <v>347</v>
      </c>
      <c r="AD75" s="527"/>
      <c r="AE75" s="469">
        <f>SUM(AE72:AH74)</f>
        <v>0</v>
      </c>
      <c r="AF75" s="470"/>
      <c r="AG75" s="470"/>
      <c r="AH75" s="471"/>
      <c r="AI75" s="469">
        <f t="shared" ref="AI75" si="46">SUM(AI72:AL74)</f>
        <v>0</v>
      </c>
      <c r="AJ75" s="470"/>
      <c r="AK75" s="470"/>
      <c r="AL75" s="471"/>
      <c r="AM75" s="469">
        <f t="shared" ref="AM75" si="47">SUM(AM72:AP74)</f>
        <v>0</v>
      </c>
      <c r="AN75" s="470"/>
      <c r="AO75" s="470"/>
      <c r="AP75" s="471"/>
      <c r="AQ75" s="513" t="s">
        <v>811</v>
      </c>
      <c r="AR75" s="514"/>
      <c r="AS75" s="514"/>
      <c r="AT75" s="515"/>
      <c r="AU75" s="469">
        <f t="shared" ref="AU75" si="48">SUM(AU72:AX74)</f>
        <v>0</v>
      </c>
      <c r="AV75" s="470"/>
      <c r="AW75" s="470"/>
      <c r="AX75" s="471"/>
      <c r="AY75" s="513" t="s">
        <v>811</v>
      </c>
      <c r="AZ75" s="514"/>
      <c r="BA75" s="514"/>
      <c r="BB75" s="515"/>
      <c r="BC75" s="469">
        <f t="shared" ref="BC75" si="49">SUM(BC72:BF74)</f>
        <v>0</v>
      </c>
      <c r="BD75" s="470"/>
      <c r="BE75" s="470"/>
      <c r="BF75" s="471"/>
      <c r="BG75" s="516" t="str">
        <f t="shared" si="45"/>
        <v>n.é.</v>
      </c>
      <c r="BH75" s="517"/>
    </row>
    <row r="76" spans="1:60" ht="20.100000000000001" hidden="1" customHeight="1" x14ac:dyDescent="0.2">
      <c r="A76" s="393" t="s">
        <v>225</v>
      </c>
      <c r="B76" s="394"/>
      <c r="C76" s="411" t="s">
        <v>348</v>
      </c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3"/>
      <c r="AC76" s="435" t="s">
        <v>349</v>
      </c>
      <c r="AD76" s="436"/>
      <c r="AE76" s="461"/>
      <c r="AF76" s="462"/>
      <c r="AG76" s="462"/>
      <c r="AH76" s="463"/>
      <c r="AI76" s="461"/>
      <c r="AJ76" s="462"/>
      <c r="AK76" s="462"/>
      <c r="AL76" s="463"/>
      <c r="AM76" s="461"/>
      <c r="AN76" s="462"/>
      <c r="AO76" s="462"/>
      <c r="AP76" s="463"/>
      <c r="AQ76" s="196" t="s">
        <v>811</v>
      </c>
      <c r="AR76" s="197"/>
      <c r="AS76" s="197"/>
      <c r="AT76" s="198"/>
      <c r="AU76" s="461"/>
      <c r="AV76" s="462"/>
      <c r="AW76" s="462"/>
      <c r="AX76" s="463"/>
      <c r="AY76" s="196" t="s">
        <v>811</v>
      </c>
      <c r="AZ76" s="197"/>
      <c r="BA76" s="197"/>
      <c r="BB76" s="198"/>
      <c r="BC76" s="461"/>
      <c r="BD76" s="462"/>
      <c r="BE76" s="462"/>
      <c r="BF76" s="463"/>
      <c r="BG76" s="511" t="str">
        <f t="shared" si="45"/>
        <v>n.é.</v>
      </c>
      <c r="BH76" s="512"/>
    </row>
    <row r="77" spans="1:60" ht="20.100000000000001" hidden="1" customHeight="1" x14ac:dyDescent="0.2">
      <c r="A77" s="393" t="s">
        <v>226</v>
      </c>
      <c r="B77" s="394"/>
      <c r="C77" s="432" t="s">
        <v>644</v>
      </c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4"/>
      <c r="AC77" s="435" t="s">
        <v>350</v>
      </c>
      <c r="AD77" s="436"/>
      <c r="AE77" s="461"/>
      <c r="AF77" s="462"/>
      <c r="AG77" s="462"/>
      <c r="AH77" s="463"/>
      <c r="AI77" s="461"/>
      <c r="AJ77" s="462"/>
      <c r="AK77" s="462"/>
      <c r="AL77" s="463"/>
      <c r="AM77" s="461"/>
      <c r="AN77" s="462"/>
      <c r="AO77" s="462"/>
      <c r="AP77" s="463"/>
      <c r="AQ77" s="196" t="s">
        <v>811</v>
      </c>
      <c r="AR77" s="197"/>
      <c r="AS77" s="197"/>
      <c r="AT77" s="198"/>
      <c r="AU77" s="461"/>
      <c r="AV77" s="462"/>
      <c r="AW77" s="462"/>
      <c r="AX77" s="463"/>
      <c r="AY77" s="196" t="s">
        <v>811</v>
      </c>
      <c r="AZ77" s="197"/>
      <c r="BA77" s="197"/>
      <c r="BB77" s="198"/>
      <c r="BC77" s="461"/>
      <c r="BD77" s="462"/>
      <c r="BE77" s="462"/>
      <c r="BF77" s="463"/>
      <c r="BG77" s="511" t="str">
        <f t="shared" si="45"/>
        <v>n.é.</v>
      </c>
      <c r="BH77" s="512"/>
    </row>
    <row r="78" spans="1:60" ht="20.100000000000001" hidden="1" customHeight="1" x14ac:dyDescent="0.2">
      <c r="A78" s="393" t="s">
        <v>227</v>
      </c>
      <c r="B78" s="394"/>
      <c r="C78" s="411" t="s">
        <v>351</v>
      </c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3"/>
      <c r="AC78" s="435" t="s">
        <v>352</v>
      </c>
      <c r="AD78" s="436"/>
      <c r="AE78" s="461"/>
      <c r="AF78" s="462"/>
      <c r="AG78" s="462"/>
      <c r="AH78" s="463"/>
      <c r="AI78" s="461"/>
      <c r="AJ78" s="462"/>
      <c r="AK78" s="462"/>
      <c r="AL78" s="463"/>
      <c r="AM78" s="461"/>
      <c r="AN78" s="462"/>
      <c r="AO78" s="462"/>
      <c r="AP78" s="463"/>
      <c r="AQ78" s="196" t="s">
        <v>811</v>
      </c>
      <c r="AR78" s="197"/>
      <c r="AS78" s="197"/>
      <c r="AT78" s="198"/>
      <c r="AU78" s="461"/>
      <c r="AV78" s="462"/>
      <c r="AW78" s="462"/>
      <c r="AX78" s="463"/>
      <c r="AY78" s="196" t="s">
        <v>811</v>
      </c>
      <c r="AZ78" s="197"/>
      <c r="BA78" s="197"/>
      <c r="BB78" s="198"/>
      <c r="BC78" s="461"/>
      <c r="BD78" s="462"/>
      <c r="BE78" s="462"/>
      <c r="BF78" s="463"/>
      <c r="BG78" s="511" t="str">
        <f t="shared" si="45"/>
        <v>n.é.</v>
      </c>
      <c r="BH78" s="512"/>
    </row>
    <row r="79" spans="1:60" ht="20.100000000000001" hidden="1" customHeight="1" x14ac:dyDescent="0.2">
      <c r="A79" s="393" t="s">
        <v>228</v>
      </c>
      <c r="B79" s="394"/>
      <c r="C79" s="432" t="s">
        <v>645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4"/>
      <c r="AC79" s="435" t="s">
        <v>353</v>
      </c>
      <c r="AD79" s="436"/>
      <c r="AE79" s="461"/>
      <c r="AF79" s="462"/>
      <c r="AG79" s="462"/>
      <c r="AH79" s="463"/>
      <c r="AI79" s="461"/>
      <c r="AJ79" s="462"/>
      <c r="AK79" s="462"/>
      <c r="AL79" s="463"/>
      <c r="AM79" s="461"/>
      <c r="AN79" s="462"/>
      <c r="AO79" s="462"/>
      <c r="AP79" s="463"/>
      <c r="AQ79" s="196" t="s">
        <v>811</v>
      </c>
      <c r="AR79" s="197"/>
      <c r="AS79" s="197"/>
      <c r="AT79" s="198"/>
      <c r="AU79" s="461"/>
      <c r="AV79" s="462"/>
      <c r="AW79" s="462"/>
      <c r="AX79" s="463"/>
      <c r="AY79" s="196" t="s">
        <v>811</v>
      </c>
      <c r="AZ79" s="197"/>
      <c r="BA79" s="197"/>
      <c r="BB79" s="198"/>
      <c r="BC79" s="461"/>
      <c r="BD79" s="462"/>
      <c r="BE79" s="462"/>
      <c r="BF79" s="463"/>
      <c r="BG79" s="511" t="str">
        <f t="shared" si="45"/>
        <v>n.é.</v>
      </c>
      <c r="BH79" s="512"/>
    </row>
    <row r="80" spans="1:60" s="3" customFormat="1" ht="20.100000000000001" customHeight="1" x14ac:dyDescent="0.2">
      <c r="A80" s="482" t="s">
        <v>229</v>
      </c>
      <c r="B80" s="483"/>
      <c r="C80" s="528" t="s">
        <v>647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30"/>
      <c r="AC80" s="526" t="s">
        <v>354</v>
      </c>
      <c r="AD80" s="527"/>
      <c r="AE80" s="469">
        <f>SUM(AE76:AH79)</f>
        <v>0</v>
      </c>
      <c r="AF80" s="470"/>
      <c r="AG80" s="470"/>
      <c r="AH80" s="471"/>
      <c r="AI80" s="469">
        <f t="shared" ref="AI80" si="50">SUM(AI76:AL79)</f>
        <v>0</v>
      </c>
      <c r="AJ80" s="470"/>
      <c r="AK80" s="470"/>
      <c r="AL80" s="471"/>
      <c r="AM80" s="469">
        <f t="shared" ref="AM80" si="51">SUM(AM76:AP79)</f>
        <v>0</v>
      </c>
      <c r="AN80" s="470"/>
      <c r="AO80" s="470"/>
      <c r="AP80" s="471"/>
      <c r="AQ80" s="513" t="s">
        <v>811</v>
      </c>
      <c r="AR80" s="514"/>
      <c r="AS80" s="514"/>
      <c r="AT80" s="515"/>
      <c r="AU80" s="469">
        <f t="shared" ref="AU80" si="52">SUM(AU76:AX79)</f>
        <v>0</v>
      </c>
      <c r="AV80" s="470"/>
      <c r="AW80" s="470"/>
      <c r="AX80" s="471"/>
      <c r="AY80" s="513" t="s">
        <v>811</v>
      </c>
      <c r="AZ80" s="514"/>
      <c r="BA80" s="514"/>
      <c r="BB80" s="515"/>
      <c r="BC80" s="469">
        <f t="shared" ref="BC80" si="53">SUM(BC76:BF79)</f>
        <v>0</v>
      </c>
      <c r="BD80" s="470"/>
      <c r="BE80" s="470"/>
      <c r="BF80" s="471"/>
      <c r="BG80" s="516" t="str">
        <f t="shared" si="45"/>
        <v>n.é.</v>
      </c>
      <c r="BH80" s="517"/>
    </row>
    <row r="81" spans="1:60" ht="20.100000000000001" customHeight="1" x14ac:dyDescent="0.2">
      <c r="A81" s="393" t="s">
        <v>230</v>
      </c>
      <c r="B81" s="394"/>
      <c r="C81" s="411" t="s">
        <v>355</v>
      </c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3"/>
      <c r="AC81" s="435" t="s">
        <v>356</v>
      </c>
      <c r="AD81" s="436"/>
      <c r="AE81" s="461">
        <v>165012</v>
      </c>
      <c r="AF81" s="462"/>
      <c r="AG81" s="462"/>
      <c r="AH81" s="463"/>
      <c r="AI81" s="461">
        <v>90947</v>
      </c>
      <c r="AJ81" s="462"/>
      <c r="AK81" s="462"/>
      <c r="AL81" s="463"/>
      <c r="AM81" s="461">
        <v>90947</v>
      </c>
      <c r="AN81" s="462"/>
      <c r="AO81" s="462"/>
      <c r="AP81" s="463"/>
      <c r="AQ81" s="196" t="s">
        <v>811</v>
      </c>
      <c r="AR81" s="197"/>
      <c r="AS81" s="197"/>
      <c r="AT81" s="198"/>
      <c r="AU81" s="461">
        <v>0</v>
      </c>
      <c r="AV81" s="462"/>
      <c r="AW81" s="462"/>
      <c r="AX81" s="463"/>
      <c r="AY81" s="196" t="s">
        <v>811</v>
      </c>
      <c r="AZ81" s="197"/>
      <c r="BA81" s="197"/>
      <c r="BB81" s="198"/>
      <c r="BC81" s="461">
        <v>90947</v>
      </c>
      <c r="BD81" s="462"/>
      <c r="BE81" s="462"/>
      <c r="BF81" s="463"/>
      <c r="BG81" s="511">
        <f t="shared" si="45"/>
        <v>1</v>
      </c>
      <c r="BH81" s="512"/>
    </row>
    <row r="82" spans="1:60" ht="20.100000000000001" hidden="1" customHeight="1" x14ac:dyDescent="0.2">
      <c r="A82" s="393" t="s">
        <v>231</v>
      </c>
      <c r="B82" s="394"/>
      <c r="C82" s="411" t="s">
        <v>357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3"/>
      <c r="AC82" s="435" t="s">
        <v>358</v>
      </c>
      <c r="AD82" s="436"/>
      <c r="AE82" s="461"/>
      <c r="AF82" s="462"/>
      <c r="AG82" s="462"/>
      <c r="AH82" s="463"/>
      <c r="AI82" s="461"/>
      <c r="AJ82" s="462"/>
      <c r="AK82" s="462"/>
      <c r="AL82" s="463"/>
      <c r="AM82" s="461"/>
      <c r="AN82" s="462"/>
      <c r="AO82" s="462"/>
      <c r="AP82" s="463"/>
      <c r="AQ82" s="196" t="s">
        <v>811</v>
      </c>
      <c r="AR82" s="197"/>
      <c r="AS82" s="197"/>
      <c r="AT82" s="198"/>
      <c r="AU82" s="461"/>
      <c r="AV82" s="462"/>
      <c r="AW82" s="462"/>
      <c r="AX82" s="463"/>
      <c r="AY82" s="196" t="s">
        <v>811</v>
      </c>
      <c r="AZ82" s="197"/>
      <c r="BA82" s="197"/>
      <c r="BB82" s="198"/>
      <c r="BC82" s="461"/>
      <c r="BD82" s="462"/>
      <c r="BE82" s="462"/>
      <c r="BF82" s="463"/>
      <c r="BG82" s="511" t="str">
        <f t="shared" si="45"/>
        <v>n.é.</v>
      </c>
      <c r="BH82" s="512"/>
    </row>
    <row r="83" spans="1:60" s="3" customFormat="1" ht="20.100000000000001" customHeight="1" x14ac:dyDescent="0.2">
      <c r="A83" s="482" t="s">
        <v>232</v>
      </c>
      <c r="B83" s="483"/>
      <c r="C83" s="484" t="s">
        <v>649</v>
      </c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6"/>
      <c r="AC83" s="526" t="s">
        <v>359</v>
      </c>
      <c r="AD83" s="527"/>
      <c r="AE83" s="206">
        <f>SUM(AE81:AH82)</f>
        <v>165012</v>
      </c>
      <c r="AF83" s="207"/>
      <c r="AG83" s="207"/>
      <c r="AH83" s="208"/>
      <c r="AI83" s="206">
        <f t="shared" ref="AI83" si="54">SUM(AI81:AL82)</f>
        <v>90947</v>
      </c>
      <c r="AJ83" s="207"/>
      <c r="AK83" s="207"/>
      <c r="AL83" s="208"/>
      <c r="AM83" s="206">
        <f t="shared" ref="AM83" si="55">SUM(AM81:AP82)</f>
        <v>90947</v>
      </c>
      <c r="AN83" s="207"/>
      <c r="AO83" s="207"/>
      <c r="AP83" s="208"/>
      <c r="AQ83" s="209" t="s">
        <v>811</v>
      </c>
      <c r="AR83" s="210"/>
      <c r="AS83" s="210"/>
      <c r="AT83" s="211"/>
      <c r="AU83" s="206">
        <f t="shared" ref="AU83" si="56">SUM(AU81:AX82)</f>
        <v>0</v>
      </c>
      <c r="AV83" s="207"/>
      <c r="AW83" s="207"/>
      <c r="AX83" s="208"/>
      <c r="AY83" s="209" t="s">
        <v>811</v>
      </c>
      <c r="AZ83" s="210"/>
      <c r="BA83" s="210"/>
      <c r="BB83" s="211"/>
      <c r="BC83" s="206">
        <f t="shared" ref="BC83" si="57">SUM(BC81:BF82)</f>
        <v>90947</v>
      </c>
      <c r="BD83" s="207"/>
      <c r="BE83" s="207"/>
      <c r="BF83" s="208"/>
      <c r="BG83" s="516">
        <f t="shared" si="45"/>
        <v>1</v>
      </c>
      <c r="BH83" s="517"/>
    </row>
    <row r="84" spans="1:60" ht="20.100000000000001" hidden="1" customHeight="1" x14ac:dyDescent="0.2">
      <c r="A84" s="393" t="s">
        <v>233</v>
      </c>
      <c r="B84" s="394"/>
      <c r="C84" s="432" t="s">
        <v>360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5" t="s">
        <v>361</v>
      </c>
      <c r="AD84" s="436"/>
      <c r="AE84" s="461"/>
      <c r="AF84" s="462"/>
      <c r="AG84" s="462"/>
      <c r="AH84" s="463"/>
      <c r="AI84" s="461"/>
      <c r="AJ84" s="462"/>
      <c r="AK84" s="462"/>
      <c r="AL84" s="463"/>
      <c r="AM84" s="461"/>
      <c r="AN84" s="462"/>
      <c r="AO84" s="462"/>
      <c r="AP84" s="463"/>
      <c r="AQ84" s="196" t="s">
        <v>811</v>
      </c>
      <c r="AR84" s="197"/>
      <c r="AS84" s="197"/>
      <c r="AT84" s="198"/>
      <c r="AU84" s="461"/>
      <c r="AV84" s="462"/>
      <c r="AW84" s="462"/>
      <c r="AX84" s="463"/>
      <c r="AY84" s="196" t="s">
        <v>811</v>
      </c>
      <c r="AZ84" s="197"/>
      <c r="BA84" s="197"/>
      <c r="BB84" s="198"/>
      <c r="BC84" s="461"/>
      <c r="BD84" s="462"/>
      <c r="BE84" s="462"/>
      <c r="BF84" s="463"/>
      <c r="BG84" s="511" t="str">
        <f t="shared" si="45"/>
        <v>n.é.</v>
      </c>
      <c r="BH84" s="512"/>
    </row>
    <row r="85" spans="1:60" ht="20.100000000000001" hidden="1" customHeight="1" x14ac:dyDescent="0.2">
      <c r="A85" s="393" t="s">
        <v>234</v>
      </c>
      <c r="B85" s="394"/>
      <c r="C85" s="432" t="s">
        <v>362</v>
      </c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4"/>
      <c r="AC85" s="435" t="s">
        <v>363</v>
      </c>
      <c r="AD85" s="436"/>
      <c r="AE85" s="461"/>
      <c r="AF85" s="462"/>
      <c r="AG85" s="462"/>
      <c r="AH85" s="463"/>
      <c r="AI85" s="461"/>
      <c r="AJ85" s="462"/>
      <c r="AK85" s="462"/>
      <c r="AL85" s="463"/>
      <c r="AM85" s="461"/>
      <c r="AN85" s="462"/>
      <c r="AO85" s="462"/>
      <c r="AP85" s="463"/>
      <c r="AQ85" s="196" t="s">
        <v>811</v>
      </c>
      <c r="AR85" s="197"/>
      <c r="AS85" s="197"/>
      <c r="AT85" s="198"/>
      <c r="AU85" s="461"/>
      <c r="AV85" s="462"/>
      <c r="AW85" s="462"/>
      <c r="AX85" s="463"/>
      <c r="AY85" s="196" t="s">
        <v>811</v>
      </c>
      <c r="AZ85" s="197"/>
      <c r="BA85" s="197"/>
      <c r="BB85" s="198"/>
      <c r="BC85" s="461"/>
      <c r="BD85" s="462"/>
      <c r="BE85" s="462"/>
      <c r="BF85" s="463"/>
      <c r="BG85" s="511" t="str">
        <f t="shared" si="45"/>
        <v>n.é.</v>
      </c>
      <c r="BH85" s="512"/>
    </row>
    <row r="86" spans="1:60" ht="20.100000000000001" customHeight="1" x14ac:dyDescent="0.2">
      <c r="A86" s="393" t="s">
        <v>235</v>
      </c>
      <c r="B86" s="394"/>
      <c r="C86" s="432" t="s">
        <v>364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35" t="s">
        <v>365</v>
      </c>
      <c r="AD86" s="436"/>
      <c r="AE86" s="461">
        <v>45370428</v>
      </c>
      <c r="AF86" s="462"/>
      <c r="AG86" s="462"/>
      <c r="AH86" s="463"/>
      <c r="AI86" s="461">
        <v>48913934</v>
      </c>
      <c r="AJ86" s="462"/>
      <c r="AK86" s="462"/>
      <c r="AL86" s="463"/>
      <c r="AM86" s="461">
        <v>48913934</v>
      </c>
      <c r="AN86" s="462"/>
      <c r="AO86" s="462"/>
      <c r="AP86" s="463"/>
      <c r="AQ86" s="196" t="s">
        <v>811</v>
      </c>
      <c r="AR86" s="197"/>
      <c r="AS86" s="197"/>
      <c r="AT86" s="198"/>
      <c r="AU86" s="461">
        <v>0</v>
      </c>
      <c r="AV86" s="462"/>
      <c r="AW86" s="462"/>
      <c r="AX86" s="463"/>
      <c r="AY86" s="196" t="s">
        <v>811</v>
      </c>
      <c r="AZ86" s="197"/>
      <c r="BA86" s="197"/>
      <c r="BB86" s="198"/>
      <c r="BC86" s="461">
        <v>48913934</v>
      </c>
      <c r="BD86" s="462"/>
      <c r="BE86" s="462"/>
      <c r="BF86" s="463"/>
      <c r="BG86" s="511">
        <f t="shared" si="45"/>
        <v>1</v>
      </c>
      <c r="BH86" s="512"/>
    </row>
    <row r="87" spans="1:60" ht="20.100000000000001" hidden="1" customHeight="1" x14ac:dyDescent="0.2">
      <c r="A87" s="393" t="s">
        <v>236</v>
      </c>
      <c r="B87" s="394"/>
      <c r="C87" s="432" t="s">
        <v>648</v>
      </c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4"/>
      <c r="AC87" s="435" t="s">
        <v>366</v>
      </c>
      <c r="AD87" s="436"/>
      <c r="AE87" s="461"/>
      <c r="AF87" s="462"/>
      <c r="AG87" s="462"/>
      <c r="AH87" s="463"/>
      <c r="AI87" s="461"/>
      <c r="AJ87" s="462"/>
      <c r="AK87" s="462"/>
      <c r="AL87" s="463"/>
      <c r="AM87" s="461"/>
      <c r="AN87" s="462"/>
      <c r="AO87" s="462"/>
      <c r="AP87" s="463"/>
      <c r="AQ87" s="196" t="s">
        <v>811</v>
      </c>
      <c r="AR87" s="197"/>
      <c r="AS87" s="197"/>
      <c r="AT87" s="198"/>
      <c r="AU87" s="461"/>
      <c r="AV87" s="462"/>
      <c r="AW87" s="462"/>
      <c r="AX87" s="463"/>
      <c r="AY87" s="196" t="s">
        <v>811</v>
      </c>
      <c r="AZ87" s="197"/>
      <c r="BA87" s="197"/>
      <c r="BB87" s="198"/>
      <c r="BC87" s="461"/>
      <c r="BD87" s="462"/>
      <c r="BE87" s="462"/>
      <c r="BF87" s="463"/>
      <c r="BG87" s="511" t="str">
        <f t="shared" si="45"/>
        <v>n.é.</v>
      </c>
      <c r="BH87" s="512"/>
    </row>
    <row r="88" spans="1:60" ht="20.100000000000001" hidden="1" customHeight="1" x14ac:dyDescent="0.2">
      <c r="A88" s="393" t="s">
        <v>237</v>
      </c>
      <c r="B88" s="394"/>
      <c r="C88" s="411" t="s">
        <v>367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3"/>
      <c r="AC88" s="435" t="s">
        <v>368</v>
      </c>
      <c r="AD88" s="436"/>
      <c r="AE88" s="461"/>
      <c r="AF88" s="462"/>
      <c r="AG88" s="462"/>
      <c r="AH88" s="463"/>
      <c r="AI88" s="461"/>
      <c r="AJ88" s="462"/>
      <c r="AK88" s="462"/>
      <c r="AL88" s="463"/>
      <c r="AM88" s="461"/>
      <c r="AN88" s="462"/>
      <c r="AO88" s="462"/>
      <c r="AP88" s="463"/>
      <c r="AQ88" s="196" t="s">
        <v>811</v>
      </c>
      <c r="AR88" s="197"/>
      <c r="AS88" s="197"/>
      <c r="AT88" s="198"/>
      <c r="AU88" s="461"/>
      <c r="AV88" s="462"/>
      <c r="AW88" s="462"/>
      <c r="AX88" s="463"/>
      <c r="AY88" s="196" t="s">
        <v>811</v>
      </c>
      <c r="AZ88" s="197"/>
      <c r="BA88" s="197"/>
      <c r="BB88" s="198"/>
      <c r="BC88" s="461"/>
      <c r="BD88" s="462"/>
      <c r="BE88" s="462"/>
      <c r="BF88" s="463"/>
      <c r="BG88" s="511" t="str">
        <f t="shared" si="45"/>
        <v>n.é.</v>
      </c>
      <c r="BH88" s="512"/>
    </row>
    <row r="89" spans="1:60" ht="20.100000000000001" hidden="1" customHeight="1" x14ac:dyDescent="0.2">
      <c r="A89" s="393" t="s">
        <v>238</v>
      </c>
      <c r="B89" s="394"/>
      <c r="C89" s="411" t="s">
        <v>653</v>
      </c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3"/>
      <c r="AC89" s="435" t="s">
        <v>651</v>
      </c>
      <c r="AD89" s="436"/>
      <c r="AE89" s="461"/>
      <c r="AF89" s="462"/>
      <c r="AG89" s="462"/>
      <c r="AH89" s="463"/>
      <c r="AI89" s="461"/>
      <c r="AJ89" s="462"/>
      <c r="AK89" s="462"/>
      <c r="AL89" s="463"/>
      <c r="AM89" s="461"/>
      <c r="AN89" s="462"/>
      <c r="AO89" s="462"/>
      <c r="AP89" s="463"/>
      <c r="AQ89" s="196" t="s">
        <v>811</v>
      </c>
      <c r="AR89" s="197"/>
      <c r="AS89" s="197"/>
      <c r="AT89" s="198"/>
      <c r="AU89" s="461"/>
      <c r="AV89" s="462"/>
      <c r="AW89" s="462"/>
      <c r="AX89" s="463"/>
      <c r="AY89" s="196" t="s">
        <v>811</v>
      </c>
      <c r="AZ89" s="197"/>
      <c r="BA89" s="197"/>
      <c r="BB89" s="198"/>
      <c r="BC89" s="461"/>
      <c r="BD89" s="462"/>
      <c r="BE89" s="462"/>
      <c r="BF89" s="463"/>
      <c r="BG89" s="511" t="str">
        <f t="shared" si="45"/>
        <v>n.é.</v>
      </c>
      <c r="BH89" s="512"/>
    </row>
    <row r="90" spans="1:60" ht="20.100000000000001" hidden="1" customHeight="1" x14ac:dyDescent="0.2">
      <c r="A90" s="393" t="s">
        <v>239</v>
      </c>
      <c r="B90" s="394"/>
      <c r="C90" s="411" t="s">
        <v>654</v>
      </c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3"/>
      <c r="AC90" s="435" t="s">
        <v>652</v>
      </c>
      <c r="AD90" s="436"/>
      <c r="AE90" s="461"/>
      <c r="AF90" s="462"/>
      <c r="AG90" s="462"/>
      <c r="AH90" s="463"/>
      <c r="AI90" s="461"/>
      <c r="AJ90" s="462"/>
      <c r="AK90" s="462"/>
      <c r="AL90" s="463"/>
      <c r="AM90" s="461"/>
      <c r="AN90" s="462"/>
      <c r="AO90" s="462"/>
      <c r="AP90" s="463"/>
      <c r="AQ90" s="196" t="s">
        <v>811</v>
      </c>
      <c r="AR90" s="197"/>
      <c r="AS90" s="197"/>
      <c r="AT90" s="198"/>
      <c r="AU90" s="461"/>
      <c r="AV90" s="462"/>
      <c r="AW90" s="462"/>
      <c r="AX90" s="463"/>
      <c r="AY90" s="196" t="s">
        <v>811</v>
      </c>
      <c r="AZ90" s="197"/>
      <c r="BA90" s="197"/>
      <c r="BB90" s="198"/>
      <c r="BC90" s="461"/>
      <c r="BD90" s="462"/>
      <c r="BE90" s="462"/>
      <c r="BF90" s="463"/>
      <c r="BG90" s="511" t="str">
        <f t="shared" si="45"/>
        <v>n.é.</v>
      </c>
      <c r="BH90" s="512"/>
    </row>
    <row r="91" spans="1:60" s="3" customFormat="1" ht="20.100000000000001" customHeight="1" x14ac:dyDescent="0.2">
      <c r="A91" s="482" t="s">
        <v>240</v>
      </c>
      <c r="B91" s="483"/>
      <c r="C91" s="484" t="s">
        <v>656</v>
      </c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6"/>
      <c r="AC91" s="526" t="s">
        <v>650</v>
      </c>
      <c r="AD91" s="527"/>
      <c r="AE91" s="531">
        <f>SUM(AE89:AH90)</f>
        <v>0</v>
      </c>
      <c r="AF91" s="532"/>
      <c r="AG91" s="532"/>
      <c r="AH91" s="533"/>
      <c r="AI91" s="531">
        <f t="shared" ref="AI91" si="58">SUM(AI89:AL90)</f>
        <v>0</v>
      </c>
      <c r="AJ91" s="532"/>
      <c r="AK91" s="532"/>
      <c r="AL91" s="533"/>
      <c r="AM91" s="531">
        <f t="shared" ref="AM91" si="59">SUM(AM89:AP90)</f>
        <v>0</v>
      </c>
      <c r="AN91" s="532"/>
      <c r="AO91" s="532"/>
      <c r="AP91" s="533"/>
      <c r="AQ91" s="534" t="s">
        <v>811</v>
      </c>
      <c r="AR91" s="535"/>
      <c r="AS91" s="535"/>
      <c r="AT91" s="536"/>
      <c r="AU91" s="531">
        <f t="shared" ref="AU91" si="60">SUM(AU89:AX90)</f>
        <v>0</v>
      </c>
      <c r="AV91" s="532"/>
      <c r="AW91" s="532"/>
      <c r="AX91" s="533"/>
      <c r="AY91" s="534" t="s">
        <v>811</v>
      </c>
      <c r="AZ91" s="535"/>
      <c r="BA91" s="535"/>
      <c r="BB91" s="536"/>
      <c r="BC91" s="531">
        <f t="shared" ref="BC91" si="61">SUM(BC89:BF90)</f>
        <v>0</v>
      </c>
      <c r="BD91" s="532"/>
      <c r="BE91" s="532"/>
      <c r="BF91" s="533"/>
      <c r="BG91" s="516" t="str">
        <f t="shared" si="45"/>
        <v>n.é.</v>
      </c>
      <c r="BH91" s="517"/>
    </row>
    <row r="92" spans="1:60" s="3" customFormat="1" ht="20.100000000000001" customHeight="1" x14ac:dyDescent="0.2">
      <c r="A92" s="482" t="s">
        <v>502</v>
      </c>
      <c r="B92" s="483"/>
      <c r="C92" s="484" t="s">
        <v>655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6"/>
      <c r="AC92" s="526" t="s">
        <v>369</v>
      </c>
      <c r="AD92" s="527"/>
      <c r="AE92" s="469">
        <f>AE75+AE80+SUM(AE83:AH88)+AE91</f>
        <v>45535440</v>
      </c>
      <c r="AF92" s="470"/>
      <c r="AG92" s="470"/>
      <c r="AH92" s="471"/>
      <c r="AI92" s="469">
        <f t="shared" ref="AI92" si="62">AI75+AI80+SUM(AI83:AL88)+AI91</f>
        <v>49004881</v>
      </c>
      <c r="AJ92" s="470"/>
      <c r="AK92" s="470"/>
      <c r="AL92" s="471"/>
      <c r="AM92" s="469">
        <f t="shared" ref="AM92" si="63">AM75+AM80+SUM(AM83:AP88)+AM91</f>
        <v>49004881</v>
      </c>
      <c r="AN92" s="470"/>
      <c r="AO92" s="470"/>
      <c r="AP92" s="471"/>
      <c r="AQ92" s="513" t="s">
        <v>811</v>
      </c>
      <c r="AR92" s="514"/>
      <c r="AS92" s="514"/>
      <c r="AT92" s="515"/>
      <c r="AU92" s="469">
        <f t="shared" ref="AU92" si="64">AU75+AU80+SUM(AU83:AX88)+AU91</f>
        <v>0</v>
      </c>
      <c r="AV92" s="470"/>
      <c r="AW92" s="470"/>
      <c r="AX92" s="471"/>
      <c r="AY92" s="513" t="s">
        <v>811</v>
      </c>
      <c r="AZ92" s="514"/>
      <c r="BA92" s="514"/>
      <c r="BB92" s="515"/>
      <c r="BC92" s="469">
        <f t="shared" ref="BC92" si="65">BC75+BC80+SUM(BC83:BF88)+BC91</f>
        <v>49004881</v>
      </c>
      <c r="BD92" s="470"/>
      <c r="BE92" s="470"/>
      <c r="BF92" s="471"/>
      <c r="BG92" s="516">
        <f t="shared" si="45"/>
        <v>1</v>
      </c>
      <c r="BH92" s="517"/>
    </row>
    <row r="93" spans="1:60" ht="20.100000000000001" hidden="1" customHeight="1" x14ac:dyDescent="0.2">
      <c r="A93" s="393" t="s">
        <v>503</v>
      </c>
      <c r="B93" s="394"/>
      <c r="C93" s="411" t="s">
        <v>799</v>
      </c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3"/>
      <c r="AC93" s="435" t="s">
        <v>371</v>
      </c>
      <c r="AD93" s="436"/>
      <c r="AE93" s="461"/>
      <c r="AF93" s="462"/>
      <c r="AG93" s="462"/>
      <c r="AH93" s="463"/>
      <c r="AI93" s="461"/>
      <c r="AJ93" s="462"/>
      <c r="AK93" s="462"/>
      <c r="AL93" s="463"/>
      <c r="AM93" s="461"/>
      <c r="AN93" s="462"/>
      <c r="AO93" s="462"/>
      <c r="AP93" s="463"/>
      <c r="AQ93" s="196" t="s">
        <v>811</v>
      </c>
      <c r="AR93" s="197"/>
      <c r="AS93" s="197"/>
      <c r="AT93" s="198"/>
      <c r="AU93" s="461"/>
      <c r="AV93" s="462"/>
      <c r="AW93" s="462"/>
      <c r="AX93" s="463"/>
      <c r="AY93" s="196" t="s">
        <v>811</v>
      </c>
      <c r="AZ93" s="197"/>
      <c r="BA93" s="197"/>
      <c r="BB93" s="198"/>
      <c r="BC93" s="461"/>
      <c r="BD93" s="462"/>
      <c r="BE93" s="462"/>
      <c r="BF93" s="463"/>
      <c r="BG93" s="511" t="str">
        <f t="shared" si="45"/>
        <v>n.é.</v>
      </c>
      <c r="BH93" s="512"/>
    </row>
    <row r="94" spans="1:60" ht="20.100000000000001" hidden="1" customHeight="1" x14ac:dyDescent="0.2">
      <c r="A94" s="393" t="s">
        <v>504</v>
      </c>
      <c r="B94" s="394"/>
      <c r="C94" s="411" t="s">
        <v>372</v>
      </c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3"/>
      <c r="AC94" s="435" t="s">
        <v>373</v>
      </c>
      <c r="AD94" s="436"/>
      <c r="AE94" s="461"/>
      <c r="AF94" s="462"/>
      <c r="AG94" s="462"/>
      <c r="AH94" s="463"/>
      <c r="AI94" s="461"/>
      <c r="AJ94" s="462"/>
      <c r="AK94" s="462"/>
      <c r="AL94" s="463"/>
      <c r="AM94" s="461"/>
      <c r="AN94" s="462"/>
      <c r="AO94" s="462"/>
      <c r="AP94" s="463"/>
      <c r="AQ94" s="196" t="s">
        <v>811</v>
      </c>
      <c r="AR94" s="197"/>
      <c r="AS94" s="197"/>
      <c r="AT94" s="198"/>
      <c r="AU94" s="461"/>
      <c r="AV94" s="462"/>
      <c r="AW94" s="462"/>
      <c r="AX94" s="463"/>
      <c r="AY94" s="196" t="s">
        <v>811</v>
      </c>
      <c r="AZ94" s="197"/>
      <c r="BA94" s="197"/>
      <c r="BB94" s="198"/>
      <c r="BC94" s="461"/>
      <c r="BD94" s="462"/>
      <c r="BE94" s="462"/>
      <c r="BF94" s="463"/>
      <c r="BG94" s="511" t="str">
        <f t="shared" si="45"/>
        <v>n.é.</v>
      </c>
      <c r="BH94" s="512"/>
    </row>
    <row r="95" spans="1:60" ht="20.100000000000001" hidden="1" customHeight="1" x14ac:dyDescent="0.2">
      <c r="A95" s="393" t="s">
        <v>505</v>
      </c>
      <c r="B95" s="394"/>
      <c r="C95" s="432" t="s">
        <v>374</v>
      </c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4"/>
      <c r="AC95" s="435" t="s">
        <v>375</v>
      </c>
      <c r="AD95" s="436"/>
      <c r="AE95" s="461"/>
      <c r="AF95" s="462"/>
      <c r="AG95" s="462"/>
      <c r="AH95" s="463"/>
      <c r="AI95" s="461"/>
      <c r="AJ95" s="462"/>
      <c r="AK95" s="462"/>
      <c r="AL95" s="463"/>
      <c r="AM95" s="461"/>
      <c r="AN95" s="462"/>
      <c r="AO95" s="462"/>
      <c r="AP95" s="463"/>
      <c r="AQ95" s="196" t="s">
        <v>811</v>
      </c>
      <c r="AR95" s="197"/>
      <c r="AS95" s="197"/>
      <c r="AT95" s="198"/>
      <c r="AU95" s="461"/>
      <c r="AV95" s="462"/>
      <c r="AW95" s="462"/>
      <c r="AX95" s="463"/>
      <c r="AY95" s="196" t="s">
        <v>811</v>
      </c>
      <c r="AZ95" s="197"/>
      <c r="BA95" s="197"/>
      <c r="BB95" s="198"/>
      <c r="BC95" s="461"/>
      <c r="BD95" s="462"/>
      <c r="BE95" s="462"/>
      <c r="BF95" s="463"/>
      <c r="BG95" s="511" t="str">
        <f t="shared" si="45"/>
        <v>n.é.</v>
      </c>
      <c r="BH95" s="512"/>
    </row>
    <row r="96" spans="1:60" ht="20.100000000000001" hidden="1" customHeight="1" x14ac:dyDescent="0.2">
      <c r="A96" s="393" t="s">
        <v>506</v>
      </c>
      <c r="B96" s="394"/>
      <c r="C96" s="432" t="s">
        <v>659</v>
      </c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4"/>
      <c r="AC96" s="435" t="s">
        <v>376</v>
      </c>
      <c r="AD96" s="436"/>
      <c r="AE96" s="461"/>
      <c r="AF96" s="462"/>
      <c r="AG96" s="462"/>
      <c r="AH96" s="463"/>
      <c r="AI96" s="461"/>
      <c r="AJ96" s="462"/>
      <c r="AK96" s="462"/>
      <c r="AL96" s="463"/>
      <c r="AM96" s="461"/>
      <c r="AN96" s="462"/>
      <c r="AO96" s="462"/>
      <c r="AP96" s="463"/>
      <c r="AQ96" s="196" t="s">
        <v>811</v>
      </c>
      <c r="AR96" s="197"/>
      <c r="AS96" s="197"/>
      <c r="AT96" s="198"/>
      <c r="AU96" s="461"/>
      <c r="AV96" s="462"/>
      <c r="AW96" s="462"/>
      <c r="AX96" s="463"/>
      <c r="AY96" s="196" t="s">
        <v>811</v>
      </c>
      <c r="AZ96" s="197"/>
      <c r="BA96" s="197"/>
      <c r="BB96" s="198"/>
      <c r="BC96" s="461"/>
      <c r="BD96" s="462"/>
      <c r="BE96" s="462"/>
      <c r="BF96" s="463"/>
      <c r="BG96" s="511" t="str">
        <f t="shared" si="45"/>
        <v>n.é.</v>
      </c>
      <c r="BH96" s="512"/>
    </row>
    <row r="97" spans="1:60" ht="20.100000000000001" hidden="1" customHeight="1" x14ac:dyDescent="0.2">
      <c r="A97" s="393" t="s">
        <v>507</v>
      </c>
      <c r="B97" s="394"/>
      <c r="C97" s="432" t="s">
        <v>658</v>
      </c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4"/>
      <c r="AC97" s="435" t="s">
        <v>660</v>
      </c>
      <c r="AD97" s="436"/>
      <c r="AE97" s="461"/>
      <c r="AF97" s="462"/>
      <c r="AG97" s="462"/>
      <c r="AH97" s="463"/>
      <c r="AI97" s="461"/>
      <c r="AJ97" s="462"/>
      <c r="AK97" s="462"/>
      <c r="AL97" s="463"/>
      <c r="AM97" s="461"/>
      <c r="AN97" s="462"/>
      <c r="AO97" s="462"/>
      <c r="AP97" s="463"/>
      <c r="AQ97" s="196" t="s">
        <v>811</v>
      </c>
      <c r="AR97" s="197"/>
      <c r="AS97" s="197"/>
      <c r="AT97" s="198"/>
      <c r="AU97" s="461"/>
      <c r="AV97" s="462"/>
      <c r="AW97" s="462"/>
      <c r="AX97" s="463"/>
      <c r="AY97" s="196" t="s">
        <v>811</v>
      </c>
      <c r="AZ97" s="197"/>
      <c r="BA97" s="197"/>
      <c r="BB97" s="198"/>
      <c r="BC97" s="461"/>
      <c r="BD97" s="462"/>
      <c r="BE97" s="462"/>
      <c r="BF97" s="463"/>
      <c r="BG97" s="511" t="str">
        <f t="shared" si="45"/>
        <v>n.é.</v>
      </c>
      <c r="BH97" s="512"/>
    </row>
    <row r="98" spans="1:60" s="3" customFormat="1" ht="20.100000000000001" customHeight="1" x14ac:dyDescent="0.2">
      <c r="A98" s="482" t="s">
        <v>508</v>
      </c>
      <c r="B98" s="483"/>
      <c r="C98" s="528" t="s">
        <v>657</v>
      </c>
      <c r="D98" s="529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30"/>
      <c r="AC98" s="526" t="s">
        <v>377</v>
      </c>
      <c r="AD98" s="527"/>
      <c r="AE98" s="469">
        <f>SUM(AE93:AH97)</f>
        <v>0</v>
      </c>
      <c r="AF98" s="470"/>
      <c r="AG98" s="470"/>
      <c r="AH98" s="471"/>
      <c r="AI98" s="469">
        <f t="shared" ref="AI98" si="66">SUM(AI93:AL97)</f>
        <v>0</v>
      </c>
      <c r="AJ98" s="470"/>
      <c r="AK98" s="470"/>
      <c r="AL98" s="471"/>
      <c r="AM98" s="469">
        <f t="shared" ref="AM98" si="67">SUM(AM93:AP97)</f>
        <v>0</v>
      </c>
      <c r="AN98" s="470"/>
      <c r="AO98" s="470"/>
      <c r="AP98" s="471"/>
      <c r="AQ98" s="513" t="s">
        <v>811</v>
      </c>
      <c r="AR98" s="514"/>
      <c r="AS98" s="514"/>
      <c r="AT98" s="515"/>
      <c r="AU98" s="469">
        <f t="shared" ref="AU98" si="68">SUM(AU93:AX97)</f>
        <v>0</v>
      </c>
      <c r="AV98" s="470"/>
      <c r="AW98" s="470"/>
      <c r="AX98" s="471"/>
      <c r="AY98" s="513" t="s">
        <v>811</v>
      </c>
      <c r="AZ98" s="514"/>
      <c r="BA98" s="514"/>
      <c r="BB98" s="515"/>
      <c r="BC98" s="469">
        <f t="shared" ref="BC98" si="69">SUM(BC93:BF97)</f>
        <v>0</v>
      </c>
      <c r="BD98" s="470"/>
      <c r="BE98" s="470"/>
      <c r="BF98" s="471"/>
      <c r="BG98" s="516" t="str">
        <f t="shared" si="45"/>
        <v>n.é.</v>
      </c>
      <c r="BH98" s="517"/>
    </row>
    <row r="99" spans="1:60" s="3" customFormat="1" ht="20.100000000000001" hidden="1" customHeight="1" x14ac:dyDescent="0.2">
      <c r="A99" s="393" t="s">
        <v>509</v>
      </c>
      <c r="B99" s="394"/>
      <c r="C99" s="411" t="s">
        <v>378</v>
      </c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3"/>
      <c r="AC99" s="435" t="s">
        <v>379</v>
      </c>
      <c r="AD99" s="436"/>
      <c r="AE99" s="461"/>
      <c r="AF99" s="462"/>
      <c r="AG99" s="462"/>
      <c r="AH99" s="463"/>
      <c r="AI99" s="461"/>
      <c r="AJ99" s="462"/>
      <c r="AK99" s="462"/>
      <c r="AL99" s="463"/>
      <c r="AM99" s="461"/>
      <c r="AN99" s="462"/>
      <c r="AO99" s="462"/>
      <c r="AP99" s="463"/>
      <c r="AQ99" s="196" t="s">
        <v>811</v>
      </c>
      <c r="AR99" s="197"/>
      <c r="AS99" s="197"/>
      <c r="AT99" s="198"/>
      <c r="AU99" s="461"/>
      <c r="AV99" s="462"/>
      <c r="AW99" s="462"/>
      <c r="AX99" s="463"/>
      <c r="AY99" s="196" t="s">
        <v>811</v>
      </c>
      <c r="AZ99" s="197"/>
      <c r="BA99" s="197"/>
      <c r="BB99" s="198"/>
      <c r="BC99" s="461"/>
      <c r="BD99" s="462"/>
      <c r="BE99" s="462"/>
      <c r="BF99" s="463"/>
      <c r="BG99" s="511" t="str">
        <f t="shared" si="45"/>
        <v>n.é.</v>
      </c>
      <c r="BH99" s="512"/>
    </row>
    <row r="100" spans="1:60" ht="20.100000000000001" hidden="1" customHeight="1" x14ac:dyDescent="0.2">
      <c r="A100" s="393" t="s">
        <v>510</v>
      </c>
      <c r="B100" s="394"/>
      <c r="C100" s="411" t="s">
        <v>664</v>
      </c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3"/>
      <c r="AC100" s="435" t="s">
        <v>662</v>
      </c>
      <c r="AD100" s="436"/>
      <c r="AE100" s="461"/>
      <c r="AF100" s="462"/>
      <c r="AG100" s="462"/>
      <c r="AH100" s="463"/>
      <c r="AI100" s="461"/>
      <c r="AJ100" s="462"/>
      <c r="AK100" s="462"/>
      <c r="AL100" s="463"/>
      <c r="AM100" s="461"/>
      <c r="AN100" s="462"/>
      <c r="AO100" s="462"/>
      <c r="AP100" s="463"/>
      <c r="AQ100" s="196" t="s">
        <v>811</v>
      </c>
      <c r="AR100" s="197"/>
      <c r="AS100" s="197"/>
      <c r="AT100" s="198"/>
      <c r="AU100" s="461"/>
      <c r="AV100" s="462"/>
      <c r="AW100" s="462"/>
      <c r="AX100" s="463"/>
      <c r="AY100" s="196" t="s">
        <v>811</v>
      </c>
      <c r="AZ100" s="197"/>
      <c r="BA100" s="197"/>
      <c r="BB100" s="198"/>
      <c r="BC100" s="461"/>
      <c r="BD100" s="462"/>
      <c r="BE100" s="462"/>
      <c r="BF100" s="463"/>
      <c r="BG100" s="511" t="str">
        <f t="shared" si="45"/>
        <v>n.é.</v>
      </c>
      <c r="BH100" s="512"/>
    </row>
    <row r="101" spans="1:60" s="3" customFormat="1" ht="20.100000000000001" customHeight="1" x14ac:dyDescent="0.2">
      <c r="A101" s="420" t="s">
        <v>511</v>
      </c>
      <c r="B101" s="421"/>
      <c r="C101" s="537" t="s">
        <v>663</v>
      </c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8"/>
      <c r="T101" s="538"/>
      <c r="U101" s="538"/>
      <c r="V101" s="538"/>
      <c r="W101" s="538"/>
      <c r="X101" s="538"/>
      <c r="Y101" s="538"/>
      <c r="Z101" s="538"/>
      <c r="AA101" s="538"/>
      <c r="AB101" s="539"/>
      <c r="AC101" s="540" t="s">
        <v>380</v>
      </c>
      <c r="AD101" s="541"/>
      <c r="AE101" s="518">
        <f>SUM(AE92,AE98:AH100)</f>
        <v>45535440</v>
      </c>
      <c r="AF101" s="519"/>
      <c r="AG101" s="519"/>
      <c r="AH101" s="520"/>
      <c r="AI101" s="518">
        <f t="shared" ref="AI101" si="70">AI92+AI98+AI100+AI99</f>
        <v>49004881</v>
      </c>
      <c r="AJ101" s="519"/>
      <c r="AK101" s="519"/>
      <c r="AL101" s="520"/>
      <c r="AM101" s="518">
        <f t="shared" ref="AM101" si="71">AM92+AM98+AM100+AM99</f>
        <v>49004881</v>
      </c>
      <c r="AN101" s="519"/>
      <c r="AO101" s="519"/>
      <c r="AP101" s="520"/>
      <c r="AQ101" s="521" t="s">
        <v>811</v>
      </c>
      <c r="AR101" s="522"/>
      <c r="AS101" s="522"/>
      <c r="AT101" s="523"/>
      <c r="AU101" s="518">
        <f t="shared" ref="AU101" si="72">AU92+AU98+AU100+AU99</f>
        <v>0</v>
      </c>
      <c r="AV101" s="519"/>
      <c r="AW101" s="519"/>
      <c r="AX101" s="520"/>
      <c r="AY101" s="521" t="s">
        <v>811</v>
      </c>
      <c r="AZ101" s="522"/>
      <c r="BA101" s="522"/>
      <c r="BB101" s="523"/>
      <c r="BC101" s="518">
        <f t="shared" ref="BC101" si="73">BC92+BC98+BC100+BC99</f>
        <v>49004881</v>
      </c>
      <c r="BD101" s="519"/>
      <c r="BE101" s="519"/>
      <c r="BF101" s="520"/>
      <c r="BG101" s="524">
        <f t="shared" si="45"/>
        <v>1</v>
      </c>
      <c r="BH101" s="525"/>
    </row>
    <row r="102" spans="1:60" s="3" customFormat="1" ht="20.100000000000001" customHeight="1" x14ac:dyDescent="0.2">
      <c r="A102" s="427" t="s">
        <v>512</v>
      </c>
      <c r="B102" s="428"/>
      <c r="C102" s="63" t="s">
        <v>661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5"/>
      <c r="AC102" s="5"/>
      <c r="AD102" s="6"/>
      <c r="AE102" s="542">
        <f>AE71+AE101</f>
        <v>46235440</v>
      </c>
      <c r="AF102" s="543"/>
      <c r="AG102" s="543"/>
      <c r="AH102" s="544"/>
      <c r="AI102" s="542">
        <f t="shared" ref="AI102" si="74">AI71+AI101</f>
        <v>49753428</v>
      </c>
      <c r="AJ102" s="543"/>
      <c r="AK102" s="543"/>
      <c r="AL102" s="544"/>
      <c r="AM102" s="542">
        <f t="shared" ref="AM102" si="75">AM71+AM101</f>
        <v>49753428</v>
      </c>
      <c r="AN102" s="543"/>
      <c r="AO102" s="543"/>
      <c r="AP102" s="544"/>
      <c r="AQ102" s="545" t="s">
        <v>811</v>
      </c>
      <c r="AR102" s="546"/>
      <c r="AS102" s="546"/>
      <c r="AT102" s="547"/>
      <c r="AU102" s="542">
        <f t="shared" ref="AU102" si="76">AU71+AU101</f>
        <v>0</v>
      </c>
      <c r="AV102" s="543"/>
      <c r="AW102" s="543"/>
      <c r="AX102" s="544"/>
      <c r="AY102" s="545" t="s">
        <v>811</v>
      </c>
      <c r="AZ102" s="546"/>
      <c r="BA102" s="546"/>
      <c r="BB102" s="547"/>
      <c r="BC102" s="542">
        <f t="shared" ref="BC102" si="77">BC71+BC101</f>
        <v>49753428</v>
      </c>
      <c r="BD102" s="543"/>
      <c r="BE102" s="543"/>
      <c r="BF102" s="544"/>
      <c r="BG102" s="548">
        <f t="shared" si="45"/>
        <v>1</v>
      </c>
      <c r="BH102" s="549"/>
    </row>
    <row r="103" spans="1:60" x14ac:dyDescent="0.2">
      <c r="A103" s="393" t="s">
        <v>513</v>
      </c>
      <c r="B103" s="394"/>
      <c r="C103" s="555" t="s">
        <v>20</v>
      </c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7"/>
      <c r="AC103" s="558" t="s">
        <v>51</v>
      </c>
      <c r="AD103" s="559"/>
      <c r="AE103" s="461">
        <v>32741212</v>
      </c>
      <c r="AF103" s="551"/>
      <c r="AG103" s="551"/>
      <c r="AH103" s="552"/>
      <c r="AI103" s="550">
        <v>33177173</v>
      </c>
      <c r="AJ103" s="551"/>
      <c r="AK103" s="551"/>
      <c r="AL103" s="552"/>
      <c r="AM103" s="550">
        <v>0</v>
      </c>
      <c r="AN103" s="551"/>
      <c r="AO103" s="551"/>
      <c r="AP103" s="552"/>
      <c r="AQ103" s="550">
        <v>33177173</v>
      </c>
      <c r="AR103" s="551"/>
      <c r="AS103" s="551"/>
      <c r="AT103" s="552"/>
      <c r="AU103" s="550">
        <v>98223636</v>
      </c>
      <c r="AV103" s="551"/>
      <c r="AW103" s="551"/>
      <c r="AX103" s="552"/>
      <c r="AY103" s="550">
        <v>0</v>
      </c>
      <c r="AZ103" s="551"/>
      <c r="BA103" s="551"/>
      <c r="BB103" s="552"/>
      <c r="BC103" s="550">
        <v>33177173</v>
      </c>
      <c r="BD103" s="551"/>
      <c r="BE103" s="551"/>
      <c r="BF103" s="552"/>
      <c r="BG103" s="553">
        <f t="shared" si="45"/>
        <v>1</v>
      </c>
      <c r="BH103" s="554"/>
    </row>
    <row r="104" spans="1:60" x14ac:dyDescent="0.2">
      <c r="A104" s="393" t="s">
        <v>514</v>
      </c>
      <c r="B104" s="394"/>
      <c r="C104" s="555" t="s">
        <v>47</v>
      </c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6"/>
      <c r="AB104" s="557"/>
      <c r="AC104" s="440" t="s">
        <v>50</v>
      </c>
      <c r="AD104" s="441"/>
      <c r="AE104" s="550"/>
      <c r="AF104" s="551"/>
      <c r="AG104" s="551"/>
      <c r="AH104" s="552"/>
      <c r="AI104" s="550"/>
      <c r="AJ104" s="551"/>
      <c r="AK104" s="551"/>
      <c r="AL104" s="552"/>
      <c r="AM104" s="550"/>
      <c r="AN104" s="551"/>
      <c r="AO104" s="551"/>
      <c r="AP104" s="552"/>
      <c r="AQ104" s="550"/>
      <c r="AR104" s="551"/>
      <c r="AS104" s="551"/>
      <c r="AT104" s="552"/>
      <c r="AU104" s="550"/>
      <c r="AV104" s="551"/>
      <c r="AW104" s="551"/>
      <c r="AX104" s="552"/>
      <c r="AY104" s="550"/>
      <c r="AZ104" s="551"/>
      <c r="BA104" s="551"/>
      <c r="BB104" s="552"/>
      <c r="BC104" s="550"/>
      <c r="BD104" s="551"/>
      <c r="BE104" s="551"/>
      <c r="BF104" s="552"/>
      <c r="BG104" s="553" t="str">
        <f t="shared" si="45"/>
        <v>n.é.</v>
      </c>
      <c r="BH104" s="554"/>
    </row>
    <row r="105" spans="1:60" x14ac:dyDescent="0.2">
      <c r="A105" s="393" t="s">
        <v>515</v>
      </c>
      <c r="B105" s="394"/>
      <c r="C105" s="555" t="s">
        <v>46</v>
      </c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7"/>
      <c r="AC105" s="440" t="s">
        <v>49</v>
      </c>
      <c r="AD105" s="441"/>
      <c r="AE105" s="550">
        <v>0</v>
      </c>
      <c r="AF105" s="551"/>
      <c r="AG105" s="551"/>
      <c r="AH105" s="552"/>
      <c r="AI105" s="550">
        <v>326314</v>
      </c>
      <c r="AJ105" s="551"/>
      <c r="AK105" s="551"/>
      <c r="AL105" s="552"/>
      <c r="AM105" s="550">
        <v>0</v>
      </c>
      <c r="AN105" s="551"/>
      <c r="AO105" s="551"/>
      <c r="AP105" s="552"/>
      <c r="AQ105" s="550">
        <v>326314</v>
      </c>
      <c r="AR105" s="551"/>
      <c r="AS105" s="551"/>
      <c r="AT105" s="552"/>
      <c r="AU105" s="550">
        <v>0</v>
      </c>
      <c r="AV105" s="551"/>
      <c r="AW105" s="551"/>
      <c r="AX105" s="552"/>
      <c r="AY105" s="550">
        <v>0</v>
      </c>
      <c r="AZ105" s="551"/>
      <c r="BA105" s="551"/>
      <c r="BB105" s="552"/>
      <c r="BC105" s="550">
        <v>326314</v>
      </c>
      <c r="BD105" s="551"/>
      <c r="BE105" s="551"/>
      <c r="BF105" s="552"/>
      <c r="BG105" s="553">
        <f t="shared" si="45"/>
        <v>1</v>
      </c>
      <c r="BH105" s="554"/>
    </row>
    <row r="106" spans="1:60" x14ac:dyDescent="0.2">
      <c r="A106" s="393" t="s">
        <v>517</v>
      </c>
      <c r="B106" s="394"/>
      <c r="C106" s="495" t="s">
        <v>19</v>
      </c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7"/>
      <c r="AC106" s="440" t="s">
        <v>48</v>
      </c>
      <c r="AD106" s="441"/>
      <c r="AE106" s="550"/>
      <c r="AF106" s="551"/>
      <c r="AG106" s="551"/>
      <c r="AH106" s="552"/>
      <c r="AI106" s="550"/>
      <c r="AJ106" s="551"/>
      <c r="AK106" s="551"/>
      <c r="AL106" s="552"/>
      <c r="AM106" s="550"/>
      <c r="AN106" s="551"/>
      <c r="AO106" s="551"/>
      <c r="AP106" s="552"/>
      <c r="AQ106" s="550"/>
      <c r="AR106" s="551"/>
      <c r="AS106" s="551"/>
      <c r="AT106" s="552"/>
      <c r="AU106" s="550"/>
      <c r="AV106" s="551"/>
      <c r="AW106" s="551"/>
      <c r="AX106" s="552"/>
      <c r="AY106" s="550"/>
      <c r="AZ106" s="551"/>
      <c r="BA106" s="551"/>
      <c r="BB106" s="552"/>
      <c r="BC106" s="550"/>
      <c r="BD106" s="551"/>
      <c r="BE106" s="551"/>
      <c r="BF106" s="552"/>
      <c r="BG106" s="553" t="str">
        <f t="shared" si="45"/>
        <v>n.é.</v>
      </c>
      <c r="BH106" s="554"/>
    </row>
    <row r="107" spans="1:60" x14ac:dyDescent="0.2">
      <c r="A107" s="393" t="s">
        <v>518</v>
      </c>
      <c r="B107" s="394"/>
      <c r="C107" s="495" t="s">
        <v>16</v>
      </c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7"/>
      <c r="AC107" s="440" t="s">
        <v>45</v>
      </c>
      <c r="AD107" s="441"/>
      <c r="AE107" s="550"/>
      <c r="AF107" s="551"/>
      <c r="AG107" s="551"/>
      <c r="AH107" s="552"/>
      <c r="AI107" s="550"/>
      <c r="AJ107" s="551"/>
      <c r="AK107" s="551"/>
      <c r="AL107" s="552"/>
      <c r="AM107" s="550"/>
      <c r="AN107" s="551"/>
      <c r="AO107" s="551"/>
      <c r="AP107" s="552"/>
      <c r="AQ107" s="550"/>
      <c r="AR107" s="551"/>
      <c r="AS107" s="551"/>
      <c r="AT107" s="552"/>
      <c r="AU107" s="550"/>
      <c r="AV107" s="551"/>
      <c r="AW107" s="551"/>
      <c r="AX107" s="552"/>
      <c r="AY107" s="550"/>
      <c r="AZ107" s="551"/>
      <c r="BA107" s="551"/>
      <c r="BB107" s="552"/>
      <c r="BC107" s="550"/>
      <c r="BD107" s="551"/>
      <c r="BE107" s="551"/>
      <c r="BF107" s="552"/>
      <c r="BG107" s="553" t="str">
        <f t="shared" si="45"/>
        <v>n.é.</v>
      </c>
      <c r="BH107" s="554"/>
    </row>
    <row r="108" spans="1:60" ht="20.100000000000001" customHeight="1" x14ac:dyDescent="0.2">
      <c r="A108" s="393" t="s">
        <v>519</v>
      </c>
      <c r="B108" s="394"/>
      <c r="C108" s="495" t="s">
        <v>17</v>
      </c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7"/>
      <c r="AC108" s="440" t="s">
        <v>44</v>
      </c>
      <c r="AD108" s="441"/>
      <c r="AE108" s="550">
        <v>483000</v>
      </c>
      <c r="AF108" s="551"/>
      <c r="AG108" s="551"/>
      <c r="AH108" s="552"/>
      <c r="AI108" s="550">
        <v>617166</v>
      </c>
      <c r="AJ108" s="551"/>
      <c r="AK108" s="551"/>
      <c r="AL108" s="552"/>
      <c r="AM108" s="550">
        <v>0</v>
      </c>
      <c r="AN108" s="551"/>
      <c r="AO108" s="551"/>
      <c r="AP108" s="552"/>
      <c r="AQ108" s="550">
        <v>617166</v>
      </c>
      <c r="AR108" s="551"/>
      <c r="AS108" s="551"/>
      <c r="AT108" s="552"/>
      <c r="AU108" s="550">
        <v>0</v>
      </c>
      <c r="AV108" s="551"/>
      <c r="AW108" s="551"/>
      <c r="AX108" s="552"/>
      <c r="AY108" s="550">
        <v>0</v>
      </c>
      <c r="AZ108" s="551"/>
      <c r="BA108" s="551"/>
      <c r="BB108" s="552"/>
      <c r="BC108" s="550">
        <v>617166</v>
      </c>
      <c r="BD108" s="551"/>
      <c r="BE108" s="551"/>
      <c r="BF108" s="552"/>
      <c r="BG108" s="553">
        <f t="shared" si="45"/>
        <v>1</v>
      </c>
      <c r="BH108" s="554"/>
    </row>
    <row r="109" spans="1:60" ht="20.100000000000001" customHeight="1" x14ac:dyDescent="0.2">
      <c r="A109" s="393" t="s">
        <v>520</v>
      </c>
      <c r="B109" s="394"/>
      <c r="C109" s="495" t="s">
        <v>21</v>
      </c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7"/>
      <c r="AC109" s="440" t="s">
        <v>43</v>
      </c>
      <c r="AD109" s="441"/>
      <c r="AE109" s="461">
        <v>1580370</v>
      </c>
      <c r="AF109" s="551"/>
      <c r="AG109" s="551"/>
      <c r="AH109" s="552"/>
      <c r="AI109" s="550">
        <v>1580145</v>
      </c>
      <c r="AJ109" s="551"/>
      <c r="AK109" s="551"/>
      <c r="AL109" s="552"/>
      <c r="AM109" s="550">
        <v>0</v>
      </c>
      <c r="AN109" s="551"/>
      <c r="AO109" s="551"/>
      <c r="AP109" s="552"/>
      <c r="AQ109" s="550">
        <v>1580145</v>
      </c>
      <c r="AR109" s="551"/>
      <c r="AS109" s="551"/>
      <c r="AT109" s="552"/>
      <c r="AU109" s="550">
        <v>0</v>
      </c>
      <c r="AV109" s="551"/>
      <c r="AW109" s="551"/>
      <c r="AX109" s="552"/>
      <c r="AY109" s="550">
        <v>0</v>
      </c>
      <c r="AZ109" s="551"/>
      <c r="BA109" s="551"/>
      <c r="BB109" s="552"/>
      <c r="BC109" s="550">
        <v>1580145</v>
      </c>
      <c r="BD109" s="551"/>
      <c r="BE109" s="551"/>
      <c r="BF109" s="552"/>
      <c r="BG109" s="553">
        <f t="shared" si="45"/>
        <v>1</v>
      </c>
      <c r="BH109" s="554"/>
    </row>
    <row r="110" spans="1:60" ht="20.100000000000001" hidden="1" customHeight="1" x14ac:dyDescent="0.2">
      <c r="A110" s="393" t="s">
        <v>521</v>
      </c>
      <c r="B110" s="394"/>
      <c r="C110" s="495" t="s">
        <v>41</v>
      </c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7"/>
      <c r="AC110" s="440" t="s">
        <v>42</v>
      </c>
      <c r="AD110" s="441"/>
      <c r="AE110" s="550"/>
      <c r="AF110" s="551"/>
      <c r="AG110" s="551"/>
      <c r="AH110" s="552"/>
      <c r="AI110" s="550"/>
      <c r="AJ110" s="551"/>
      <c r="AK110" s="551"/>
      <c r="AL110" s="552"/>
      <c r="AM110" s="550"/>
      <c r="AN110" s="551"/>
      <c r="AO110" s="551"/>
      <c r="AP110" s="552"/>
      <c r="AQ110" s="550"/>
      <c r="AR110" s="551"/>
      <c r="AS110" s="551"/>
      <c r="AT110" s="552"/>
      <c r="AU110" s="550"/>
      <c r="AV110" s="551"/>
      <c r="AW110" s="551"/>
      <c r="AX110" s="552"/>
      <c r="AY110" s="550"/>
      <c r="AZ110" s="551"/>
      <c r="BA110" s="551"/>
      <c r="BB110" s="552"/>
      <c r="BC110" s="550"/>
      <c r="BD110" s="551"/>
      <c r="BE110" s="551"/>
      <c r="BF110" s="552"/>
      <c r="BG110" s="553" t="str">
        <f t="shared" si="45"/>
        <v>n.é.</v>
      </c>
      <c r="BH110" s="554"/>
    </row>
    <row r="111" spans="1:60" ht="20.100000000000001" hidden="1" customHeight="1" x14ac:dyDescent="0.2">
      <c r="A111" s="393" t="s">
        <v>522</v>
      </c>
      <c r="B111" s="394"/>
      <c r="C111" s="411" t="s">
        <v>18</v>
      </c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3"/>
      <c r="AC111" s="440" t="s">
        <v>40</v>
      </c>
      <c r="AD111" s="441"/>
      <c r="AE111" s="550"/>
      <c r="AF111" s="551"/>
      <c r="AG111" s="551"/>
      <c r="AH111" s="552"/>
      <c r="AI111" s="550"/>
      <c r="AJ111" s="551"/>
      <c r="AK111" s="551"/>
      <c r="AL111" s="552"/>
      <c r="AM111" s="550"/>
      <c r="AN111" s="551"/>
      <c r="AO111" s="551"/>
      <c r="AP111" s="552"/>
      <c r="AQ111" s="550"/>
      <c r="AR111" s="551"/>
      <c r="AS111" s="551"/>
      <c r="AT111" s="552"/>
      <c r="AU111" s="550"/>
      <c r="AV111" s="551"/>
      <c r="AW111" s="551"/>
      <c r="AX111" s="552"/>
      <c r="AY111" s="550"/>
      <c r="AZ111" s="551"/>
      <c r="BA111" s="551"/>
      <c r="BB111" s="552"/>
      <c r="BC111" s="550"/>
      <c r="BD111" s="551"/>
      <c r="BE111" s="551"/>
      <c r="BF111" s="552"/>
      <c r="BG111" s="553" t="str">
        <f t="shared" si="45"/>
        <v>n.é.</v>
      </c>
      <c r="BH111" s="554"/>
    </row>
    <row r="112" spans="1:60" ht="20.100000000000001" hidden="1" customHeight="1" x14ac:dyDescent="0.2">
      <c r="A112" s="393" t="s">
        <v>523</v>
      </c>
      <c r="B112" s="394"/>
      <c r="C112" s="411" t="s">
        <v>37</v>
      </c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3"/>
      <c r="AC112" s="440" t="s">
        <v>39</v>
      </c>
      <c r="AD112" s="441"/>
      <c r="AE112" s="550"/>
      <c r="AF112" s="551"/>
      <c r="AG112" s="551"/>
      <c r="AH112" s="552"/>
      <c r="AI112" s="550"/>
      <c r="AJ112" s="551"/>
      <c r="AK112" s="551"/>
      <c r="AL112" s="552"/>
      <c r="AM112" s="550"/>
      <c r="AN112" s="551"/>
      <c r="AO112" s="551"/>
      <c r="AP112" s="552"/>
      <c r="AQ112" s="550"/>
      <c r="AR112" s="551"/>
      <c r="AS112" s="551"/>
      <c r="AT112" s="552"/>
      <c r="AU112" s="550"/>
      <c r="AV112" s="551"/>
      <c r="AW112" s="551"/>
      <c r="AX112" s="552"/>
      <c r="AY112" s="550"/>
      <c r="AZ112" s="551"/>
      <c r="BA112" s="551"/>
      <c r="BB112" s="552"/>
      <c r="BC112" s="550"/>
      <c r="BD112" s="551"/>
      <c r="BE112" s="551"/>
      <c r="BF112" s="552"/>
      <c r="BG112" s="553" t="str">
        <f t="shared" si="45"/>
        <v>n.é.</v>
      </c>
      <c r="BH112" s="554"/>
    </row>
    <row r="113" spans="1:60" ht="20.100000000000001" hidden="1" customHeight="1" x14ac:dyDescent="0.2">
      <c r="A113" s="393" t="s">
        <v>524</v>
      </c>
      <c r="B113" s="394"/>
      <c r="C113" s="411" t="s">
        <v>36</v>
      </c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3"/>
      <c r="AC113" s="440" t="s">
        <v>38</v>
      </c>
      <c r="AD113" s="441"/>
      <c r="AE113" s="550"/>
      <c r="AF113" s="551"/>
      <c r="AG113" s="551"/>
      <c r="AH113" s="552"/>
      <c r="AI113" s="550"/>
      <c r="AJ113" s="551"/>
      <c r="AK113" s="551"/>
      <c r="AL113" s="552"/>
      <c r="AM113" s="550"/>
      <c r="AN113" s="551"/>
      <c r="AO113" s="551"/>
      <c r="AP113" s="552"/>
      <c r="AQ113" s="550"/>
      <c r="AR113" s="551"/>
      <c r="AS113" s="551"/>
      <c r="AT113" s="552"/>
      <c r="AU113" s="550"/>
      <c r="AV113" s="551"/>
      <c r="AW113" s="551"/>
      <c r="AX113" s="552"/>
      <c r="AY113" s="550"/>
      <c r="AZ113" s="551"/>
      <c r="BA113" s="551"/>
      <c r="BB113" s="552"/>
      <c r="BC113" s="550"/>
      <c r="BD113" s="551"/>
      <c r="BE113" s="551"/>
      <c r="BF113" s="552"/>
      <c r="BG113" s="553" t="str">
        <f t="shared" si="45"/>
        <v>n.é.</v>
      </c>
      <c r="BH113" s="554"/>
    </row>
    <row r="114" spans="1:60" s="2" customFormat="1" ht="20.100000000000001" hidden="1" customHeight="1" x14ac:dyDescent="0.2">
      <c r="A114" s="393" t="s">
        <v>525</v>
      </c>
      <c r="B114" s="394"/>
      <c r="C114" s="411" t="s">
        <v>35</v>
      </c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3"/>
      <c r="AC114" s="440" t="s">
        <v>34</v>
      </c>
      <c r="AD114" s="441"/>
      <c r="AE114" s="550"/>
      <c r="AF114" s="551"/>
      <c r="AG114" s="551"/>
      <c r="AH114" s="552"/>
      <c r="AI114" s="550"/>
      <c r="AJ114" s="551"/>
      <c r="AK114" s="551"/>
      <c r="AL114" s="552"/>
      <c r="AM114" s="550"/>
      <c r="AN114" s="551"/>
      <c r="AO114" s="551"/>
      <c r="AP114" s="552"/>
      <c r="AQ114" s="550"/>
      <c r="AR114" s="551"/>
      <c r="AS114" s="551"/>
      <c r="AT114" s="552"/>
      <c r="AU114" s="550"/>
      <c r="AV114" s="551"/>
      <c r="AW114" s="551"/>
      <c r="AX114" s="552"/>
      <c r="AY114" s="550"/>
      <c r="AZ114" s="551"/>
      <c r="BA114" s="551"/>
      <c r="BB114" s="552"/>
      <c r="BC114" s="550"/>
      <c r="BD114" s="551"/>
      <c r="BE114" s="551"/>
      <c r="BF114" s="552"/>
      <c r="BG114" s="553" t="str">
        <f t="shared" si="45"/>
        <v>n.é.</v>
      </c>
      <c r="BH114" s="554"/>
    </row>
    <row r="115" spans="1:60" s="2" customFormat="1" x14ac:dyDescent="0.2">
      <c r="A115" s="393" t="s">
        <v>526</v>
      </c>
      <c r="B115" s="394"/>
      <c r="C115" s="411" t="s">
        <v>25</v>
      </c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3"/>
      <c r="AC115" s="440" t="s">
        <v>33</v>
      </c>
      <c r="AD115" s="441"/>
      <c r="AE115" s="550">
        <v>0</v>
      </c>
      <c r="AF115" s="551"/>
      <c r="AG115" s="551"/>
      <c r="AH115" s="552"/>
      <c r="AI115" s="550">
        <v>931006</v>
      </c>
      <c r="AJ115" s="551"/>
      <c r="AK115" s="551"/>
      <c r="AL115" s="552"/>
      <c r="AM115" s="550">
        <v>0</v>
      </c>
      <c r="AN115" s="551"/>
      <c r="AO115" s="551"/>
      <c r="AP115" s="552"/>
      <c r="AQ115" s="550">
        <v>931006</v>
      </c>
      <c r="AR115" s="551"/>
      <c r="AS115" s="551"/>
      <c r="AT115" s="552"/>
      <c r="AU115" s="550">
        <v>0</v>
      </c>
      <c r="AV115" s="551"/>
      <c r="AW115" s="551"/>
      <c r="AX115" s="552"/>
      <c r="AY115" s="550">
        <v>0</v>
      </c>
      <c r="AZ115" s="551"/>
      <c r="BA115" s="551"/>
      <c r="BB115" s="552"/>
      <c r="BC115" s="550">
        <v>931006</v>
      </c>
      <c r="BD115" s="551"/>
      <c r="BE115" s="551"/>
      <c r="BF115" s="552"/>
      <c r="BG115" s="553">
        <f t="shared" si="45"/>
        <v>1</v>
      </c>
      <c r="BH115" s="554"/>
    </row>
    <row r="116" spans="1:60" s="2" customFormat="1" x14ac:dyDescent="0.2">
      <c r="A116" s="482" t="s">
        <v>527</v>
      </c>
      <c r="B116" s="483"/>
      <c r="C116" s="560" t="s">
        <v>800</v>
      </c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  <c r="AA116" s="561"/>
      <c r="AB116" s="562"/>
      <c r="AC116" s="563" t="s">
        <v>27</v>
      </c>
      <c r="AD116" s="564"/>
      <c r="AE116" s="469">
        <f>SUM(AE103:AH115)</f>
        <v>34804582</v>
      </c>
      <c r="AF116" s="470"/>
      <c r="AG116" s="470"/>
      <c r="AH116" s="471"/>
      <c r="AI116" s="469">
        <f t="shared" ref="AI116" si="78">SUM(AI103:AL115)</f>
        <v>36631804</v>
      </c>
      <c r="AJ116" s="470"/>
      <c r="AK116" s="470"/>
      <c r="AL116" s="471"/>
      <c r="AM116" s="469">
        <f t="shared" ref="AM116" si="79">SUM(AM103:AP115)</f>
        <v>0</v>
      </c>
      <c r="AN116" s="470"/>
      <c r="AO116" s="470"/>
      <c r="AP116" s="471"/>
      <c r="AQ116" s="469">
        <f t="shared" ref="AQ116" si="80">SUM(AQ103:AT115)</f>
        <v>36631804</v>
      </c>
      <c r="AR116" s="470"/>
      <c r="AS116" s="470"/>
      <c r="AT116" s="471"/>
      <c r="AU116" s="469">
        <f t="shared" ref="AU116" si="81">SUM(AU103:AX115)</f>
        <v>98223636</v>
      </c>
      <c r="AV116" s="470"/>
      <c r="AW116" s="470"/>
      <c r="AX116" s="471"/>
      <c r="AY116" s="469">
        <f t="shared" ref="AY116" si="82">SUM(AY103:BB115)</f>
        <v>0</v>
      </c>
      <c r="AZ116" s="470"/>
      <c r="BA116" s="470"/>
      <c r="BB116" s="471"/>
      <c r="BC116" s="469">
        <f t="shared" ref="BC116" si="83">SUM(BC103:BF115)</f>
        <v>36631804</v>
      </c>
      <c r="BD116" s="470"/>
      <c r="BE116" s="470"/>
      <c r="BF116" s="471"/>
      <c r="BG116" s="516">
        <f t="shared" si="45"/>
        <v>1</v>
      </c>
      <c r="BH116" s="517"/>
    </row>
    <row r="117" spans="1:60" x14ac:dyDescent="0.2">
      <c r="A117" s="393" t="s">
        <v>528</v>
      </c>
      <c r="B117" s="394"/>
      <c r="C117" s="411" t="s">
        <v>22</v>
      </c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3"/>
      <c r="AC117" s="440" t="s">
        <v>28</v>
      </c>
      <c r="AD117" s="441"/>
      <c r="AE117" s="461"/>
      <c r="AF117" s="551"/>
      <c r="AG117" s="551"/>
      <c r="AH117" s="552"/>
      <c r="AI117" s="461"/>
      <c r="AJ117" s="551"/>
      <c r="AK117" s="551"/>
      <c r="AL117" s="552"/>
      <c r="AM117" s="461"/>
      <c r="AN117" s="551"/>
      <c r="AO117" s="551"/>
      <c r="AP117" s="552"/>
      <c r="AQ117" s="461"/>
      <c r="AR117" s="551"/>
      <c r="AS117" s="551"/>
      <c r="AT117" s="552"/>
      <c r="AU117" s="461"/>
      <c r="AV117" s="551"/>
      <c r="AW117" s="551"/>
      <c r="AX117" s="552"/>
      <c r="AY117" s="461"/>
      <c r="AZ117" s="551"/>
      <c r="BA117" s="551"/>
      <c r="BB117" s="552"/>
      <c r="BC117" s="461"/>
      <c r="BD117" s="551"/>
      <c r="BE117" s="551"/>
      <c r="BF117" s="552"/>
      <c r="BG117" s="553" t="str">
        <f t="shared" si="45"/>
        <v>n.é.</v>
      </c>
      <c r="BH117" s="554"/>
    </row>
    <row r="118" spans="1:60" x14ac:dyDescent="0.2">
      <c r="A118" s="393" t="s">
        <v>529</v>
      </c>
      <c r="B118" s="394"/>
      <c r="C118" s="411" t="s">
        <v>426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3"/>
      <c r="AC118" s="440" t="s">
        <v>29</v>
      </c>
      <c r="AD118" s="441"/>
      <c r="AE118" s="550">
        <v>0</v>
      </c>
      <c r="AF118" s="551"/>
      <c r="AG118" s="551"/>
      <c r="AH118" s="552"/>
      <c r="AI118" s="550">
        <v>59935</v>
      </c>
      <c r="AJ118" s="551"/>
      <c r="AK118" s="551"/>
      <c r="AL118" s="552"/>
      <c r="AM118" s="550">
        <v>0</v>
      </c>
      <c r="AN118" s="551"/>
      <c r="AO118" s="551"/>
      <c r="AP118" s="552"/>
      <c r="AQ118" s="550">
        <v>59935</v>
      </c>
      <c r="AR118" s="551"/>
      <c r="AS118" s="551"/>
      <c r="AT118" s="552"/>
      <c r="AU118" s="550">
        <v>0</v>
      </c>
      <c r="AV118" s="551"/>
      <c r="AW118" s="551"/>
      <c r="AX118" s="552"/>
      <c r="AY118" s="550">
        <v>0</v>
      </c>
      <c r="AZ118" s="551"/>
      <c r="BA118" s="551"/>
      <c r="BB118" s="552"/>
      <c r="BC118" s="550">
        <v>59935</v>
      </c>
      <c r="BD118" s="551"/>
      <c r="BE118" s="551"/>
      <c r="BF118" s="552"/>
      <c r="BG118" s="553">
        <f t="shared" si="45"/>
        <v>1</v>
      </c>
      <c r="BH118" s="554"/>
    </row>
    <row r="119" spans="1:60" x14ac:dyDescent="0.2">
      <c r="A119" s="393" t="s">
        <v>530</v>
      </c>
      <c r="B119" s="394"/>
      <c r="C119" s="432" t="s">
        <v>23</v>
      </c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4"/>
      <c r="AC119" s="440" t="s">
        <v>30</v>
      </c>
      <c r="AD119" s="441"/>
      <c r="AE119" s="461"/>
      <c r="AF119" s="551"/>
      <c r="AG119" s="551"/>
      <c r="AH119" s="552"/>
      <c r="AI119" s="461"/>
      <c r="AJ119" s="551"/>
      <c r="AK119" s="551"/>
      <c r="AL119" s="552"/>
      <c r="AM119" s="461"/>
      <c r="AN119" s="551"/>
      <c r="AO119" s="551"/>
      <c r="AP119" s="552"/>
      <c r="AQ119" s="461"/>
      <c r="AR119" s="551"/>
      <c r="AS119" s="551"/>
      <c r="AT119" s="552"/>
      <c r="AU119" s="461"/>
      <c r="AV119" s="551"/>
      <c r="AW119" s="551"/>
      <c r="AX119" s="552"/>
      <c r="AY119" s="461"/>
      <c r="AZ119" s="551"/>
      <c r="BA119" s="551"/>
      <c r="BB119" s="552"/>
      <c r="BC119" s="461"/>
      <c r="BD119" s="551"/>
      <c r="BE119" s="551"/>
      <c r="BF119" s="552"/>
      <c r="BG119" s="553" t="str">
        <f t="shared" si="45"/>
        <v>n.é.</v>
      </c>
      <c r="BH119" s="554"/>
    </row>
    <row r="120" spans="1:60" ht="20.100000000000001" customHeight="1" x14ac:dyDescent="0.2">
      <c r="A120" s="482" t="s">
        <v>531</v>
      </c>
      <c r="B120" s="483"/>
      <c r="C120" s="484" t="s">
        <v>801</v>
      </c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485"/>
      <c r="S120" s="485"/>
      <c r="T120" s="485"/>
      <c r="U120" s="485"/>
      <c r="V120" s="485"/>
      <c r="W120" s="485"/>
      <c r="X120" s="485"/>
      <c r="Y120" s="485"/>
      <c r="Z120" s="485"/>
      <c r="AA120" s="485"/>
      <c r="AB120" s="486"/>
      <c r="AC120" s="563" t="s">
        <v>31</v>
      </c>
      <c r="AD120" s="564"/>
      <c r="AE120" s="469">
        <f>SUM(AE117:AH119)</f>
        <v>0</v>
      </c>
      <c r="AF120" s="470"/>
      <c r="AG120" s="470"/>
      <c r="AH120" s="471"/>
      <c r="AI120" s="469">
        <f t="shared" ref="AI120" si="84">SUM(AI117:AL119)</f>
        <v>59935</v>
      </c>
      <c r="AJ120" s="470"/>
      <c r="AK120" s="470"/>
      <c r="AL120" s="471"/>
      <c r="AM120" s="469">
        <f t="shared" ref="AM120" si="85">SUM(AM117:AP119)</f>
        <v>0</v>
      </c>
      <c r="AN120" s="470"/>
      <c r="AO120" s="470"/>
      <c r="AP120" s="471"/>
      <c r="AQ120" s="469">
        <f t="shared" ref="AQ120" si="86">SUM(AQ117:AT119)</f>
        <v>59935</v>
      </c>
      <c r="AR120" s="470"/>
      <c r="AS120" s="470"/>
      <c r="AT120" s="471"/>
      <c r="AU120" s="469">
        <f t="shared" ref="AU120" si="87">SUM(AU117:AX119)</f>
        <v>0</v>
      </c>
      <c r="AV120" s="470"/>
      <c r="AW120" s="470"/>
      <c r="AX120" s="471"/>
      <c r="AY120" s="469">
        <f t="shared" ref="AY120" si="88">SUM(AY117:BB119)</f>
        <v>0</v>
      </c>
      <c r="AZ120" s="470"/>
      <c r="BA120" s="470"/>
      <c r="BB120" s="471"/>
      <c r="BC120" s="469">
        <f t="shared" ref="BC120" si="89">SUM(BC117:BF119)</f>
        <v>59935</v>
      </c>
      <c r="BD120" s="470"/>
      <c r="BE120" s="470"/>
      <c r="BF120" s="471"/>
      <c r="BG120" s="516">
        <f t="shared" si="45"/>
        <v>1</v>
      </c>
      <c r="BH120" s="517"/>
    </row>
    <row r="121" spans="1:60" ht="20.100000000000001" customHeight="1" x14ac:dyDescent="0.2">
      <c r="A121" s="482" t="s">
        <v>532</v>
      </c>
      <c r="B121" s="483"/>
      <c r="C121" s="560" t="s">
        <v>802</v>
      </c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2"/>
      <c r="AC121" s="563" t="s">
        <v>32</v>
      </c>
      <c r="AD121" s="564"/>
      <c r="AE121" s="469">
        <f>AE116+AE120</f>
        <v>34804582</v>
      </c>
      <c r="AF121" s="470"/>
      <c r="AG121" s="470"/>
      <c r="AH121" s="471"/>
      <c r="AI121" s="469">
        <f t="shared" ref="AI121" si="90">AI116+AI120</f>
        <v>36691739</v>
      </c>
      <c r="AJ121" s="470"/>
      <c r="AK121" s="470"/>
      <c r="AL121" s="471"/>
      <c r="AM121" s="469">
        <f t="shared" ref="AM121" si="91">AM116+AM120</f>
        <v>0</v>
      </c>
      <c r="AN121" s="470"/>
      <c r="AO121" s="470"/>
      <c r="AP121" s="471"/>
      <c r="AQ121" s="469">
        <f t="shared" ref="AQ121" si="92">AQ116+AQ120</f>
        <v>36691739</v>
      </c>
      <c r="AR121" s="470"/>
      <c r="AS121" s="470"/>
      <c r="AT121" s="471"/>
      <c r="AU121" s="469">
        <f t="shared" ref="AU121" si="93">AU116+AU120</f>
        <v>98223636</v>
      </c>
      <c r="AV121" s="470"/>
      <c r="AW121" s="470"/>
      <c r="AX121" s="471"/>
      <c r="AY121" s="469">
        <f t="shared" ref="AY121" si="94">AY116+AY120</f>
        <v>0</v>
      </c>
      <c r="AZ121" s="470"/>
      <c r="BA121" s="470"/>
      <c r="BB121" s="471"/>
      <c r="BC121" s="469">
        <f t="shared" ref="BC121" si="95">BC116+BC120</f>
        <v>36691739</v>
      </c>
      <c r="BD121" s="470"/>
      <c r="BE121" s="470"/>
      <c r="BF121" s="471"/>
      <c r="BG121" s="516">
        <f t="shared" si="45"/>
        <v>1</v>
      </c>
      <c r="BH121" s="517"/>
    </row>
    <row r="122" spans="1:60" s="3" customFormat="1" ht="20.100000000000001" customHeight="1" x14ac:dyDescent="0.2">
      <c r="A122" s="482" t="s">
        <v>533</v>
      </c>
      <c r="B122" s="483"/>
      <c r="C122" s="484" t="s">
        <v>24</v>
      </c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6"/>
      <c r="AC122" s="563" t="s">
        <v>52</v>
      </c>
      <c r="AD122" s="564"/>
      <c r="AE122" s="469">
        <v>7976479</v>
      </c>
      <c r="AF122" s="470"/>
      <c r="AG122" s="470"/>
      <c r="AH122" s="471"/>
      <c r="AI122" s="469">
        <v>8417492</v>
      </c>
      <c r="AJ122" s="470"/>
      <c r="AK122" s="470"/>
      <c r="AL122" s="471"/>
      <c r="AM122" s="469">
        <v>0</v>
      </c>
      <c r="AN122" s="470"/>
      <c r="AO122" s="470"/>
      <c r="AP122" s="471"/>
      <c r="AQ122" s="469">
        <v>8417492</v>
      </c>
      <c r="AR122" s="470"/>
      <c r="AS122" s="470"/>
      <c r="AT122" s="471"/>
      <c r="AU122" s="469">
        <v>23929437</v>
      </c>
      <c r="AV122" s="470"/>
      <c r="AW122" s="470"/>
      <c r="AX122" s="471"/>
      <c r="AY122" s="469">
        <v>0</v>
      </c>
      <c r="AZ122" s="470"/>
      <c r="BA122" s="470"/>
      <c r="BB122" s="471"/>
      <c r="BC122" s="469">
        <v>8417492</v>
      </c>
      <c r="BD122" s="470"/>
      <c r="BE122" s="470"/>
      <c r="BF122" s="471"/>
      <c r="BG122" s="516">
        <f t="shared" si="45"/>
        <v>1</v>
      </c>
      <c r="BH122" s="517"/>
    </row>
    <row r="123" spans="1:60" ht="20.100000000000001" customHeight="1" x14ac:dyDescent="0.2">
      <c r="A123" s="393" t="s">
        <v>534</v>
      </c>
      <c r="B123" s="394"/>
      <c r="C123" s="411" t="s">
        <v>63</v>
      </c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3"/>
      <c r="AC123" s="440" t="s">
        <v>82</v>
      </c>
      <c r="AD123" s="441"/>
      <c r="AE123" s="550">
        <v>116000</v>
      </c>
      <c r="AF123" s="551"/>
      <c r="AG123" s="551"/>
      <c r="AH123" s="552"/>
      <c r="AI123" s="550">
        <v>65500</v>
      </c>
      <c r="AJ123" s="551"/>
      <c r="AK123" s="551"/>
      <c r="AL123" s="552"/>
      <c r="AM123" s="550">
        <v>0</v>
      </c>
      <c r="AN123" s="551"/>
      <c r="AO123" s="551"/>
      <c r="AP123" s="552"/>
      <c r="AQ123" s="550">
        <v>65500</v>
      </c>
      <c r="AR123" s="551"/>
      <c r="AS123" s="551"/>
      <c r="AT123" s="552"/>
      <c r="AU123" s="550">
        <v>0</v>
      </c>
      <c r="AV123" s="551"/>
      <c r="AW123" s="551"/>
      <c r="AX123" s="552"/>
      <c r="AY123" s="550">
        <v>0</v>
      </c>
      <c r="AZ123" s="551"/>
      <c r="BA123" s="551"/>
      <c r="BB123" s="552"/>
      <c r="BC123" s="550">
        <v>65500</v>
      </c>
      <c r="BD123" s="551"/>
      <c r="BE123" s="551"/>
      <c r="BF123" s="552"/>
      <c r="BG123" s="553">
        <f t="shared" si="45"/>
        <v>1</v>
      </c>
      <c r="BH123" s="554"/>
    </row>
    <row r="124" spans="1:60" ht="20.100000000000001" customHeight="1" x14ac:dyDescent="0.2">
      <c r="A124" s="393" t="s">
        <v>535</v>
      </c>
      <c r="B124" s="394"/>
      <c r="C124" s="411" t="s">
        <v>64</v>
      </c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3"/>
      <c r="AC124" s="440" t="s">
        <v>83</v>
      </c>
      <c r="AD124" s="441"/>
      <c r="AE124" s="550">
        <v>374000</v>
      </c>
      <c r="AF124" s="551"/>
      <c r="AG124" s="551"/>
      <c r="AH124" s="552"/>
      <c r="AI124" s="550">
        <v>640308</v>
      </c>
      <c r="AJ124" s="551"/>
      <c r="AK124" s="551"/>
      <c r="AL124" s="552"/>
      <c r="AM124" s="550">
        <v>0</v>
      </c>
      <c r="AN124" s="551"/>
      <c r="AO124" s="551"/>
      <c r="AP124" s="552"/>
      <c r="AQ124" s="550">
        <v>640308</v>
      </c>
      <c r="AR124" s="551"/>
      <c r="AS124" s="551"/>
      <c r="AT124" s="552"/>
      <c r="AU124" s="550">
        <v>0</v>
      </c>
      <c r="AV124" s="551"/>
      <c r="AW124" s="551"/>
      <c r="AX124" s="552"/>
      <c r="AY124" s="550">
        <v>0</v>
      </c>
      <c r="AZ124" s="551"/>
      <c r="BA124" s="551"/>
      <c r="BB124" s="552"/>
      <c r="BC124" s="550">
        <v>640308</v>
      </c>
      <c r="BD124" s="551"/>
      <c r="BE124" s="551"/>
      <c r="BF124" s="552"/>
      <c r="BG124" s="553">
        <f t="shared" si="45"/>
        <v>1</v>
      </c>
      <c r="BH124" s="554"/>
    </row>
    <row r="125" spans="1:60" ht="20.100000000000001" hidden="1" customHeight="1" x14ac:dyDescent="0.2">
      <c r="A125" s="393" t="s">
        <v>536</v>
      </c>
      <c r="B125" s="394"/>
      <c r="C125" s="411" t="s">
        <v>65</v>
      </c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3"/>
      <c r="AC125" s="440" t="s">
        <v>84</v>
      </c>
      <c r="AD125" s="441"/>
      <c r="AE125" s="550"/>
      <c r="AF125" s="551"/>
      <c r="AG125" s="551"/>
      <c r="AH125" s="552"/>
      <c r="AI125" s="550"/>
      <c r="AJ125" s="551"/>
      <c r="AK125" s="551"/>
      <c r="AL125" s="552"/>
      <c r="AM125" s="550"/>
      <c r="AN125" s="551"/>
      <c r="AO125" s="551"/>
      <c r="AP125" s="552"/>
      <c r="AQ125" s="550"/>
      <c r="AR125" s="551"/>
      <c r="AS125" s="551"/>
      <c r="AT125" s="552"/>
      <c r="AU125" s="550"/>
      <c r="AV125" s="551"/>
      <c r="AW125" s="551"/>
      <c r="AX125" s="552"/>
      <c r="AY125" s="550"/>
      <c r="AZ125" s="551"/>
      <c r="BA125" s="551"/>
      <c r="BB125" s="552"/>
      <c r="BC125" s="550"/>
      <c r="BD125" s="551"/>
      <c r="BE125" s="551"/>
      <c r="BF125" s="552"/>
      <c r="BG125" s="553" t="str">
        <f t="shared" si="45"/>
        <v>n.é.</v>
      </c>
      <c r="BH125" s="554"/>
    </row>
    <row r="126" spans="1:60" ht="20.100000000000001" customHeight="1" x14ac:dyDescent="0.2">
      <c r="A126" s="482" t="s">
        <v>537</v>
      </c>
      <c r="B126" s="483"/>
      <c r="C126" s="484" t="s">
        <v>803</v>
      </c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6"/>
      <c r="AC126" s="563" t="s">
        <v>92</v>
      </c>
      <c r="AD126" s="564"/>
      <c r="AE126" s="469">
        <f>SUM(AE123:AH125)</f>
        <v>490000</v>
      </c>
      <c r="AF126" s="470"/>
      <c r="AG126" s="470"/>
      <c r="AH126" s="471"/>
      <c r="AI126" s="469">
        <f t="shared" ref="AI126" si="96">SUM(AI123:AL125)</f>
        <v>705808</v>
      </c>
      <c r="AJ126" s="470"/>
      <c r="AK126" s="470"/>
      <c r="AL126" s="471"/>
      <c r="AM126" s="469">
        <f t="shared" ref="AM126" si="97">SUM(AM123:AP125)</f>
        <v>0</v>
      </c>
      <c r="AN126" s="470"/>
      <c r="AO126" s="470"/>
      <c r="AP126" s="471"/>
      <c r="AQ126" s="469">
        <f t="shared" ref="AQ126" si="98">SUM(AQ123:AT125)</f>
        <v>705808</v>
      </c>
      <c r="AR126" s="470"/>
      <c r="AS126" s="470"/>
      <c r="AT126" s="471"/>
      <c r="AU126" s="469">
        <f t="shared" ref="AU126" si="99">SUM(AU123:AX125)</f>
        <v>0</v>
      </c>
      <c r="AV126" s="470"/>
      <c r="AW126" s="470"/>
      <c r="AX126" s="471"/>
      <c r="AY126" s="469">
        <f t="shared" ref="AY126" si="100">SUM(AY123:BB125)</f>
        <v>0</v>
      </c>
      <c r="AZ126" s="470"/>
      <c r="BA126" s="470"/>
      <c r="BB126" s="471"/>
      <c r="BC126" s="469">
        <f t="shared" ref="BC126" si="101">SUM(BC123:BF125)</f>
        <v>705808</v>
      </c>
      <c r="BD126" s="470"/>
      <c r="BE126" s="470"/>
      <c r="BF126" s="471"/>
      <c r="BG126" s="516">
        <f t="shared" si="45"/>
        <v>1</v>
      </c>
      <c r="BH126" s="517"/>
    </row>
    <row r="127" spans="1:60" ht="20.100000000000001" customHeight="1" x14ac:dyDescent="0.2">
      <c r="A127" s="393" t="s">
        <v>538</v>
      </c>
      <c r="B127" s="394"/>
      <c r="C127" s="411" t="s">
        <v>66</v>
      </c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3"/>
      <c r="AC127" s="440" t="s">
        <v>85</v>
      </c>
      <c r="AD127" s="441"/>
      <c r="AE127" s="550">
        <v>43000</v>
      </c>
      <c r="AF127" s="551"/>
      <c r="AG127" s="551"/>
      <c r="AH127" s="552"/>
      <c r="AI127" s="550">
        <v>100016</v>
      </c>
      <c r="AJ127" s="551"/>
      <c r="AK127" s="551"/>
      <c r="AL127" s="552"/>
      <c r="AM127" s="550">
        <v>0</v>
      </c>
      <c r="AN127" s="551"/>
      <c r="AO127" s="551"/>
      <c r="AP127" s="552"/>
      <c r="AQ127" s="550">
        <v>100016</v>
      </c>
      <c r="AR127" s="551"/>
      <c r="AS127" s="551"/>
      <c r="AT127" s="552"/>
      <c r="AU127" s="550">
        <v>0</v>
      </c>
      <c r="AV127" s="551"/>
      <c r="AW127" s="551"/>
      <c r="AX127" s="552"/>
      <c r="AY127" s="550">
        <v>0</v>
      </c>
      <c r="AZ127" s="551"/>
      <c r="BA127" s="551"/>
      <c r="BB127" s="552"/>
      <c r="BC127" s="550">
        <v>100016</v>
      </c>
      <c r="BD127" s="551"/>
      <c r="BE127" s="551"/>
      <c r="BF127" s="552"/>
      <c r="BG127" s="553">
        <f t="shared" si="45"/>
        <v>1</v>
      </c>
      <c r="BH127" s="554"/>
    </row>
    <row r="128" spans="1:60" ht="20.100000000000001" customHeight="1" x14ac:dyDescent="0.2">
      <c r="A128" s="393" t="s">
        <v>539</v>
      </c>
      <c r="B128" s="394"/>
      <c r="C128" s="411" t="s">
        <v>67</v>
      </c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3"/>
      <c r="AC128" s="440" t="s">
        <v>86</v>
      </c>
      <c r="AD128" s="441"/>
      <c r="AE128" s="550">
        <v>106000</v>
      </c>
      <c r="AF128" s="551"/>
      <c r="AG128" s="551"/>
      <c r="AH128" s="552"/>
      <c r="AI128" s="550">
        <v>98909</v>
      </c>
      <c r="AJ128" s="551"/>
      <c r="AK128" s="551"/>
      <c r="AL128" s="552"/>
      <c r="AM128" s="550">
        <v>0</v>
      </c>
      <c r="AN128" s="551"/>
      <c r="AO128" s="551"/>
      <c r="AP128" s="552"/>
      <c r="AQ128" s="550">
        <v>98909</v>
      </c>
      <c r="AR128" s="551"/>
      <c r="AS128" s="551"/>
      <c r="AT128" s="552"/>
      <c r="AU128" s="550">
        <v>0</v>
      </c>
      <c r="AV128" s="551"/>
      <c r="AW128" s="551"/>
      <c r="AX128" s="552"/>
      <c r="AY128" s="550">
        <v>0</v>
      </c>
      <c r="AZ128" s="551"/>
      <c r="BA128" s="551"/>
      <c r="BB128" s="552"/>
      <c r="BC128" s="550">
        <v>98909</v>
      </c>
      <c r="BD128" s="551"/>
      <c r="BE128" s="551"/>
      <c r="BF128" s="552"/>
      <c r="BG128" s="553">
        <f t="shared" si="45"/>
        <v>1</v>
      </c>
      <c r="BH128" s="554"/>
    </row>
    <row r="129" spans="1:60" ht="20.100000000000001" customHeight="1" x14ac:dyDescent="0.2">
      <c r="A129" s="482" t="s">
        <v>540</v>
      </c>
      <c r="B129" s="483"/>
      <c r="C129" s="484" t="s">
        <v>804</v>
      </c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6"/>
      <c r="AC129" s="563" t="s">
        <v>93</v>
      </c>
      <c r="AD129" s="564"/>
      <c r="AE129" s="469">
        <f>SUM(AE127:AH128)</f>
        <v>149000</v>
      </c>
      <c r="AF129" s="470"/>
      <c r="AG129" s="470"/>
      <c r="AH129" s="471"/>
      <c r="AI129" s="469">
        <f t="shared" ref="AI129" si="102">SUM(AI127:AL128)</f>
        <v>198925</v>
      </c>
      <c r="AJ129" s="470"/>
      <c r="AK129" s="470"/>
      <c r="AL129" s="471"/>
      <c r="AM129" s="469">
        <f t="shared" ref="AM129" si="103">SUM(AM127:AP128)</f>
        <v>0</v>
      </c>
      <c r="AN129" s="470"/>
      <c r="AO129" s="470"/>
      <c r="AP129" s="471"/>
      <c r="AQ129" s="469">
        <f t="shared" ref="AQ129" si="104">SUM(AQ127:AT128)</f>
        <v>198925</v>
      </c>
      <c r="AR129" s="470"/>
      <c r="AS129" s="470"/>
      <c r="AT129" s="471"/>
      <c r="AU129" s="469">
        <f t="shared" ref="AU129" si="105">SUM(AU127:AX128)</f>
        <v>0</v>
      </c>
      <c r="AV129" s="470"/>
      <c r="AW129" s="470"/>
      <c r="AX129" s="471"/>
      <c r="AY129" s="469">
        <f t="shared" ref="AY129" si="106">SUM(AY127:BB128)</f>
        <v>0</v>
      </c>
      <c r="AZ129" s="470"/>
      <c r="BA129" s="470"/>
      <c r="BB129" s="471"/>
      <c r="BC129" s="469">
        <f t="shared" ref="BC129" si="107">SUM(BC127:BF128)</f>
        <v>198925</v>
      </c>
      <c r="BD129" s="470"/>
      <c r="BE129" s="470"/>
      <c r="BF129" s="471"/>
      <c r="BG129" s="516">
        <f t="shared" si="45"/>
        <v>1</v>
      </c>
      <c r="BH129" s="517"/>
    </row>
    <row r="130" spans="1:60" ht="20.100000000000001" customHeight="1" x14ac:dyDescent="0.2">
      <c r="A130" s="393" t="s">
        <v>541</v>
      </c>
      <c r="B130" s="394"/>
      <c r="C130" s="411" t="s">
        <v>68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3"/>
      <c r="AC130" s="440" t="s">
        <v>87</v>
      </c>
      <c r="AD130" s="441"/>
      <c r="AE130" s="550">
        <v>585000</v>
      </c>
      <c r="AF130" s="551"/>
      <c r="AG130" s="551"/>
      <c r="AH130" s="552"/>
      <c r="AI130" s="550">
        <v>574368</v>
      </c>
      <c r="AJ130" s="551"/>
      <c r="AK130" s="551"/>
      <c r="AL130" s="552"/>
      <c r="AM130" s="550">
        <v>0</v>
      </c>
      <c r="AN130" s="551"/>
      <c r="AO130" s="551"/>
      <c r="AP130" s="552"/>
      <c r="AQ130" s="550">
        <v>546445</v>
      </c>
      <c r="AR130" s="551"/>
      <c r="AS130" s="551"/>
      <c r="AT130" s="552"/>
      <c r="AU130" s="550">
        <v>1889763</v>
      </c>
      <c r="AV130" s="551"/>
      <c r="AW130" s="551"/>
      <c r="AX130" s="552"/>
      <c r="AY130" s="550">
        <v>0</v>
      </c>
      <c r="AZ130" s="551"/>
      <c r="BA130" s="551"/>
      <c r="BB130" s="552"/>
      <c r="BC130" s="550">
        <v>546445</v>
      </c>
      <c r="BD130" s="551"/>
      <c r="BE130" s="551"/>
      <c r="BF130" s="552"/>
      <c r="BG130" s="553">
        <f t="shared" si="45"/>
        <v>0.95138482645272715</v>
      </c>
      <c r="BH130" s="554"/>
    </row>
    <row r="131" spans="1:60" s="7" customFormat="1" ht="20.100000000000001" customHeight="1" x14ac:dyDescent="0.2">
      <c r="A131" s="464" t="s">
        <v>476</v>
      </c>
      <c r="B131" s="465"/>
      <c r="C131" s="466" t="s">
        <v>496</v>
      </c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8"/>
      <c r="AC131" s="456" t="s">
        <v>476</v>
      </c>
      <c r="AD131" s="457"/>
      <c r="AE131" s="458">
        <v>430000</v>
      </c>
      <c r="AF131" s="459"/>
      <c r="AG131" s="459"/>
      <c r="AH131" s="460"/>
      <c r="AI131" s="458"/>
      <c r="AJ131" s="459"/>
      <c r="AK131" s="459"/>
      <c r="AL131" s="460"/>
      <c r="AM131" s="474" t="s">
        <v>616</v>
      </c>
      <c r="AN131" s="475"/>
      <c r="AO131" s="475"/>
      <c r="AP131" s="476"/>
      <c r="AQ131" s="474" t="s">
        <v>616</v>
      </c>
      <c r="AR131" s="475"/>
      <c r="AS131" s="475"/>
      <c r="AT131" s="476"/>
      <c r="AU131" s="474" t="s">
        <v>616</v>
      </c>
      <c r="AV131" s="475"/>
      <c r="AW131" s="475"/>
      <c r="AX131" s="476"/>
      <c r="AY131" s="474" t="s">
        <v>616</v>
      </c>
      <c r="AZ131" s="475"/>
      <c r="BA131" s="475"/>
      <c r="BB131" s="476"/>
      <c r="BC131" s="570"/>
      <c r="BD131" s="571"/>
      <c r="BE131" s="571"/>
      <c r="BF131" s="572"/>
      <c r="BG131" s="583" t="str">
        <f t="shared" si="45"/>
        <v>n.é.</v>
      </c>
      <c r="BH131" s="510"/>
    </row>
    <row r="132" spans="1:60" s="7" customFormat="1" ht="20.100000000000001" customHeight="1" x14ac:dyDescent="0.2">
      <c r="A132" s="464" t="s">
        <v>476</v>
      </c>
      <c r="B132" s="465"/>
      <c r="C132" s="466" t="s">
        <v>497</v>
      </c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8"/>
      <c r="AC132" s="456" t="s">
        <v>476</v>
      </c>
      <c r="AD132" s="457"/>
      <c r="AE132" s="458">
        <v>20000</v>
      </c>
      <c r="AF132" s="459"/>
      <c r="AG132" s="459"/>
      <c r="AH132" s="460"/>
      <c r="AI132" s="458"/>
      <c r="AJ132" s="459"/>
      <c r="AK132" s="459"/>
      <c r="AL132" s="460"/>
      <c r="AM132" s="474" t="s">
        <v>616</v>
      </c>
      <c r="AN132" s="475"/>
      <c r="AO132" s="475"/>
      <c r="AP132" s="476"/>
      <c r="AQ132" s="474" t="s">
        <v>616</v>
      </c>
      <c r="AR132" s="475"/>
      <c r="AS132" s="475"/>
      <c r="AT132" s="476"/>
      <c r="AU132" s="474" t="s">
        <v>616</v>
      </c>
      <c r="AV132" s="475"/>
      <c r="AW132" s="475"/>
      <c r="AX132" s="476"/>
      <c r="AY132" s="474" t="s">
        <v>616</v>
      </c>
      <c r="AZ132" s="475"/>
      <c r="BA132" s="475"/>
      <c r="BB132" s="476"/>
      <c r="BC132" s="570"/>
      <c r="BD132" s="571"/>
      <c r="BE132" s="571"/>
      <c r="BF132" s="572"/>
      <c r="BG132" s="583" t="str">
        <f t="shared" si="45"/>
        <v>n.é.</v>
      </c>
      <c r="BH132" s="510"/>
    </row>
    <row r="133" spans="1:60" s="7" customFormat="1" ht="20.100000000000001" customHeight="1" x14ac:dyDescent="0.2">
      <c r="A133" s="464" t="s">
        <v>476</v>
      </c>
      <c r="B133" s="465"/>
      <c r="C133" s="466" t="s">
        <v>498</v>
      </c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8"/>
      <c r="AC133" s="456" t="s">
        <v>476</v>
      </c>
      <c r="AD133" s="457"/>
      <c r="AE133" s="458">
        <v>135000</v>
      </c>
      <c r="AF133" s="459"/>
      <c r="AG133" s="459"/>
      <c r="AH133" s="460"/>
      <c r="AI133" s="458"/>
      <c r="AJ133" s="459"/>
      <c r="AK133" s="459"/>
      <c r="AL133" s="460"/>
      <c r="AM133" s="474" t="s">
        <v>616</v>
      </c>
      <c r="AN133" s="475"/>
      <c r="AO133" s="475"/>
      <c r="AP133" s="476"/>
      <c r="AQ133" s="474" t="s">
        <v>616</v>
      </c>
      <c r="AR133" s="475"/>
      <c r="AS133" s="475"/>
      <c r="AT133" s="476"/>
      <c r="AU133" s="474" t="s">
        <v>616</v>
      </c>
      <c r="AV133" s="475"/>
      <c r="AW133" s="475"/>
      <c r="AX133" s="476"/>
      <c r="AY133" s="474" t="s">
        <v>616</v>
      </c>
      <c r="AZ133" s="475"/>
      <c r="BA133" s="475"/>
      <c r="BB133" s="476"/>
      <c r="BC133" s="570"/>
      <c r="BD133" s="571"/>
      <c r="BE133" s="571"/>
      <c r="BF133" s="572"/>
      <c r="BG133" s="583" t="str">
        <f t="shared" si="45"/>
        <v>n.é.</v>
      </c>
      <c r="BH133" s="510"/>
    </row>
    <row r="134" spans="1:60" ht="20.100000000000001" customHeight="1" x14ac:dyDescent="0.2">
      <c r="A134" s="393" t="s">
        <v>665</v>
      </c>
      <c r="B134" s="394"/>
      <c r="C134" s="411" t="s">
        <v>69</v>
      </c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3"/>
      <c r="AC134" s="440" t="s">
        <v>88</v>
      </c>
      <c r="AD134" s="441"/>
      <c r="AE134" s="550">
        <v>157480</v>
      </c>
      <c r="AF134" s="551"/>
      <c r="AG134" s="551"/>
      <c r="AH134" s="552"/>
      <c r="AI134" s="550">
        <v>207492</v>
      </c>
      <c r="AJ134" s="551"/>
      <c r="AK134" s="551"/>
      <c r="AL134" s="552"/>
      <c r="AM134" s="550">
        <v>0</v>
      </c>
      <c r="AN134" s="551"/>
      <c r="AO134" s="551"/>
      <c r="AP134" s="552"/>
      <c r="AQ134" s="550">
        <v>207492</v>
      </c>
      <c r="AR134" s="551"/>
      <c r="AS134" s="551"/>
      <c r="AT134" s="552"/>
      <c r="AU134" s="550">
        <v>0</v>
      </c>
      <c r="AV134" s="551"/>
      <c r="AW134" s="551"/>
      <c r="AX134" s="552"/>
      <c r="AY134" s="550">
        <v>0</v>
      </c>
      <c r="AZ134" s="551"/>
      <c r="BA134" s="551"/>
      <c r="BB134" s="552"/>
      <c r="BC134" s="550">
        <v>207492</v>
      </c>
      <c r="BD134" s="551"/>
      <c r="BE134" s="551"/>
      <c r="BF134" s="552"/>
      <c r="BG134" s="553">
        <f t="shared" si="45"/>
        <v>1</v>
      </c>
      <c r="BH134" s="554"/>
    </row>
    <row r="135" spans="1:60" ht="20.100000000000001" hidden="1" customHeight="1" x14ac:dyDescent="0.2">
      <c r="A135" s="393" t="s">
        <v>666</v>
      </c>
      <c r="B135" s="394"/>
      <c r="C135" s="411" t="s">
        <v>70</v>
      </c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3"/>
      <c r="AC135" s="440" t="s">
        <v>89</v>
      </c>
      <c r="AD135" s="441"/>
      <c r="AE135" s="550"/>
      <c r="AF135" s="551"/>
      <c r="AG135" s="551"/>
      <c r="AH135" s="552"/>
      <c r="AI135" s="550"/>
      <c r="AJ135" s="551"/>
      <c r="AK135" s="551"/>
      <c r="AL135" s="552"/>
      <c r="AM135" s="550"/>
      <c r="AN135" s="551"/>
      <c r="AO135" s="551"/>
      <c r="AP135" s="552"/>
      <c r="AQ135" s="550"/>
      <c r="AR135" s="551"/>
      <c r="AS135" s="551"/>
      <c r="AT135" s="552"/>
      <c r="AU135" s="550"/>
      <c r="AV135" s="551"/>
      <c r="AW135" s="551"/>
      <c r="AX135" s="552"/>
      <c r="AY135" s="550"/>
      <c r="AZ135" s="551"/>
      <c r="BA135" s="551"/>
      <c r="BB135" s="552"/>
      <c r="BC135" s="550"/>
      <c r="BD135" s="551"/>
      <c r="BE135" s="551"/>
      <c r="BF135" s="552"/>
      <c r="BG135" s="553" t="str">
        <f t="shared" si="45"/>
        <v>n.é.</v>
      </c>
      <c r="BH135" s="554"/>
    </row>
    <row r="136" spans="1:60" ht="20.100000000000001" customHeight="1" x14ac:dyDescent="0.2">
      <c r="A136" s="393" t="s">
        <v>667</v>
      </c>
      <c r="B136" s="394"/>
      <c r="C136" s="411" t="s">
        <v>71</v>
      </c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3"/>
      <c r="AC136" s="440" t="s">
        <v>90</v>
      </c>
      <c r="AD136" s="441"/>
      <c r="AE136" s="550">
        <v>60000</v>
      </c>
      <c r="AF136" s="551"/>
      <c r="AG136" s="551"/>
      <c r="AH136" s="552"/>
      <c r="AI136" s="550">
        <v>56775</v>
      </c>
      <c r="AJ136" s="551"/>
      <c r="AK136" s="551"/>
      <c r="AL136" s="552"/>
      <c r="AM136" s="550">
        <v>0</v>
      </c>
      <c r="AN136" s="551"/>
      <c r="AO136" s="551"/>
      <c r="AP136" s="552"/>
      <c r="AQ136" s="550">
        <v>56775</v>
      </c>
      <c r="AR136" s="551"/>
      <c r="AS136" s="551"/>
      <c r="AT136" s="552"/>
      <c r="AU136" s="550">
        <v>0</v>
      </c>
      <c r="AV136" s="551"/>
      <c r="AW136" s="551"/>
      <c r="AX136" s="552"/>
      <c r="AY136" s="550">
        <v>0</v>
      </c>
      <c r="AZ136" s="551"/>
      <c r="BA136" s="551"/>
      <c r="BB136" s="552"/>
      <c r="BC136" s="550">
        <v>39621</v>
      </c>
      <c r="BD136" s="551"/>
      <c r="BE136" s="551"/>
      <c r="BF136" s="552"/>
      <c r="BG136" s="553">
        <f t="shared" si="45"/>
        <v>0.69785997357992069</v>
      </c>
      <c r="BH136" s="554"/>
    </row>
    <row r="137" spans="1:60" ht="20.100000000000001" hidden="1" customHeight="1" x14ac:dyDescent="0.2">
      <c r="A137" s="393" t="s">
        <v>668</v>
      </c>
      <c r="B137" s="394"/>
      <c r="C137" s="565" t="s">
        <v>72</v>
      </c>
      <c r="D137" s="566"/>
      <c r="E137" s="566"/>
      <c r="F137" s="566"/>
      <c r="G137" s="566"/>
      <c r="H137" s="566"/>
      <c r="I137" s="566"/>
      <c r="J137" s="566"/>
      <c r="K137" s="566"/>
      <c r="L137" s="566"/>
      <c r="M137" s="566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7"/>
      <c r="AC137" s="440" t="s">
        <v>91</v>
      </c>
      <c r="AD137" s="441"/>
      <c r="AE137" s="550"/>
      <c r="AF137" s="551"/>
      <c r="AG137" s="551"/>
      <c r="AH137" s="552"/>
      <c r="AI137" s="550"/>
      <c r="AJ137" s="551"/>
      <c r="AK137" s="551"/>
      <c r="AL137" s="552"/>
      <c r="AM137" s="550"/>
      <c r="AN137" s="551"/>
      <c r="AO137" s="551"/>
      <c r="AP137" s="552"/>
      <c r="AQ137" s="550"/>
      <c r="AR137" s="551"/>
      <c r="AS137" s="551"/>
      <c r="AT137" s="552"/>
      <c r="AU137" s="550"/>
      <c r="AV137" s="551"/>
      <c r="AW137" s="551"/>
      <c r="AX137" s="552"/>
      <c r="AY137" s="550"/>
      <c r="AZ137" s="551"/>
      <c r="BA137" s="551"/>
      <c r="BB137" s="552"/>
      <c r="BC137" s="550"/>
      <c r="BD137" s="551"/>
      <c r="BE137" s="551"/>
      <c r="BF137" s="552"/>
      <c r="BG137" s="553" t="str">
        <f t="shared" si="45"/>
        <v>n.é.</v>
      </c>
      <c r="BH137" s="554"/>
    </row>
    <row r="138" spans="1:60" ht="20.100000000000001" customHeight="1" x14ac:dyDescent="0.2">
      <c r="A138" s="393" t="s">
        <v>669</v>
      </c>
      <c r="B138" s="394"/>
      <c r="C138" s="432" t="s">
        <v>73</v>
      </c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4"/>
      <c r="AC138" s="440" t="s">
        <v>94</v>
      </c>
      <c r="AD138" s="441"/>
      <c r="AE138" s="550">
        <v>166000</v>
      </c>
      <c r="AF138" s="551"/>
      <c r="AG138" s="551"/>
      <c r="AH138" s="552"/>
      <c r="AI138" s="550">
        <v>146760</v>
      </c>
      <c r="AJ138" s="551"/>
      <c r="AK138" s="551"/>
      <c r="AL138" s="552"/>
      <c r="AM138" s="550">
        <v>0</v>
      </c>
      <c r="AN138" s="551"/>
      <c r="AO138" s="551"/>
      <c r="AP138" s="552"/>
      <c r="AQ138" s="550">
        <v>146760</v>
      </c>
      <c r="AR138" s="551"/>
      <c r="AS138" s="551"/>
      <c r="AT138" s="552"/>
      <c r="AU138" s="550">
        <v>0</v>
      </c>
      <c r="AV138" s="551"/>
      <c r="AW138" s="551"/>
      <c r="AX138" s="552"/>
      <c r="AY138" s="550">
        <v>0</v>
      </c>
      <c r="AZ138" s="551"/>
      <c r="BA138" s="551"/>
      <c r="BB138" s="552"/>
      <c r="BC138" s="550">
        <v>146760</v>
      </c>
      <c r="BD138" s="551"/>
      <c r="BE138" s="551"/>
      <c r="BF138" s="552"/>
      <c r="BG138" s="553">
        <f t="shared" si="45"/>
        <v>1</v>
      </c>
      <c r="BH138" s="554"/>
    </row>
    <row r="139" spans="1:60" ht="20.100000000000001" customHeight="1" x14ac:dyDescent="0.2">
      <c r="A139" s="393" t="s">
        <v>670</v>
      </c>
      <c r="B139" s="394"/>
      <c r="C139" s="411" t="s">
        <v>74</v>
      </c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3"/>
      <c r="AC139" s="440" t="s">
        <v>95</v>
      </c>
      <c r="AD139" s="441"/>
      <c r="AE139" s="550">
        <v>255000</v>
      </c>
      <c r="AF139" s="551"/>
      <c r="AG139" s="551"/>
      <c r="AH139" s="552"/>
      <c r="AI139" s="550">
        <v>344661</v>
      </c>
      <c r="AJ139" s="551"/>
      <c r="AK139" s="551"/>
      <c r="AL139" s="552"/>
      <c r="AM139" s="550">
        <v>0</v>
      </c>
      <c r="AN139" s="551"/>
      <c r="AO139" s="551"/>
      <c r="AP139" s="552"/>
      <c r="AQ139" s="550">
        <v>344661</v>
      </c>
      <c r="AR139" s="551"/>
      <c r="AS139" s="551"/>
      <c r="AT139" s="552"/>
      <c r="AU139" s="550">
        <v>0</v>
      </c>
      <c r="AV139" s="551"/>
      <c r="AW139" s="551"/>
      <c r="AX139" s="552"/>
      <c r="AY139" s="550">
        <v>0</v>
      </c>
      <c r="AZ139" s="551"/>
      <c r="BA139" s="551"/>
      <c r="BB139" s="552"/>
      <c r="BC139" s="550">
        <v>299661</v>
      </c>
      <c r="BD139" s="551"/>
      <c r="BE139" s="551"/>
      <c r="BF139" s="552"/>
      <c r="BG139" s="553">
        <f t="shared" si="45"/>
        <v>0.86943692497845704</v>
      </c>
      <c r="BH139" s="554"/>
    </row>
    <row r="140" spans="1:60" ht="20.100000000000001" customHeight="1" x14ac:dyDescent="0.2">
      <c r="A140" s="482" t="s">
        <v>671</v>
      </c>
      <c r="B140" s="483"/>
      <c r="C140" s="484" t="s">
        <v>805</v>
      </c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6"/>
      <c r="AC140" s="563" t="s">
        <v>96</v>
      </c>
      <c r="AD140" s="564"/>
      <c r="AE140" s="469">
        <f>SUM(AE130:AH139)-SUM(AE131:AH133)</f>
        <v>1223480</v>
      </c>
      <c r="AF140" s="470"/>
      <c r="AG140" s="470"/>
      <c r="AH140" s="471"/>
      <c r="AI140" s="469">
        <f t="shared" ref="AI140" si="108">SUM(AI130:AL139)-SUM(AI131:AL133)</f>
        <v>1330056</v>
      </c>
      <c r="AJ140" s="470"/>
      <c r="AK140" s="470"/>
      <c r="AL140" s="471"/>
      <c r="AM140" s="469">
        <f t="shared" ref="AM140" si="109">SUM(AM130:AP139)-SUM(AM131:AP133)</f>
        <v>0</v>
      </c>
      <c r="AN140" s="470"/>
      <c r="AO140" s="470"/>
      <c r="AP140" s="471"/>
      <c r="AQ140" s="469">
        <f t="shared" ref="AQ140" si="110">SUM(AQ130:AT139)-SUM(AQ131:AT133)</f>
        <v>1302133</v>
      </c>
      <c r="AR140" s="470"/>
      <c r="AS140" s="470"/>
      <c r="AT140" s="471"/>
      <c r="AU140" s="469">
        <f t="shared" ref="AU140" si="111">SUM(AU130:AX139)-SUM(AU131:AX133)</f>
        <v>1889763</v>
      </c>
      <c r="AV140" s="470"/>
      <c r="AW140" s="470"/>
      <c r="AX140" s="471"/>
      <c r="AY140" s="469">
        <f t="shared" ref="AY140" si="112">SUM(AY130:BB139)-SUM(AY131:BB133)</f>
        <v>0</v>
      </c>
      <c r="AZ140" s="470"/>
      <c r="BA140" s="470"/>
      <c r="BB140" s="471"/>
      <c r="BC140" s="469">
        <f t="shared" ref="BC140" si="113">SUM(BC130:BF139)-SUM(BC131:BF133)</f>
        <v>1239979</v>
      </c>
      <c r="BD140" s="470"/>
      <c r="BE140" s="470"/>
      <c r="BF140" s="471"/>
      <c r="BG140" s="516">
        <f t="shared" si="45"/>
        <v>0.93227578387676913</v>
      </c>
      <c r="BH140" s="517"/>
    </row>
    <row r="141" spans="1:60" x14ac:dyDescent="0.2">
      <c r="A141" s="393" t="s">
        <v>672</v>
      </c>
      <c r="B141" s="394"/>
      <c r="C141" s="411" t="s">
        <v>75</v>
      </c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3"/>
      <c r="AC141" s="440" t="s">
        <v>97</v>
      </c>
      <c r="AD141" s="441"/>
      <c r="AE141" s="550">
        <v>0</v>
      </c>
      <c r="AF141" s="551"/>
      <c r="AG141" s="551"/>
      <c r="AH141" s="552"/>
      <c r="AI141" s="550">
        <v>4505</v>
      </c>
      <c r="AJ141" s="551"/>
      <c r="AK141" s="551"/>
      <c r="AL141" s="552"/>
      <c r="AM141" s="550">
        <v>0</v>
      </c>
      <c r="AN141" s="551"/>
      <c r="AO141" s="551"/>
      <c r="AP141" s="552"/>
      <c r="AQ141" s="550">
        <v>4505</v>
      </c>
      <c r="AR141" s="551"/>
      <c r="AS141" s="551"/>
      <c r="AT141" s="552"/>
      <c r="AU141" s="550">
        <v>0</v>
      </c>
      <c r="AV141" s="551"/>
      <c r="AW141" s="551"/>
      <c r="AX141" s="552"/>
      <c r="AY141" s="550">
        <v>0</v>
      </c>
      <c r="AZ141" s="551"/>
      <c r="BA141" s="551"/>
      <c r="BB141" s="552"/>
      <c r="BC141" s="550">
        <v>4505</v>
      </c>
      <c r="BD141" s="551"/>
      <c r="BE141" s="551"/>
      <c r="BF141" s="552"/>
      <c r="BG141" s="553">
        <f t="shared" si="45"/>
        <v>1</v>
      </c>
      <c r="BH141" s="554"/>
    </row>
    <row r="142" spans="1:60" x14ac:dyDescent="0.2">
      <c r="A142" s="393" t="s">
        <v>673</v>
      </c>
      <c r="B142" s="394"/>
      <c r="C142" s="411" t="s">
        <v>76</v>
      </c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3"/>
      <c r="AC142" s="440" t="s">
        <v>98</v>
      </c>
      <c r="AD142" s="441"/>
      <c r="AE142" s="550"/>
      <c r="AF142" s="551"/>
      <c r="AG142" s="551"/>
      <c r="AH142" s="552"/>
      <c r="AI142" s="550"/>
      <c r="AJ142" s="551"/>
      <c r="AK142" s="551"/>
      <c r="AL142" s="552"/>
      <c r="AM142" s="550"/>
      <c r="AN142" s="551"/>
      <c r="AO142" s="551"/>
      <c r="AP142" s="552"/>
      <c r="AQ142" s="550"/>
      <c r="AR142" s="551"/>
      <c r="AS142" s="551"/>
      <c r="AT142" s="552"/>
      <c r="AU142" s="550"/>
      <c r="AV142" s="551"/>
      <c r="AW142" s="551"/>
      <c r="AX142" s="552"/>
      <c r="AY142" s="550"/>
      <c r="AZ142" s="551"/>
      <c r="BA142" s="551"/>
      <c r="BB142" s="552"/>
      <c r="BC142" s="550"/>
      <c r="BD142" s="551"/>
      <c r="BE142" s="551"/>
      <c r="BF142" s="552"/>
      <c r="BG142" s="553" t="str">
        <f t="shared" si="45"/>
        <v>n.é.</v>
      </c>
      <c r="BH142" s="554"/>
    </row>
    <row r="143" spans="1:60" ht="20.100000000000001" customHeight="1" x14ac:dyDescent="0.2">
      <c r="A143" s="482" t="s">
        <v>674</v>
      </c>
      <c r="B143" s="483"/>
      <c r="C143" s="484" t="s">
        <v>806</v>
      </c>
      <c r="D143" s="485"/>
      <c r="E143" s="485"/>
      <c r="F143" s="485"/>
      <c r="G143" s="485"/>
      <c r="H143" s="485"/>
      <c r="I143" s="485"/>
      <c r="J143" s="485"/>
      <c r="K143" s="485"/>
      <c r="L143" s="485"/>
      <c r="M143" s="485"/>
      <c r="N143" s="485"/>
      <c r="O143" s="485"/>
      <c r="P143" s="485"/>
      <c r="Q143" s="485"/>
      <c r="R143" s="485"/>
      <c r="S143" s="485"/>
      <c r="T143" s="485"/>
      <c r="U143" s="485"/>
      <c r="V143" s="485"/>
      <c r="W143" s="485"/>
      <c r="X143" s="485"/>
      <c r="Y143" s="485"/>
      <c r="Z143" s="485"/>
      <c r="AA143" s="485"/>
      <c r="AB143" s="486"/>
      <c r="AC143" s="563" t="s">
        <v>99</v>
      </c>
      <c r="AD143" s="564"/>
      <c r="AE143" s="469">
        <f>SUM(AE141:AH142)</f>
        <v>0</v>
      </c>
      <c r="AF143" s="470"/>
      <c r="AG143" s="470"/>
      <c r="AH143" s="471"/>
      <c r="AI143" s="469">
        <f t="shared" ref="AI143" si="114">SUM(AI141:AL142)</f>
        <v>4505</v>
      </c>
      <c r="AJ143" s="470"/>
      <c r="AK143" s="470"/>
      <c r="AL143" s="471"/>
      <c r="AM143" s="469">
        <f t="shared" ref="AM143" si="115">SUM(AM141:AP142)</f>
        <v>0</v>
      </c>
      <c r="AN143" s="470"/>
      <c r="AO143" s="470"/>
      <c r="AP143" s="471"/>
      <c r="AQ143" s="469">
        <f t="shared" ref="AQ143" si="116">SUM(AQ141:AT142)</f>
        <v>4505</v>
      </c>
      <c r="AR143" s="470"/>
      <c r="AS143" s="470"/>
      <c r="AT143" s="471"/>
      <c r="AU143" s="469">
        <f t="shared" ref="AU143" si="117">SUM(AU141:AX142)</f>
        <v>0</v>
      </c>
      <c r="AV143" s="470"/>
      <c r="AW143" s="470"/>
      <c r="AX143" s="471"/>
      <c r="AY143" s="469">
        <f t="shared" ref="AY143" si="118">SUM(AY141:BB142)</f>
        <v>0</v>
      </c>
      <c r="AZ143" s="470"/>
      <c r="BA143" s="470"/>
      <c r="BB143" s="471"/>
      <c r="BC143" s="469">
        <f t="shared" ref="BC143" si="119">SUM(BC141:BF142)</f>
        <v>4505</v>
      </c>
      <c r="BD143" s="470"/>
      <c r="BE143" s="470"/>
      <c r="BF143" s="471"/>
      <c r="BG143" s="516">
        <f t="shared" si="45"/>
        <v>1</v>
      </c>
      <c r="BH143" s="517"/>
    </row>
    <row r="144" spans="1:60" ht="20.100000000000001" customHeight="1" x14ac:dyDescent="0.2">
      <c r="A144" s="568" t="s">
        <v>675</v>
      </c>
      <c r="B144" s="394"/>
      <c r="C144" s="411" t="s">
        <v>77</v>
      </c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3"/>
      <c r="AC144" s="440" t="s">
        <v>100</v>
      </c>
      <c r="AD144" s="441"/>
      <c r="AE144" s="550">
        <v>500570</v>
      </c>
      <c r="AF144" s="551"/>
      <c r="AG144" s="551"/>
      <c r="AH144" s="552"/>
      <c r="AI144" s="550">
        <v>526064</v>
      </c>
      <c r="AJ144" s="551"/>
      <c r="AK144" s="551"/>
      <c r="AL144" s="552"/>
      <c r="AM144" s="550">
        <v>0</v>
      </c>
      <c r="AN144" s="551"/>
      <c r="AO144" s="551"/>
      <c r="AP144" s="552"/>
      <c r="AQ144" s="550">
        <v>526064</v>
      </c>
      <c r="AR144" s="551"/>
      <c r="AS144" s="551"/>
      <c r="AT144" s="552"/>
      <c r="AU144" s="550">
        <v>510237</v>
      </c>
      <c r="AV144" s="551"/>
      <c r="AW144" s="551"/>
      <c r="AX144" s="552"/>
      <c r="AY144" s="550">
        <v>0</v>
      </c>
      <c r="AZ144" s="551"/>
      <c r="BA144" s="551"/>
      <c r="BB144" s="552"/>
      <c r="BC144" s="550">
        <v>509282</v>
      </c>
      <c r="BD144" s="551"/>
      <c r="BE144" s="551"/>
      <c r="BF144" s="552"/>
      <c r="BG144" s="553">
        <f t="shared" si="45"/>
        <v>0.96809893853219375</v>
      </c>
      <c r="BH144" s="554"/>
    </row>
    <row r="145" spans="1:60" ht="20.100000000000001" hidden="1" customHeight="1" x14ac:dyDescent="0.2">
      <c r="A145" s="568" t="s">
        <v>676</v>
      </c>
      <c r="B145" s="394"/>
      <c r="C145" s="411" t="s">
        <v>78</v>
      </c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3"/>
      <c r="AC145" s="440" t="s">
        <v>101</v>
      </c>
      <c r="AD145" s="441"/>
      <c r="AE145" s="550"/>
      <c r="AF145" s="551"/>
      <c r="AG145" s="551"/>
      <c r="AH145" s="552"/>
      <c r="AI145" s="550"/>
      <c r="AJ145" s="551"/>
      <c r="AK145" s="551"/>
      <c r="AL145" s="552"/>
      <c r="AM145" s="550"/>
      <c r="AN145" s="551"/>
      <c r="AO145" s="551"/>
      <c r="AP145" s="552"/>
      <c r="AQ145" s="550"/>
      <c r="AR145" s="551"/>
      <c r="AS145" s="551"/>
      <c r="AT145" s="552"/>
      <c r="AU145" s="550"/>
      <c r="AV145" s="551"/>
      <c r="AW145" s="551"/>
      <c r="AX145" s="552"/>
      <c r="AY145" s="550"/>
      <c r="AZ145" s="551"/>
      <c r="BA145" s="551"/>
      <c r="BB145" s="552"/>
      <c r="BC145" s="550"/>
      <c r="BD145" s="551"/>
      <c r="BE145" s="551"/>
      <c r="BF145" s="552"/>
      <c r="BG145" s="553" t="str">
        <f t="shared" ref="BG145:BG208" si="120">IF(AI145&gt;0,BC145/AI145,"n.é.")</f>
        <v>n.é.</v>
      </c>
      <c r="BH145" s="554"/>
    </row>
    <row r="146" spans="1:60" ht="20.100000000000001" hidden="1" customHeight="1" x14ac:dyDescent="0.2">
      <c r="A146" s="568" t="s">
        <v>677</v>
      </c>
      <c r="B146" s="394"/>
      <c r="C146" s="411" t="s">
        <v>79</v>
      </c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3"/>
      <c r="AC146" s="440" t="s">
        <v>102</v>
      </c>
      <c r="AD146" s="441"/>
      <c r="AE146" s="550"/>
      <c r="AF146" s="551"/>
      <c r="AG146" s="551"/>
      <c r="AH146" s="552"/>
      <c r="AI146" s="550"/>
      <c r="AJ146" s="551"/>
      <c r="AK146" s="551"/>
      <c r="AL146" s="552"/>
      <c r="AM146" s="550"/>
      <c r="AN146" s="551"/>
      <c r="AO146" s="551"/>
      <c r="AP146" s="552"/>
      <c r="AQ146" s="550"/>
      <c r="AR146" s="551"/>
      <c r="AS146" s="551"/>
      <c r="AT146" s="552"/>
      <c r="AU146" s="550"/>
      <c r="AV146" s="551"/>
      <c r="AW146" s="551"/>
      <c r="AX146" s="552"/>
      <c r="AY146" s="550"/>
      <c r="AZ146" s="551"/>
      <c r="BA146" s="551"/>
      <c r="BB146" s="552"/>
      <c r="BC146" s="550"/>
      <c r="BD146" s="551"/>
      <c r="BE146" s="551"/>
      <c r="BF146" s="552"/>
      <c r="BG146" s="553" t="str">
        <f t="shared" si="120"/>
        <v>n.é.</v>
      </c>
      <c r="BH146" s="554"/>
    </row>
    <row r="147" spans="1:60" ht="20.100000000000001" hidden="1" customHeight="1" x14ac:dyDescent="0.2">
      <c r="A147" s="568" t="s">
        <v>678</v>
      </c>
      <c r="B147" s="394"/>
      <c r="C147" s="411" t="s">
        <v>80</v>
      </c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3"/>
      <c r="AC147" s="440" t="s">
        <v>103</v>
      </c>
      <c r="AD147" s="441"/>
      <c r="AE147" s="550"/>
      <c r="AF147" s="551"/>
      <c r="AG147" s="551"/>
      <c r="AH147" s="552"/>
      <c r="AI147" s="550"/>
      <c r="AJ147" s="551"/>
      <c r="AK147" s="551"/>
      <c r="AL147" s="552"/>
      <c r="AM147" s="550"/>
      <c r="AN147" s="551"/>
      <c r="AO147" s="551"/>
      <c r="AP147" s="552"/>
      <c r="AQ147" s="550"/>
      <c r="AR147" s="551"/>
      <c r="AS147" s="551"/>
      <c r="AT147" s="552"/>
      <c r="AU147" s="550"/>
      <c r="AV147" s="551"/>
      <c r="AW147" s="551"/>
      <c r="AX147" s="552"/>
      <c r="AY147" s="550"/>
      <c r="AZ147" s="551"/>
      <c r="BA147" s="551"/>
      <c r="BB147" s="552"/>
      <c r="BC147" s="550"/>
      <c r="BD147" s="551"/>
      <c r="BE147" s="551"/>
      <c r="BF147" s="552"/>
      <c r="BG147" s="553" t="str">
        <f t="shared" si="120"/>
        <v>n.é.</v>
      </c>
      <c r="BH147" s="554"/>
    </row>
    <row r="148" spans="1:60" ht="20.100000000000001" customHeight="1" x14ac:dyDescent="0.2">
      <c r="A148" s="568" t="s">
        <v>679</v>
      </c>
      <c r="B148" s="394"/>
      <c r="C148" s="411" t="s">
        <v>81</v>
      </c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3"/>
      <c r="AC148" s="440" t="s">
        <v>104</v>
      </c>
      <c r="AD148" s="441"/>
      <c r="AE148" s="550">
        <v>11000</v>
      </c>
      <c r="AF148" s="551"/>
      <c r="AG148" s="551"/>
      <c r="AH148" s="552"/>
      <c r="AI148" s="550">
        <v>312</v>
      </c>
      <c r="AJ148" s="551"/>
      <c r="AK148" s="551"/>
      <c r="AL148" s="552"/>
      <c r="AM148" s="550">
        <v>0</v>
      </c>
      <c r="AN148" s="551"/>
      <c r="AO148" s="551"/>
      <c r="AP148" s="552"/>
      <c r="AQ148" s="550">
        <v>312</v>
      </c>
      <c r="AR148" s="551"/>
      <c r="AS148" s="551"/>
      <c r="AT148" s="552"/>
      <c r="AU148" s="550">
        <v>0</v>
      </c>
      <c r="AV148" s="551"/>
      <c r="AW148" s="551"/>
      <c r="AX148" s="552"/>
      <c r="AY148" s="550">
        <v>0</v>
      </c>
      <c r="AZ148" s="551"/>
      <c r="BA148" s="551"/>
      <c r="BB148" s="552"/>
      <c r="BC148" s="550">
        <v>312</v>
      </c>
      <c r="BD148" s="551"/>
      <c r="BE148" s="551"/>
      <c r="BF148" s="552"/>
      <c r="BG148" s="553">
        <f t="shared" si="120"/>
        <v>1</v>
      </c>
      <c r="BH148" s="554"/>
    </row>
    <row r="149" spans="1:60" ht="20.100000000000001" customHeight="1" x14ac:dyDescent="0.2">
      <c r="A149" s="577" t="s">
        <v>680</v>
      </c>
      <c r="B149" s="483"/>
      <c r="C149" s="484" t="s">
        <v>807</v>
      </c>
      <c r="D149" s="485"/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  <c r="Q149" s="485"/>
      <c r="R149" s="485"/>
      <c r="S149" s="485"/>
      <c r="T149" s="485"/>
      <c r="U149" s="485"/>
      <c r="V149" s="485"/>
      <c r="W149" s="485"/>
      <c r="X149" s="485"/>
      <c r="Y149" s="485"/>
      <c r="Z149" s="485"/>
      <c r="AA149" s="485"/>
      <c r="AB149" s="486"/>
      <c r="AC149" s="563" t="s">
        <v>105</v>
      </c>
      <c r="AD149" s="564"/>
      <c r="AE149" s="469">
        <f>SUM(AE144:AH148)</f>
        <v>511570</v>
      </c>
      <c r="AF149" s="470"/>
      <c r="AG149" s="470"/>
      <c r="AH149" s="471"/>
      <c r="AI149" s="469">
        <f t="shared" ref="AI149" si="121">SUM(AI144:AL148)</f>
        <v>526376</v>
      </c>
      <c r="AJ149" s="470"/>
      <c r="AK149" s="470"/>
      <c r="AL149" s="471"/>
      <c r="AM149" s="469">
        <f t="shared" ref="AM149" si="122">SUM(AM144:AP148)</f>
        <v>0</v>
      </c>
      <c r="AN149" s="470"/>
      <c r="AO149" s="470"/>
      <c r="AP149" s="471"/>
      <c r="AQ149" s="469">
        <f t="shared" ref="AQ149" si="123">SUM(AQ144:AT148)</f>
        <v>526376</v>
      </c>
      <c r="AR149" s="470"/>
      <c r="AS149" s="470"/>
      <c r="AT149" s="471"/>
      <c r="AU149" s="469">
        <f t="shared" ref="AU149" si="124">SUM(AU144:AX148)</f>
        <v>510237</v>
      </c>
      <c r="AV149" s="470"/>
      <c r="AW149" s="470"/>
      <c r="AX149" s="471"/>
      <c r="AY149" s="469">
        <f t="shared" ref="AY149" si="125">SUM(AY144:BB148)</f>
        <v>0</v>
      </c>
      <c r="AZ149" s="470"/>
      <c r="BA149" s="470"/>
      <c r="BB149" s="471"/>
      <c r="BC149" s="469">
        <f t="shared" ref="BC149" si="126">SUM(BC144:BF148)</f>
        <v>509594</v>
      </c>
      <c r="BD149" s="470"/>
      <c r="BE149" s="470"/>
      <c r="BF149" s="471"/>
      <c r="BG149" s="516">
        <f t="shared" si="120"/>
        <v>0.96811784731826678</v>
      </c>
      <c r="BH149" s="517"/>
    </row>
    <row r="150" spans="1:60" ht="20.100000000000001" customHeight="1" x14ac:dyDescent="0.2">
      <c r="A150" s="577" t="s">
        <v>681</v>
      </c>
      <c r="B150" s="483"/>
      <c r="C150" s="484" t="s">
        <v>808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6"/>
      <c r="AC150" s="563" t="s">
        <v>57</v>
      </c>
      <c r="AD150" s="564"/>
      <c r="AE150" s="469">
        <f>AE126+AE129+AE140+AE143+AE149</f>
        <v>2374050</v>
      </c>
      <c r="AF150" s="470"/>
      <c r="AG150" s="470"/>
      <c r="AH150" s="471"/>
      <c r="AI150" s="469">
        <f t="shared" ref="AI150" si="127">AI126+AI129+AI140+AI143+AI149</f>
        <v>2765670</v>
      </c>
      <c r="AJ150" s="470"/>
      <c r="AK150" s="470"/>
      <c r="AL150" s="471"/>
      <c r="AM150" s="469">
        <f t="shared" ref="AM150" si="128">AM126+AM129+AM140+AM143+AM149</f>
        <v>0</v>
      </c>
      <c r="AN150" s="470"/>
      <c r="AO150" s="470"/>
      <c r="AP150" s="471"/>
      <c r="AQ150" s="469">
        <f t="shared" ref="AQ150" si="129">AQ126+AQ129+AQ140+AQ143+AQ149</f>
        <v>2737747</v>
      </c>
      <c r="AR150" s="470"/>
      <c r="AS150" s="470"/>
      <c r="AT150" s="471"/>
      <c r="AU150" s="469">
        <f t="shared" ref="AU150" si="130">AU126+AU129+AU140+AU143+AU149</f>
        <v>2400000</v>
      </c>
      <c r="AV150" s="470"/>
      <c r="AW150" s="470"/>
      <c r="AX150" s="471"/>
      <c r="AY150" s="469">
        <f t="shared" ref="AY150" si="131">AY126+AY129+AY140+AY143+AY149</f>
        <v>0</v>
      </c>
      <c r="AZ150" s="470"/>
      <c r="BA150" s="470"/>
      <c r="BB150" s="471"/>
      <c r="BC150" s="469">
        <f t="shared" ref="BC150" si="132">BC126+BC129+BC140+BC143+BC149</f>
        <v>2658811</v>
      </c>
      <c r="BD150" s="470"/>
      <c r="BE150" s="470"/>
      <c r="BF150" s="471"/>
      <c r="BG150" s="516">
        <f t="shared" si="120"/>
        <v>0.96136234619459304</v>
      </c>
      <c r="BH150" s="517"/>
    </row>
    <row r="151" spans="1:60" ht="20.100000000000001" hidden="1" customHeight="1" x14ac:dyDescent="0.2">
      <c r="A151" s="568" t="s">
        <v>682</v>
      </c>
      <c r="B151" s="394"/>
      <c r="C151" s="411" t="s">
        <v>108</v>
      </c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3"/>
      <c r="AC151" s="440" t="s">
        <v>116</v>
      </c>
      <c r="AD151" s="441"/>
      <c r="AE151" s="550"/>
      <c r="AF151" s="551"/>
      <c r="AG151" s="551"/>
      <c r="AH151" s="552"/>
      <c r="AI151" s="550"/>
      <c r="AJ151" s="551"/>
      <c r="AK151" s="551"/>
      <c r="AL151" s="552"/>
      <c r="AM151" s="550"/>
      <c r="AN151" s="551"/>
      <c r="AO151" s="551"/>
      <c r="AP151" s="552"/>
      <c r="AQ151" s="550"/>
      <c r="AR151" s="551"/>
      <c r="AS151" s="551"/>
      <c r="AT151" s="552"/>
      <c r="AU151" s="550"/>
      <c r="AV151" s="551"/>
      <c r="AW151" s="551"/>
      <c r="AX151" s="552"/>
      <c r="AY151" s="550"/>
      <c r="AZ151" s="551"/>
      <c r="BA151" s="551"/>
      <c r="BB151" s="552"/>
      <c r="BC151" s="550"/>
      <c r="BD151" s="551"/>
      <c r="BE151" s="551"/>
      <c r="BF151" s="552"/>
      <c r="BG151" s="553" t="str">
        <f t="shared" si="120"/>
        <v>n.é.</v>
      </c>
      <c r="BH151" s="554"/>
    </row>
    <row r="152" spans="1:60" ht="20.100000000000001" hidden="1" customHeight="1" x14ac:dyDescent="0.2">
      <c r="A152" s="568" t="s">
        <v>683</v>
      </c>
      <c r="B152" s="394"/>
      <c r="C152" s="411" t="s">
        <v>109</v>
      </c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3"/>
      <c r="AC152" s="440" t="s">
        <v>117</v>
      </c>
      <c r="AD152" s="441"/>
      <c r="AE152" s="550"/>
      <c r="AF152" s="551"/>
      <c r="AG152" s="551"/>
      <c r="AH152" s="552"/>
      <c r="AI152" s="550"/>
      <c r="AJ152" s="551"/>
      <c r="AK152" s="551"/>
      <c r="AL152" s="552"/>
      <c r="AM152" s="550"/>
      <c r="AN152" s="551"/>
      <c r="AO152" s="551"/>
      <c r="AP152" s="552"/>
      <c r="AQ152" s="550"/>
      <c r="AR152" s="551"/>
      <c r="AS152" s="551"/>
      <c r="AT152" s="552"/>
      <c r="AU152" s="550"/>
      <c r="AV152" s="551"/>
      <c r="AW152" s="551"/>
      <c r="AX152" s="552"/>
      <c r="AY152" s="550"/>
      <c r="AZ152" s="551"/>
      <c r="BA152" s="551"/>
      <c r="BB152" s="552"/>
      <c r="BC152" s="550"/>
      <c r="BD152" s="551"/>
      <c r="BE152" s="551"/>
      <c r="BF152" s="552"/>
      <c r="BG152" s="553" t="str">
        <f t="shared" si="120"/>
        <v>n.é.</v>
      </c>
      <c r="BH152" s="554"/>
    </row>
    <row r="153" spans="1:60" ht="20.100000000000001" hidden="1" customHeight="1" x14ac:dyDescent="0.2">
      <c r="A153" s="568" t="s">
        <v>684</v>
      </c>
      <c r="B153" s="394"/>
      <c r="C153" s="565" t="s">
        <v>110</v>
      </c>
      <c r="D153" s="566"/>
      <c r="E153" s="566"/>
      <c r="F153" s="566"/>
      <c r="G153" s="566"/>
      <c r="H153" s="566"/>
      <c r="I153" s="566"/>
      <c r="J153" s="566"/>
      <c r="K153" s="566"/>
      <c r="L153" s="566"/>
      <c r="M153" s="566"/>
      <c r="N153" s="566"/>
      <c r="O153" s="566"/>
      <c r="P153" s="566"/>
      <c r="Q153" s="566"/>
      <c r="R153" s="566"/>
      <c r="S153" s="566"/>
      <c r="T153" s="566"/>
      <c r="U153" s="566"/>
      <c r="V153" s="566"/>
      <c r="W153" s="566"/>
      <c r="X153" s="566"/>
      <c r="Y153" s="566"/>
      <c r="Z153" s="566"/>
      <c r="AA153" s="566"/>
      <c r="AB153" s="567"/>
      <c r="AC153" s="440" t="s">
        <v>118</v>
      </c>
      <c r="AD153" s="441"/>
      <c r="AE153" s="550"/>
      <c r="AF153" s="551"/>
      <c r="AG153" s="551"/>
      <c r="AH153" s="552"/>
      <c r="AI153" s="550"/>
      <c r="AJ153" s="551"/>
      <c r="AK153" s="551"/>
      <c r="AL153" s="552"/>
      <c r="AM153" s="550"/>
      <c r="AN153" s="551"/>
      <c r="AO153" s="551"/>
      <c r="AP153" s="552"/>
      <c r="AQ153" s="550"/>
      <c r="AR153" s="551"/>
      <c r="AS153" s="551"/>
      <c r="AT153" s="552"/>
      <c r="AU153" s="550"/>
      <c r="AV153" s="551"/>
      <c r="AW153" s="551"/>
      <c r="AX153" s="552"/>
      <c r="AY153" s="550"/>
      <c r="AZ153" s="551"/>
      <c r="BA153" s="551"/>
      <c r="BB153" s="552"/>
      <c r="BC153" s="550"/>
      <c r="BD153" s="551"/>
      <c r="BE153" s="551"/>
      <c r="BF153" s="552"/>
      <c r="BG153" s="553" t="str">
        <f t="shared" si="120"/>
        <v>n.é.</v>
      </c>
      <c r="BH153" s="554"/>
    </row>
    <row r="154" spans="1:60" ht="20.100000000000001" hidden="1" customHeight="1" x14ac:dyDescent="0.2">
      <c r="A154" s="568" t="s">
        <v>685</v>
      </c>
      <c r="B154" s="394"/>
      <c r="C154" s="565" t="s">
        <v>111</v>
      </c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566"/>
      <c r="Y154" s="566"/>
      <c r="Z154" s="566"/>
      <c r="AA154" s="566"/>
      <c r="AB154" s="567"/>
      <c r="AC154" s="440" t="s">
        <v>119</v>
      </c>
      <c r="AD154" s="441"/>
      <c r="AE154" s="550"/>
      <c r="AF154" s="551"/>
      <c r="AG154" s="551"/>
      <c r="AH154" s="552"/>
      <c r="AI154" s="550"/>
      <c r="AJ154" s="551"/>
      <c r="AK154" s="551"/>
      <c r="AL154" s="552"/>
      <c r="AM154" s="550"/>
      <c r="AN154" s="551"/>
      <c r="AO154" s="551"/>
      <c r="AP154" s="552"/>
      <c r="AQ154" s="550"/>
      <c r="AR154" s="551"/>
      <c r="AS154" s="551"/>
      <c r="AT154" s="552"/>
      <c r="AU154" s="550"/>
      <c r="AV154" s="551"/>
      <c r="AW154" s="551"/>
      <c r="AX154" s="552"/>
      <c r="AY154" s="550"/>
      <c r="AZ154" s="551"/>
      <c r="BA154" s="551"/>
      <c r="BB154" s="552"/>
      <c r="BC154" s="550"/>
      <c r="BD154" s="551"/>
      <c r="BE154" s="551"/>
      <c r="BF154" s="552"/>
      <c r="BG154" s="553" t="str">
        <f t="shared" si="120"/>
        <v>n.é.</v>
      </c>
      <c r="BH154" s="554"/>
    </row>
    <row r="155" spans="1:60" ht="20.100000000000001" hidden="1" customHeight="1" x14ac:dyDescent="0.2">
      <c r="A155" s="568" t="s">
        <v>686</v>
      </c>
      <c r="B155" s="394"/>
      <c r="C155" s="565" t="s">
        <v>112</v>
      </c>
      <c r="D155" s="566"/>
      <c r="E155" s="566"/>
      <c r="F155" s="566"/>
      <c r="G155" s="566"/>
      <c r="H155" s="566"/>
      <c r="I155" s="566"/>
      <c r="J155" s="566"/>
      <c r="K155" s="566"/>
      <c r="L155" s="566"/>
      <c r="M155" s="566"/>
      <c r="N155" s="566"/>
      <c r="O155" s="566"/>
      <c r="P155" s="566"/>
      <c r="Q155" s="566"/>
      <c r="R155" s="566"/>
      <c r="S155" s="566"/>
      <c r="T155" s="566"/>
      <c r="U155" s="566"/>
      <c r="V155" s="566"/>
      <c r="W155" s="566"/>
      <c r="X155" s="566"/>
      <c r="Y155" s="566"/>
      <c r="Z155" s="566"/>
      <c r="AA155" s="566"/>
      <c r="AB155" s="567"/>
      <c r="AC155" s="440" t="s">
        <v>120</v>
      </c>
      <c r="AD155" s="441"/>
      <c r="AE155" s="550"/>
      <c r="AF155" s="551"/>
      <c r="AG155" s="551"/>
      <c r="AH155" s="552"/>
      <c r="AI155" s="550"/>
      <c r="AJ155" s="551"/>
      <c r="AK155" s="551"/>
      <c r="AL155" s="552"/>
      <c r="AM155" s="550"/>
      <c r="AN155" s="551"/>
      <c r="AO155" s="551"/>
      <c r="AP155" s="552"/>
      <c r="AQ155" s="550"/>
      <c r="AR155" s="551"/>
      <c r="AS155" s="551"/>
      <c r="AT155" s="552"/>
      <c r="AU155" s="550"/>
      <c r="AV155" s="551"/>
      <c r="AW155" s="551"/>
      <c r="AX155" s="552"/>
      <c r="AY155" s="550"/>
      <c r="AZ155" s="551"/>
      <c r="BA155" s="551"/>
      <c r="BB155" s="552"/>
      <c r="BC155" s="550"/>
      <c r="BD155" s="551"/>
      <c r="BE155" s="551"/>
      <c r="BF155" s="552"/>
      <c r="BG155" s="553" t="str">
        <f t="shared" si="120"/>
        <v>n.é.</v>
      </c>
      <c r="BH155" s="554"/>
    </row>
    <row r="156" spans="1:60" ht="20.100000000000001" hidden="1" customHeight="1" x14ac:dyDescent="0.2">
      <c r="A156" s="568" t="s">
        <v>687</v>
      </c>
      <c r="B156" s="394"/>
      <c r="C156" s="411" t="s">
        <v>113</v>
      </c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3"/>
      <c r="AC156" s="440" t="s">
        <v>121</v>
      </c>
      <c r="AD156" s="441"/>
      <c r="AE156" s="550"/>
      <c r="AF156" s="551"/>
      <c r="AG156" s="551"/>
      <c r="AH156" s="552"/>
      <c r="AI156" s="550"/>
      <c r="AJ156" s="551"/>
      <c r="AK156" s="551"/>
      <c r="AL156" s="552"/>
      <c r="AM156" s="550"/>
      <c r="AN156" s="551"/>
      <c r="AO156" s="551"/>
      <c r="AP156" s="552"/>
      <c r="AQ156" s="550"/>
      <c r="AR156" s="551"/>
      <c r="AS156" s="551"/>
      <c r="AT156" s="552"/>
      <c r="AU156" s="550"/>
      <c r="AV156" s="551"/>
      <c r="AW156" s="551"/>
      <c r="AX156" s="552"/>
      <c r="AY156" s="550"/>
      <c r="AZ156" s="551"/>
      <c r="BA156" s="551"/>
      <c r="BB156" s="552"/>
      <c r="BC156" s="550"/>
      <c r="BD156" s="551"/>
      <c r="BE156" s="551"/>
      <c r="BF156" s="552"/>
      <c r="BG156" s="553" t="str">
        <f t="shared" si="120"/>
        <v>n.é.</v>
      </c>
      <c r="BH156" s="554"/>
    </row>
    <row r="157" spans="1:60" ht="20.100000000000001" hidden="1" customHeight="1" x14ac:dyDescent="0.2">
      <c r="A157" s="568" t="s">
        <v>688</v>
      </c>
      <c r="B157" s="394"/>
      <c r="C157" s="411" t="s">
        <v>114</v>
      </c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3"/>
      <c r="AC157" s="440" t="s">
        <v>122</v>
      </c>
      <c r="AD157" s="441"/>
      <c r="AE157" s="550"/>
      <c r="AF157" s="551"/>
      <c r="AG157" s="551"/>
      <c r="AH157" s="552"/>
      <c r="AI157" s="550"/>
      <c r="AJ157" s="551"/>
      <c r="AK157" s="551"/>
      <c r="AL157" s="552"/>
      <c r="AM157" s="550"/>
      <c r="AN157" s="551"/>
      <c r="AO157" s="551"/>
      <c r="AP157" s="552"/>
      <c r="AQ157" s="550"/>
      <c r="AR157" s="551"/>
      <c r="AS157" s="551"/>
      <c r="AT157" s="552"/>
      <c r="AU157" s="550"/>
      <c r="AV157" s="551"/>
      <c r="AW157" s="551"/>
      <c r="AX157" s="552"/>
      <c r="AY157" s="550"/>
      <c r="AZ157" s="551"/>
      <c r="BA157" s="551"/>
      <c r="BB157" s="552"/>
      <c r="BC157" s="550"/>
      <c r="BD157" s="551"/>
      <c r="BE157" s="551"/>
      <c r="BF157" s="552"/>
      <c r="BG157" s="553" t="str">
        <f t="shared" si="120"/>
        <v>n.é.</v>
      </c>
      <c r="BH157" s="554"/>
    </row>
    <row r="158" spans="1:60" ht="20.100000000000001" hidden="1" customHeight="1" x14ac:dyDescent="0.2">
      <c r="A158" s="568" t="s">
        <v>689</v>
      </c>
      <c r="B158" s="394"/>
      <c r="C158" s="411" t="s">
        <v>115</v>
      </c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3"/>
      <c r="AC158" s="440" t="s">
        <v>123</v>
      </c>
      <c r="AD158" s="441"/>
      <c r="AE158" s="550"/>
      <c r="AF158" s="551"/>
      <c r="AG158" s="551"/>
      <c r="AH158" s="552"/>
      <c r="AI158" s="550"/>
      <c r="AJ158" s="551"/>
      <c r="AK158" s="551"/>
      <c r="AL158" s="552"/>
      <c r="AM158" s="550"/>
      <c r="AN158" s="551"/>
      <c r="AO158" s="551"/>
      <c r="AP158" s="552"/>
      <c r="AQ158" s="550"/>
      <c r="AR158" s="551"/>
      <c r="AS158" s="551"/>
      <c r="AT158" s="552"/>
      <c r="AU158" s="550"/>
      <c r="AV158" s="551"/>
      <c r="AW158" s="551"/>
      <c r="AX158" s="552"/>
      <c r="AY158" s="550"/>
      <c r="AZ158" s="551"/>
      <c r="BA158" s="551"/>
      <c r="BB158" s="552"/>
      <c r="BC158" s="550"/>
      <c r="BD158" s="551"/>
      <c r="BE158" s="551"/>
      <c r="BF158" s="552"/>
      <c r="BG158" s="553" t="str">
        <f t="shared" si="120"/>
        <v>n.é.</v>
      </c>
      <c r="BH158" s="554"/>
    </row>
    <row r="159" spans="1:60" ht="20.100000000000001" customHeight="1" x14ac:dyDescent="0.2">
      <c r="A159" s="577" t="s">
        <v>690</v>
      </c>
      <c r="B159" s="483"/>
      <c r="C159" s="484" t="s">
        <v>809</v>
      </c>
      <c r="D159" s="485"/>
      <c r="E159" s="485"/>
      <c r="F159" s="485"/>
      <c r="G159" s="485"/>
      <c r="H159" s="485"/>
      <c r="I159" s="485"/>
      <c r="J159" s="485"/>
      <c r="K159" s="485"/>
      <c r="L159" s="485"/>
      <c r="M159" s="485"/>
      <c r="N159" s="485"/>
      <c r="O159" s="485"/>
      <c r="P159" s="485"/>
      <c r="Q159" s="485"/>
      <c r="R159" s="485"/>
      <c r="S159" s="485"/>
      <c r="T159" s="485"/>
      <c r="U159" s="485"/>
      <c r="V159" s="485"/>
      <c r="W159" s="485"/>
      <c r="X159" s="485"/>
      <c r="Y159" s="485"/>
      <c r="Z159" s="485"/>
      <c r="AA159" s="485"/>
      <c r="AB159" s="486"/>
      <c r="AC159" s="563" t="s">
        <v>58</v>
      </c>
      <c r="AD159" s="564"/>
      <c r="AE159" s="469">
        <f>SUM(AE151:AH158)</f>
        <v>0</v>
      </c>
      <c r="AF159" s="470"/>
      <c r="AG159" s="470"/>
      <c r="AH159" s="471"/>
      <c r="AI159" s="469">
        <f t="shared" ref="AI159" si="133">SUM(AI151:AL158)</f>
        <v>0</v>
      </c>
      <c r="AJ159" s="470"/>
      <c r="AK159" s="470"/>
      <c r="AL159" s="471"/>
      <c r="AM159" s="469">
        <f t="shared" ref="AM159" si="134">SUM(AM151:AP158)</f>
        <v>0</v>
      </c>
      <c r="AN159" s="470"/>
      <c r="AO159" s="470"/>
      <c r="AP159" s="471"/>
      <c r="AQ159" s="469">
        <f t="shared" ref="AQ159" si="135">SUM(AQ151:AT158)</f>
        <v>0</v>
      </c>
      <c r="AR159" s="470"/>
      <c r="AS159" s="470"/>
      <c r="AT159" s="471"/>
      <c r="AU159" s="469">
        <f t="shared" ref="AU159" si="136">SUM(AU151:AX158)</f>
        <v>0</v>
      </c>
      <c r="AV159" s="470"/>
      <c r="AW159" s="470"/>
      <c r="AX159" s="471"/>
      <c r="AY159" s="469">
        <f t="shared" ref="AY159" si="137">SUM(AY151:BB158)</f>
        <v>0</v>
      </c>
      <c r="AZ159" s="470"/>
      <c r="BA159" s="470"/>
      <c r="BB159" s="471"/>
      <c r="BC159" s="469">
        <f t="shared" ref="BC159" si="138">SUM(BC151:BF158)</f>
        <v>0</v>
      </c>
      <c r="BD159" s="470"/>
      <c r="BE159" s="470"/>
      <c r="BF159" s="471"/>
      <c r="BG159" s="516" t="str">
        <f t="shared" si="120"/>
        <v>n.é.</v>
      </c>
      <c r="BH159" s="517"/>
    </row>
    <row r="160" spans="1:60" ht="20.100000000000001" hidden="1" customHeight="1" x14ac:dyDescent="0.2">
      <c r="A160" s="568" t="s">
        <v>718</v>
      </c>
      <c r="B160" s="394"/>
      <c r="C160" s="495" t="s">
        <v>142</v>
      </c>
      <c r="D160" s="496"/>
      <c r="E160" s="496"/>
      <c r="F160" s="496"/>
      <c r="G160" s="496"/>
      <c r="H160" s="496"/>
      <c r="I160" s="496"/>
      <c r="J160" s="496"/>
      <c r="K160" s="496"/>
      <c r="L160" s="496"/>
      <c r="M160" s="496"/>
      <c r="N160" s="496"/>
      <c r="O160" s="496"/>
      <c r="P160" s="496"/>
      <c r="Q160" s="496"/>
      <c r="R160" s="496"/>
      <c r="S160" s="496"/>
      <c r="T160" s="496"/>
      <c r="U160" s="496"/>
      <c r="V160" s="496"/>
      <c r="W160" s="496"/>
      <c r="X160" s="496"/>
      <c r="Y160" s="496"/>
      <c r="Z160" s="496"/>
      <c r="AA160" s="496"/>
      <c r="AB160" s="497"/>
      <c r="AC160" s="440" t="s">
        <v>131</v>
      </c>
      <c r="AD160" s="441"/>
      <c r="AE160" s="550"/>
      <c r="AF160" s="551"/>
      <c r="AG160" s="551"/>
      <c r="AH160" s="552"/>
      <c r="AI160" s="550"/>
      <c r="AJ160" s="551"/>
      <c r="AK160" s="551"/>
      <c r="AL160" s="552"/>
      <c r="AM160" s="550"/>
      <c r="AN160" s="551"/>
      <c r="AO160" s="551"/>
      <c r="AP160" s="552"/>
      <c r="AQ160" s="550"/>
      <c r="AR160" s="551"/>
      <c r="AS160" s="551"/>
      <c r="AT160" s="552"/>
      <c r="AU160" s="550"/>
      <c r="AV160" s="551"/>
      <c r="AW160" s="551"/>
      <c r="AX160" s="552"/>
      <c r="AY160" s="550"/>
      <c r="AZ160" s="551"/>
      <c r="BA160" s="551"/>
      <c r="BB160" s="552"/>
      <c r="BC160" s="550"/>
      <c r="BD160" s="551"/>
      <c r="BE160" s="551"/>
      <c r="BF160" s="552"/>
      <c r="BG160" s="553" t="str">
        <f t="shared" si="120"/>
        <v>n.é.</v>
      </c>
      <c r="BH160" s="554"/>
    </row>
    <row r="161" spans="1:60" ht="20.100000000000001" hidden="1" customHeight="1" x14ac:dyDescent="0.2">
      <c r="A161" s="568" t="s">
        <v>719</v>
      </c>
      <c r="B161" s="569"/>
      <c r="C161" s="495" t="s">
        <v>692</v>
      </c>
      <c r="D161" s="496"/>
      <c r="E161" s="496"/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7"/>
      <c r="AC161" s="440" t="s">
        <v>691</v>
      </c>
      <c r="AD161" s="441"/>
      <c r="AE161" s="550"/>
      <c r="AF161" s="551"/>
      <c r="AG161" s="551"/>
      <c r="AH161" s="552"/>
      <c r="AI161" s="550"/>
      <c r="AJ161" s="551"/>
      <c r="AK161" s="551"/>
      <c r="AL161" s="552"/>
      <c r="AM161" s="550"/>
      <c r="AN161" s="551"/>
      <c r="AO161" s="551"/>
      <c r="AP161" s="552"/>
      <c r="AQ161" s="550"/>
      <c r="AR161" s="551"/>
      <c r="AS161" s="551"/>
      <c r="AT161" s="552"/>
      <c r="AU161" s="550"/>
      <c r="AV161" s="551"/>
      <c r="AW161" s="551"/>
      <c r="AX161" s="552"/>
      <c r="AY161" s="550"/>
      <c r="AZ161" s="551"/>
      <c r="BA161" s="551"/>
      <c r="BB161" s="552"/>
      <c r="BC161" s="550"/>
      <c r="BD161" s="551"/>
      <c r="BE161" s="551"/>
      <c r="BF161" s="552"/>
      <c r="BG161" s="553" t="str">
        <f t="shared" si="120"/>
        <v>n.é.</v>
      </c>
      <c r="BH161" s="554"/>
    </row>
    <row r="162" spans="1:60" ht="20.100000000000001" hidden="1" customHeight="1" x14ac:dyDescent="0.2">
      <c r="A162" s="568" t="s">
        <v>720</v>
      </c>
      <c r="B162" s="569"/>
      <c r="C162" s="495" t="s">
        <v>693</v>
      </c>
      <c r="D162" s="496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7"/>
      <c r="AC162" s="440" t="s">
        <v>694</v>
      </c>
      <c r="AD162" s="441"/>
      <c r="AE162" s="550"/>
      <c r="AF162" s="551"/>
      <c r="AG162" s="551"/>
      <c r="AH162" s="552"/>
      <c r="AI162" s="550"/>
      <c r="AJ162" s="551"/>
      <c r="AK162" s="551"/>
      <c r="AL162" s="552"/>
      <c r="AM162" s="550"/>
      <c r="AN162" s="551"/>
      <c r="AO162" s="551"/>
      <c r="AP162" s="552"/>
      <c r="AQ162" s="550"/>
      <c r="AR162" s="551"/>
      <c r="AS162" s="551"/>
      <c r="AT162" s="552"/>
      <c r="AU162" s="550"/>
      <c r="AV162" s="551"/>
      <c r="AW162" s="551"/>
      <c r="AX162" s="552"/>
      <c r="AY162" s="550"/>
      <c r="AZ162" s="551"/>
      <c r="BA162" s="551"/>
      <c r="BB162" s="552"/>
      <c r="BC162" s="550"/>
      <c r="BD162" s="551"/>
      <c r="BE162" s="551"/>
      <c r="BF162" s="552"/>
      <c r="BG162" s="553" t="str">
        <f t="shared" si="120"/>
        <v>n.é.</v>
      </c>
      <c r="BH162" s="554"/>
    </row>
    <row r="163" spans="1:60" ht="20.100000000000001" hidden="1" customHeight="1" x14ac:dyDescent="0.2">
      <c r="A163" s="568" t="s">
        <v>721</v>
      </c>
      <c r="B163" s="569"/>
      <c r="C163" s="495" t="s">
        <v>695</v>
      </c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7"/>
      <c r="AC163" s="440" t="s">
        <v>696</v>
      </c>
      <c r="AD163" s="441"/>
      <c r="AE163" s="550"/>
      <c r="AF163" s="551"/>
      <c r="AG163" s="551"/>
      <c r="AH163" s="552"/>
      <c r="AI163" s="550"/>
      <c r="AJ163" s="551"/>
      <c r="AK163" s="551"/>
      <c r="AL163" s="552"/>
      <c r="AM163" s="550"/>
      <c r="AN163" s="551"/>
      <c r="AO163" s="551"/>
      <c r="AP163" s="552"/>
      <c r="AQ163" s="550"/>
      <c r="AR163" s="551"/>
      <c r="AS163" s="551"/>
      <c r="AT163" s="552"/>
      <c r="AU163" s="550"/>
      <c r="AV163" s="551"/>
      <c r="AW163" s="551"/>
      <c r="AX163" s="552"/>
      <c r="AY163" s="550"/>
      <c r="AZ163" s="551"/>
      <c r="BA163" s="551"/>
      <c r="BB163" s="552"/>
      <c r="BC163" s="550"/>
      <c r="BD163" s="551"/>
      <c r="BE163" s="551"/>
      <c r="BF163" s="552"/>
      <c r="BG163" s="553" t="str">
        <f t="shared" si="120"/>
        <v>n.é.</v>
      </c>
      <c r="BH163" s="554"/>
    </row>
    <row r="164" spans="1:60" ht="20.100000000000001" hidden="1" customHeight="1" x14ac:dyDescent="0.2">
      <c r="A164" s="568" t="s">
        <v>722</v>
      </c>
      <c r="B164" s="569"/>
      <c r="C164" s="495" t="s">
        <v>425</v>
      </c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7"/>
      <c r="AC164" s="440" t="s">
        <v>132</v>
      </c>
      <c r="AD164" s="441"/>
      <c r="AE164" s="550"/>
      <c r="AF164" s="551"/>
      <c r="AG164" s="551"/>
      <c r="AH164" s="552"/>
      <c r="AI164" s="550"/>
      <c r="AJ164" s="551"/>
      <c r="AK164" s="551"/>
      <c r="AL164" s="552"/>
      <c r="AM164" s="550"/>
      <c r="AN164" s="551"/>
      <c r="AO164" s="551"/>
      <c r="AP164" s="552"/>
      <c r="AQ164" s="550"/>
      <c r="AR164" s="551"/>
      <c r="AS164" s="551"/>
      <c r="AT164" s="552"/>
      <c r="AU164" s="550"/>
      <c r="AV164" s="551"/>
      <c r="AW164" s="551"/>
      <c r="AX164" s="552"/>
      <c r="AY164" s="550"/>
      <c r="AZ164" s="551"/>
      <c r="BA164" s="551"/>
      <c r="BB164" s="552"/>
      <c r="BC164" s="550"/>
      <c r="BD164" s="551"/>
      <c r="BE164" s="551"/>
      <c r="BF164" s="552"/>
      <c r="BG164" s="553" t="str">
        <f t="shared" si="120"/>
        <v>n.é.</v>
      </c>
      <c r="BH164" s="554"/>
    </row>
    <row r="165" spans="1:60" ht="20.100000000000001" hidden="1" customHeight="1" x14ac:dyDescent="0.2">
      <c r="A165" s="568" t="s">
        <v>723</v>
      </c>
      <c r="B165" s="569"/>
      <c r="C165" s="495" t="s">
        <v>424</v>
      </c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7"/>
      <c r="AC165" s="440" t="s">
        <v>133</v>
      </c>
      <c r="AD165" s="441"/>
      <c r="AE165" s="550"/>
      <c r="AF165" s="551"/>
      <c r="AG165" s="551"/>
      <c r="AH165" s="552"/>
      <c r="AI165" s="550"/>
      <c r="AJ165" s="551"/>
      <c r="AK165" s="551"/>
      <c r="AL165" s="552"/>
      <c r="AM165" s="550"/>
      <c r="AN165" s="551"/>
      <c r="AO165" s="551"/>
      <c r="AP165" s="552"/>
      <c r="AQ165" s="550"/>
      <c r="AR165" s="551"/>
      <c r="AS165" s="551"/>
      <c r="AT165" s="552"/>
      <c r="AU165" s="550"/>
      <c r="AV165" s="551"/>
      <c r="AW165" s="551"/>
      <c r="AX165" s="552"/>
      <c r="AY165" s="550"/>
      <c r="AZ165" s="551"/>
      <c r="BA165" s="551"/>
      <c r="BB165" s="552"/>
      <c r="BC165" s="550"/>
      <c r="BD165" s="551"/>
      <c r="BE165" s="551"/>
      <c r="BF165" s="552"/>
      <c r="BG165" s="553" t="str">
        <f t="shared" si="120"/>
        <v>n.é.</v>
      </c>
      <c r="BH165" s="554"/>
    </row>
    <row r="166" spans="1:60" ht="20.100000000000001" hidden="1" customHeight="1" x14ac:dyDescent="0.2">
      <c r="A166" s="568" t="s">
        <v>724</v>
      </c>
      <c r="B166" s="569"/>
      <c r="C166" s="495" t="s">
        <v>423</v>
      </c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7"/>
      <c r="AC166" s="440" t="s">
        <v>134</v>
      </c>
      <c r="AD166" s="441"/>
      <c r="AE166" s="550"/>
      <c r="AF166" s="551"/>
      <c r="AG166" s="551"/>
      <c r="AH166" s="552"/>
      <c r="AI166" s="550"/>
      <c r="AJ166" s="551"/>
      <c r="AK166" s="551"/>
      <c r="AL166" s="552"/>
      <c r="AM166" s="550"/>
      <c r="AN166" s="551"/>
      <c r="AO166" s="551"/>
      <c r="AP166" s="552"/>
      <c r="AQ166" s="550"/>
      <c r="AR166" s="551"/>
      <c r="AS166" s="551"/>
      <c r="AT166" s="552"/>
      <c r="AU166" s="550"/>
      <c r="AV166" s="551"/>
      <c r="AW166" s="551"/>
      <c r="AX166" s="552"/>
      <c r="AY166" s="550"/>
      <c r="AZ166" s="551"/>
      <c r="BA166" s="551"/>
      <c r="BB166" s="552"/>
      <c r="BC166" s="550"/>
      <c r="BD166" s="551"/>
      <c r="BE166" s="551"/>
      <c r="BF166" s="552"/>
      <c r="BG166" s="553" t="str">
        <f t="shared" si="120"/>
        <v>n.é.</v>
      </c>
      <c r="BH166" s="554"/>
    </row>
    <row r="167" spans="1:60" ht="20.100000000000001" hidden="1" customHeight="1" x14ac:dyDescent="0.2">
      <c r="A167" s="568" t="s">
        <v>725</v>
      </c>
      <c r="B167" s="569"/>
      <c r="C167" s="495" t="s">
        <v>143</v>
      </c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7"/>
      <c r="AC167" s="440" t="s">
        <v>135</v>
      </c>
      <c r="AD167" s="441"/>
      <c r="AE167" s="550"/>
      <c r="AF167" s="551"/>
      <c r="AG167" s="551"/>
      <c r="AH167" s="552"/>
      <c r="AI167" s="550"/>
      <c r="AJ167" s="551"/>
      <c r="AK167" s="551"/>
      <c r="AL167" s="552"/>
      <c r="AM167" s="550"/>
      <c r="AN167" s="551"/>
      <c r="AO167" s="551"/>
      <c r="AP167" s="552"/>
      <c r="AQ167" s="550"/>
      <c r="AR167" s="551"/>
      <c r="AS167" s="551"/>
      <c r="AT167" s="552"/>
      <c r="AU167" s="550"/>
      <c r="AV167" s="551"/>
      <c r="AW167" s="551"/>
      <c r="AX167" s="552"/>
      <c r="AY167" s="550"/>
      <c r="AZ167" s="551"/>
      <c r="BA167" s="551"/>
      <c r="BB167" s="552"/>
      <c r="BC167" s="550"/>
      <c r="BD167" s="551"/>
      <c r="BE167" s="551"/>
      <c r="BF167" s="552"/>
      <c r="BG167" s="553" t="str">
        <f t="shared" si="120"/>
        <v>n.é.</v>
      </c>
      <c r="BH167" s="554"/>
    </row>
    <row r="168" spans="1:60" ht="20.100000000000001" hidden="1" customHeight="1" x14ac:dyDescent="0.2">
      <c r="A168" s="568" t="s">
        <v>726</v>
      </c>
      <c r="B168" s="569"/>
      <c r="C168" s="495" t="s">
        <v>422</v>
      </c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7"/>
      <c r="AC168" s="440" t="s">
        <v>136</v>
      </c>
      <c r="AD168" s="441"/>
      <c r="AE168" s="550"/>
      <c r="AF168" s="551"/>
      <c r="AG168" s="551"/>
      <c r="AH168" s="552"/>
      <c r="AI168" s="550"/>
      <c r="AJ168" s="551"/>
      <c r="AK168" s="551"/>
      <c r="AL168" s="552"/>
      <c r="AM168" s="550"/>
      <c r="AN168" s="551"/>
      <c r="AO168" s="551"/>
      <c r="AP168" s="552"/>
      <c r="AQ168" s="550"/>
      <c r="AR168" s="551"/>
      <c r="AS168" s="551"/>
      <c r="AT168" s="552"/>
      <c r="AU168" s="550"/>
      <c r="AV168" s="551"/>
      <c r="AW168" s="551"/>
      <c r="AX168" s="552"/>
      <c r="AY168" s="550"/>
      <c r="AZ168" s="551"/>
      <c r="BA168" s="551"/>
      <c r="BB168" s="552"/>
      <c r="BC168" s="550"/>
      <c r="BD168" s="551"/>
      <c r="BE168" s="551"/>
      <c r="BF168" s="552"/>
      <c r="BG168" s="553" t="str">
        <f t="shared" si="120"/>
        <v>n.é.</v>
      </c>
      <c r="BH168" s="554"/>
    </row>
    <row r="169" spans="1:60" ht="20.100000000000001" hidden="1" customHeight="1" x14ac:dyDescent="0.2">
      <c r="A169" s="568" t="s">
        <v>727</v>
      </c>
      <c r="B169" s="569"/>
      <c r="C169" s="495" t="s">
        <v>421</v>
      </c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7"/>
      <c r="AC169" s="440" t="s">
        <v>137</v>
      </c>
      <c r="AD169" s="441"/>
      <c r="AE169" s="550"/>
      <c r="AF169" s="551"/>
      <c r="AG169" s="551"/>
      <c r="AH169" s="552"/>
      <c r="AI169" s="550"/>
      <c r="AJ169" s="551"/>
      <c r="AK169" s="551"/>
      <c r="AL169" s="552"/>
      <c r="AM169" s="550"/>
      <c r="AN169" s="551"/>
      <c r="AO169" s="551"/>
      <c r="AP169" s="552"/>
      <c r="AQ169" s="550"/>
      <c r="AR169" s="551"/>
      <c r="AS169" s="551"/>
      <c r="AT169" s="552"/>
      <c r="AU169" s="550"/>
      <c r="AV169" s="551"/>
      <c r="AW169" s="551"/>
      <c r="AX169" s="552"/>
      <c r="AY169" s="550"/>
      <c r="AZ169" s="551"/>
      <c r="BA169" s="551"/>
      <c r="BB169" s="552"/>
      <c r="BC169" s="550"/>
      <c r="BD169" s="551"/>
      <c r="BE169" s="551"/>
      <c r="BF169" s="552"/>
      <c r="BG169" s="553" t="str">
        <f t="shared" si="120"/>
        <v>n.é.</v>
      </c>
      <c r="BH169" s="554"/>
    </row>
    <row r="170" spans="1:60" ht="20.100000000000001" hidden="1" customHeight="1" x14ac:dyDescent="0.2">
      <c r="A170" s="568" t="s">
        <v>728</v>
      </c>
      <c r="B170" s="569"/>
      <c r="C170" s="495" t="s">
        <v>144</v>
      </c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7"/>
      <c r="AC170" s="440" t="s">
        <v>138</v>
      </c>
      <c r="AD170" s="441"/>
      <c r="AE170" s="550"/>
      <c r="AF170" s="551"/>
      <c r="AG170" s="551"/>
      <c r="AH170" s="552"/>
      <c r="AI170" s="550"/>
      <c r="AJ170" s="551"/>
      <c r="AK170" s="551"/>
      <c r="AL170" s="552"/>
      <c r="AM170" s="550"/>
      <c r="AN170" s="551"/>
      <c r="AO170" s="551"/>
      <c r="AP170" s="552"/>
      <c r="AQ170" s="550"/>
      <c r="AR170" s="551"/>
      <c r="AS170" s="551"/>
      <c r="AT170" s="552"/>
      <c r="AU170" s="550"/>
      <c r="AV170" s="551"/>
      <c r="AW170" s="551"/>
      <c r="AX170" s="552"/>
      <c r="AY170" s="550"/>
      <c r="AZ170" s="551"/>
      <c r="BA170" s="551"/>
      <c r="BB170" s="552"/>
      <c r="BC170" s="550"/>
      <c r="BD170" s="551"/>
      <c r="BE170" s="551"/>
      <c r="BF170" s="552"/>
      <c r="BG170" s="553" t="str">
        <f t="shared" si="120"/>
        <v>n.é.</v>
      </c>
      <c r="BH170" s="554"/>
    </row>
    <row r="171" spans="1:60" ht="20.100000000000001" hidden="1" customHeight="1" x14ac:dyDescent="0.2">
      <c r="A171" s="568" t="s">
        <v>729</v>
      </c>
      <c r="B171" s="569"/>
      <c r="C171" s="555" t="s">
        <v>145</v>
      </c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7"/>
      <c r="AC171" s="440" t="s">
        <v>139</v>
      </c>
      <c r="AD171" s="441"/>
      <c r="AE171" s="550"/>
      <c r="AF171" s="551"/>
      <c r="AG171" s="551"/>
      <c r="AH171" s="552"/>
      <c r="AI171" s="550"/>
      <c r="AJ171" s="551"/>
      <c r="AK171" s="551"/>
      <c r="AL171" s="552"/>
      <c r="AM171" s="550"/>
      <c r="AN171" s="551"/>
      <c r="AO171" s="551"/>
      <c r="AP171" s="552"/>
      <c r="AQ171" s="550"/>
      <c r="AR171" s="551"/>
      <c r="AS171" s="551"/>
      <c r="AT171" s="552"/>
      <c r="AU171" s="550"/>
      <c r="AV171" s="551"/>
      <c r="AW171" s="551"/>
      <c r="AX171" s="552"/>
      <c r="AY171" s="550"/>
      <c r="AZ171" s="551"/>
      <c r="BA171" s="551"/>
      <c r="BB171" s="552"/>
      <c r="BC171" s="550"/>
      <c r="BD171" s="551"/>
      <c r="BE171" s="551"/>
      <c r="BF171" s="552"/>
      <c r="BG171" s="553" t="str">
        <f t="shared" si="120"/>
        <v>n.é.</v>
      </c>
      <c r="BH171" s="554"/>
    </row>
    <row r="172" spans="1:60" ht="20.100000000000001" hidden="1" customHeight="1" x14ac:dyDescent="0.2">
      <c r="A172" s="568" t="s">
        <v>730</v>
      </c>
      <c r="B172" s="569"/>
      <c r="C172" s="495" t="s">
        <v>697</v>
      </c>
      <c r="D172" s="496"/>
      <c r="E172" s="496"/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7"/>
      <c r="AC172" s="440" t="s">
        <v>140</v>
      </c>
      <c r="AD172" s="573"/>
      <c r="AE172" s="550"/>
      <c r="AF172" s="551"/>
      <c r="AG172" s="551"/>
      <c r="AH172" s="552"/>
      <c r="AI172" s="550"/>
      <c r="AJ172" s="551"/>
      <c r="AK172" s="551"/>
      <c r="AL172" s="552"/>
      <c r="AM172" s="550"/>
      <c r="AN172" s="551"/>
      <c r="AO172" s="551"/>
      <c r="AP172" s="552"/>
      <c r="AQ172" s="550"/>
      <c r="AR172" s="551"/>
      <c r="AS172" s="551"/>
      <c r="AT172" s="552"/>
      <c r="AU172" s="550"/>
      <c r="AV172" s="551"/>
      <c r="AW172" s="551"/>
      <c r="AX172" s="552"/>
      <c r="AY172" s="550"/>
      <c r="AZ172" s="551"/>
      <c r="BA172" s="551"/>
      <c r="BB172" s="552"/>
      <c r="BC172" s="550"/>
      <c r="BD172" s="551"/>
      <c r="BE172" s="551"/>
      <c r="BF172" s="552"/>
      <c r="BG172" s="553" t="str">
        <f t="shared" si="120"/>
        <v>n.é.</v>
      </c>
      <c r="BH172" s="554"/>
    </row>
    <row r="173" spans="1:60" x14ac:dyDescent="0.2">
      <c r="A173" s="568" t="s">
        <v>731</v>
      </c>
      <c r="B173" s="569"/>
      <c r="C173" s="495" t="s">
        <v>146</v>
      </c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7"/>
      <c r="AC173" s="440" t="s">
        <v>141</v>
      </c>
      <c r="AD173" s="573"/>
      <c r="AE173" s="550">
        <v>0</v>
      </c>
      <c r="AF173" s="551"/>
      <c r="AG173" s="551"/>
      <c r="AH173" s="552"/>
      <c r="AI173" s="550">
        <v>4000</v>
      </c>
      <c r="AJ173" s="551"/>
      <c r="AK173" s="551"/>
      <c r="AL173" s="552"/>
      <c r="AM173" s="550">
        <v>0</v>
      </c>
      <c r="AN173" s="551"/>
      <c r="AO173" s="551"/>
      <c r="AP173" s="552"/>
      <c r="AQ173" s="550">
        <v>4000</v>
      </c>
      <c r="AR173" s="551"/>
      <c r="AS173" s="551"/>
      <c r="AT173" s="552"/>
      <c r="AU173" s="550">
        <v>0</v>
      </c>
      <c r="AV173" s="551"/>
      <c r="AW173" s="551"/>
      <c r="AX173" s="552"/>
      <c r="AY173" s="550">
        <v>0</v>
      </c>
      <c r="AZ173" s="551"/>
      <c r="BA173" s="551"/>
      <c r="BB173" s="552"/>
      <c r="BC173" s="550">
        <v>4000</v>
      </c>
      <c r="BD173" s="551"/>
      <c r="BE173" s="551"/>
      <c r="BF173" s="552"/>
      <c r="BG173" s="553">
        <f t="shared" si="120"/>
        <v>1</v>
      </c>
      <c r="BH173" s="554"/>
    </row>
    <row r="174" spans="1:60" x14ac:dyDescent="0.2">
      <c r="A174" s="568" t="s">
        <v>732</v>
      </c>
      <c r="B174" s="569"/>
      <c r="C174" s="555" t="s">
        <v>147</v>
      </c>
      <c r="D174" s="556"/>
      <c r="E174" s="556"/>
      <c r="F174" s="556"/>
      <c r="G174" s="556"/>
      <c r="H174" s="556"/>
      <c r="I174" s="556"/>
      <c r="J174" s="556"/>
      <c r="K174" s="556"/>
      <c r="L174" s="556"/>
      <c r="M174" s="556"/>
      <c r="N174" s="556"/>
      <c r="O174" s="556"/>
      <c r="P174" s="556"/>
      <c r="Q174" s="556"/>
      <c r="R174" s="556"/>
      <c r="S174" s="556"/>
      <c r="T174" s="556"/>
      <c r="U174" s="556"/>
      <c r="V174" s="556"/>
      <c r="W174" s="556"/>
      <c r="X174" s="556"/>
      <c r="Y174" s="556"/>
      <c r="Z174" s="556"/>
      <c r="AA174" s="556"/>
      <c r="AB174" s="557"/>
      <c r="AC174" s="440" t="s">
        <v>698</v>
      </c>
      <c r="AD174" s="441"/>
      <c r="AE174" s="550"/>
      <c r="AF174" s="551"/>
      <c r="AG174" s="551"/>
      <c r="AH174" s="552"/>
      <c r="AI174" s="550"/>
      <c r="AJ174" s="551"/>
      <c r="AK174" s="551"/>
      <c r="AL174" s="552"/>
      <c r="AM174" s="474" t="s">
        <v>616</v>
      </c>
      <c r="AN174" s="475"/>
      <c r="AO174" s="475"/>
      <c r="AP174" s="476"/>
      <c r="AQ174" s="474" t="s">
        <v>616</v>
      </c>
      <c r="AR174" s="475"/>
      <c r="AS174" s="475"/>
      <c r="AT174" s="476"/>
      <c r="AU174" s="474" t="s">
        <v>616</v>
      </c>
      <c r="AV174" s="475"/>
      <c r="AW174" s="475"/>
      <c r="AX174" s="476"/>
      <c r="AY174" s="474" t="s">
        <v>616</v>
      </c>
      <c r="AZ174" s="475"/>
      <c r="BA174" s="475"/>
      <c r="BB174" s="476"/>
      <c r="BC174" s="474" t="s">
        <v>616</v>
      </c>
      <c r="BD174" s="475"/>
      <c r="BE174" s="475"/>
      <c r="BF174" s="476"/>
      <c r="BG174" s="477" t="s">
        <v>618</v>
      </c>
      <c r="BH174" s="478"/>
    </row>
    <row r="175" spans="1:60" x14ac:dyDescent="0.2">
      <c r="A175" s="577" t="s">
        <v>733</v>
      </c>
      <c r="B175" s="578"/>
      <c r="C175" s="484" t="s">
        <v>810</v>
      </c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485"/>
      <c r="S175" s="485"/>
      <c r="T175" s="485"/>
      <c r="U175" s="485"/>
      <c r="V175" s="485"/>
      <c r="W175" s="485"/>
      <c r="X175" s="485"/>
      <c r="Y175" s="485"/>
      <c r="Z175" s="485"/>
      <c r="AA175" s="485"/>
      <c r="AB175" s="486"/>
      <c r="AC175" s="563" t="s">
        <v>59</v>
      </c>
      <c r="AD175" s="564"/>
      <c r="AE175" s="469">
        <f>SUM(AE160:AH174)</f>
        <v>0</v>
      </c>
      <c r="AF175" s="470"/>
      <c r="AG175" s="470"/>
      <c r="AH175" s="471"/>
      <c r="AI175" s="469">
        <f t="shared" ref="AI175" si="139">SUM(AI160:AL174)</f>
        <v>4000</v>
      </c>
      <c r="AJ175" s="470"/>
      <c r="AK175" s="470"/>
      <c r="AL175" s="471"/>
      <c r="AM175" s="469">
        <f t="shared" ref="AM175" si="140">SUM(AM160:AP174)</f>
        <v>0</v>
      </c>
      <c r="AN175" s="470"/>
      <c r="AO175" s="470"/>
      <c r="AP175" s="471"/>
      <c r="AQ175" s="469">
        <f t="shared" ref="AQ175" si="141">SUM(AQ160:AT174)</f>
        <v>4000</v>
      </c>
      <c r="AR175" s="470"/>
      <c r="AS175" s="470"/>
      <c r="AT175" s="471"/>
      <c r="AU175" s="469">
        <f t="shared" ref="AU175" si="142">SUM(AU160:AX174)</f>
        <v>0</v>
      </c>
      <c r="AV175" s="470"/>
      <c r="AW175" s="470"/>
      <c r="AX175" s="471"/>
      <c r="AY175" s="469">
        <f t="shared" ref="AY175" si="143">SUM(AY160:BB174)</f>
        <v>0</v>
      </c>
      <c r="AZ175" s="470"/>
      <c r="BA175" s="470"/>
      <c r="BB175" s="471"/>
      <c r="BC175" s="469">
        <f t="shared" ref="BC175" si="144">SUM(BC160:BF174)</f>
        <v>4000</v>
      </c>
      <c r="BD175" s="470"/>
      <c r="BE175" s="470"/>
      <c r="BF175" s="471"/>
      <c r="BG175" s="516">
        <f t="shared" si="120"/>
        <v>1</v>
      </c>
      <c r="BH175" s="517"/>
    </row>
    <row r="176" spans="1:60" x14ac:dyDescent="0.2">
      <c r="A176" s="568" t="s">
        <v>734</v>
      </c>
      <c r="B176" s="569"/>
      <c r="C176" s="574" t="s">
        <v>148</v>
      </c>
      <c r="D176" s="575"/>
      <c r="E176" s="575"/>
      <c r="F176" s="575"/>
      <c r="G176" s="575"/>
      <c r="H176" s="575"/>
      <c r="I176" s="575"/>
      <c r="J176" s="575"/>
      <c r="K176" s="575"/>
      <c r="L176" s="575"/>
      <c r="M176" s="575"/>
      <c r="N176" s="575"/>
      <c r="O176" s="575"/>
      <c r="P176" s="575"/>
      <c r="Q176" s="575"/>
      <c r="R176" s="575"/>
      <c r="S176" s="575"/>
      <c r="T176" s="575"/>
      <c r="U176" s="575"/>
      <c r="V176" s="575"/>
      <c r="W176" s="575"/>
      <c r="X176" s="575"/>
      <c r="Y176" s="575"/>
      <c r="Z176" s="575"/>
      <c r="AA176" s="575"/>
      <c r="AB176" s="576"/>
      <c r="AC176" s="440" t="s">
        <v>124</v>
      </c>
      <c r="AD176" s="441"/>
      <c r="AE176" s="550"/>
      <c r="AF176" s="551"/>
      <c r="AG176" s="551"/>
      <c r="AH176" s="552"/>
      <c r="AI176" s="550"/>
      <c r="AJ176" s="551"/>
      <c r="AK176" s="551"/>
      <c r="AL176" s="552"/>
      <c r="AM176" s="550"/>
      <c r="AN176" s="551"/>
      <c r="AO176" s="551"/>
      <c r="AP176" s="552"/>
      <c r="AQ176" s="550"/>
      <c r="AR176" s="551"/>
      <c r="AS176" s="551"/>
      <c r="AT176" s="552"/>
      <c r="AU176" s="550"/>
      <c r="AV176" s="551"/>
      <c r="AW176" s="551"/>
      <c r="AX176" s="552"/>
      <c r="AY176" s="550"/>
      <c r="AZ176" s="551"/>
      <c r="BA176" s="551"/>
      <c r="BB176" s="552"/>
      <c r="BC176" s="550"/>
      <c r="BD176" s="551"/>
      <c r="BE176" s="551"/>
      <c r="BF176" s="552"/>
      <c r="BG176" s="553" t="str">
        <f t="shared" si="120"/>
        <v>n.é.</v>
      </c>
      <c r="BH176" s="554"/>
    </row>
    <row r="177" spans="1:60" x14ac:dyDescent="0.2">
      <c r="A177" s="568" t="s">
        <v>735</v>
      </c>
      <c r="B177" s="569"/>
      <c r="C177" s="574" t="s">
        <v>149</v>
      </c>
      <c r="D177" s="575"/>
      <c r="E177" s="575"/>
      <c r="F177" s="575"/>
      <c r="G177" s="575"/>
      <c r="H177" s="575"/>
      <c r="I177" s="575"/>
      <c r="J177" s="575"/>
      <c r="K177" s="575"/>
      <c r="L177" s="575"/>
      <c r="M177" s="575"/>
      <c r="N177" s="575"/>
      <c r="O177" s="575"/>
      <c r="P177" s="575"/>
      <c r="Q177" s="575"/>
      <c r="R177" s="575"/>
      <c r="S177" s="575"/>
      <c r="T177" s="575"/>
      <c r="U177" s="575"/>
      <c r="V177" s="575"/>
      <c r="W177" s="575"/>
      <c r="X177" s="575"/>
      <c r="Y177" s="575"/>
      <c r="Z177" s="575"/>
      <c r="AA177" s="575"/>
      <c r="AB177" s="576"/>
      <c r="AC177" s="440" t="s">
        <v>125</v>
      </c>
      <c r="AD177" s="441"/>
      <c r="AE177" s="550"/>
      <c r="AF177" s="551"/>
      <c r="AG177" s="551"/>
      <c r="AH177" s="552"/>
      <c r="AI177" s="550"/>
      <c r="AJ177" s="551"/>
      <c r="AK177" s="551"/>
      <c r="AL177" s="552"/>
      <c r="AM177" s="550"/>
      <c r="AN177" s="551"/>
      <c r="AO177" s="551"/>
      <c r="AP177" s="552"/>
      <c r="AQ177" s="550"/>
      <c r="AR177" s="551"/>
      <c r="AS177" s="551"/>
      <c r="AT177" s="552"/>
      <c r="AU177" s="550"/>
      <c r="AV177" s="551"/>
      <c r="AW177" s="551"/>
      <c r="AX177" s="552"/>
      <c r="AY177" s="550"/>
      <c r="AZ177" s="551"/>
      <c r="BA177" s="551"/>
      <c r="BB177" s="552"/>
      <c r="BC177" s="550"/>
      <c r="BD177" s="551"/>
      <c r="BE177" s="551"/>
      <c r="BF177" s="552"/>
      <c r="BG177" s="553" t="str">
        <f t="shared" si="120"/>
        <v>n.é.</v>
      </c>
      <c r="BH177" s="554"/>
    </row>
    <row r="178" spans="1:60" x14ac:dyDescent="0.2">
      <c r="A178" s="568" t="s">
        <v>736</v>
      </c>
      <c r="B178" s="569"/>
      <c r="C178" s="574" t="s">
        <v>150</v>
      </c>
      <c r="D178" s="575"/>
      <c r="E178" s="575"/>
      <c r="F178" s="575"/>
      <c r="G178" s="575"/>
      <c r="H178" s="575"/>
      <c r="I178" s="575"/>
      <c r="J178" s="575"/>
      <c r="K178" s="575"/>
      <c r="L178" s="575"/>
      <c r="M178" s="575"/>
      <c r="N178" s="575"/>
      <c r="O178" s="575"/>
      <c r="P178" s="575"/>
      <c r="Q178" s="575"/>
      <c r="R178" s="575"/>
      <c r="S178" s="575"/>
      <c r="T178" s="575"/>
      <c r="U178" s="575"/>
      <c r="V178" s="575"/>
      <c r="W178" s="575"/>
      <c r="X178" s="575"/>
      <c r="Y178" s="575"/>
      <c r="Z178" s="575"/>
      <c r="AA178" s="575"/>
      <c r="AB178" s="576"/>
      <c r="AC178" s="440" t="s">
        <v>126</v>
      </c>
      <c r="AD178" s="441"/>
      <c r="AE178" s="550">
        <v>0</v>
      </c>
      <c r="AF178" s="551"/>
      <c r="AG178" s="551"/>
      <c r="AH178" s="552"/>
      <c r="AI178" s="550">
        <v>263068</v>
      </c>
      <c r="AJ178" s="551"/>
      <c r="AK178" s="551"/>
      <c r="AL178" s="552"/>
      <c r="AM178" s="550">
        <v>0</v>
      </c>
      <c r="AN178" s="551"/>
      <c r="AO178" s="551"/>
      <c r="AP178" s="552"/>
      <c r="AQ178" s="550">
        <v>263068</v>
      </c>
      <c r="AR178" s="551"/>
      <c r="AS178" s="551"/>
      <c r="AT178" s="552"/>
      <c r="AU178" s="550">
        <v>0</v>
      </c>
      <c r="AV178" s="551"/>
      <c r="AW178" s="551"/>
      <c r="AX178" s="552"/>
      <c r="AY178" s="550">
        <v>0</v>
      </c>
      <c r="AZ178" s="551"/>
      <c r="BA178" s="551"/>
      <c r="BB178" s="552"/>
      <c r="BC178" s="550">
        <v>263068</v>
      </c>
      <c r="BD178" s="551"/>
      <c r="BE178" s="551"/>
      <c r="BF178" s="552"/>
      <c r="BG178" s="553">
        <f t="shared" si="120"/>
        <v>1</v>
      </c>
      <c r="BH178" s="554"/>
    </row>
    <row r="179" spans="1:60" ht="20.100000000000001" customHeight="1" x14ac:dyDescent="0.2">
      <c r="A179" s="568" t="s">
        <v>737</v>
      </c>
      <c r="B179" s="569"/>
      <c r="C179" s="574" t="s">
        <v>151</v>
      </c>
      <c r="D179" s="575"/>
      <c r="E179" s="575"/>
      <c r="F179" s="575"/>
      <c r="G179" s="575"/>
      <c r="H179" s="575"/>
      <c r="I179" s="575"/>
      <c r="J179" s="575"/>
      <c r="K179" s="575"/>
      <c r="L179" s="575"/>
      <c r="M179" s="575"/>
      <c r="N179" s="575"/>
      <c r="O179" s="575"/>
      <c r="P179" s="575"/>
      <c r="Q179" s="575"/>
      <c r="R179" s="575"/>
      <c r="S179" s="575"/>
      <c r="T179" s="575"/>
      <c r="U179" s="575"/>
      <c r="V179" s="575"/>
      <c r="W179" s="575"/>
      <c r="X179" s="575"/>
      <c r="Y179" s="575"/>
      <c r="Z179" s="575"/>
      <c r="AA179" s="575"/>
      <c r="AB179" s="576"/>
      <c r="AC179" s="440" t="s">
        <v>127</v>
      </c>
      <c r="AD179" s="441"/>
      <c r="AE179" s="550">
        <v>850653</v>
      </c>
      <c r="AF179" s="551"/>
      <c r="AG179" s="551"/>
      <c r="AH179" s="552"/>
      <c r="AI179" s="550">
        <v>1020338</v>
      </c>
      <c r="AJ179" s="551"/>
      <c r="AK179" s="551"/>
      <c r="AL179" s="552"/>
      <c r="AM179" s="550">
        <v>0</v>
      </c>
      <c r="AN179" s="551"/>
      <c r="AO179" s="551"/>
      <c r="AP179" s="552"/>
      <c r="AQ179" s="550">
        <v>1020338</v>
      </c>
      <c r="AR179" s="551"/>
      <c r="AS179" s="551"/>
      <c r="AT179" s="552"/>
      <c r="AU179" s="550">
        <v>0</v>
      </c>
      <c r="AV179" s="551"/>
      <c r="AW179" s="551"/>
      <c r="AX179" s="552"/>
      <c r="AY179" s="550">
        <v>0</v>
      </c>
      <c r="AZ179" s="551"/>
      <c r="BA179" s="551"/>
      <c r="BB179" s="552"/>
      <c r="BC179" s="550">
        <v>1020338</v>
      </c>
      <c r="BD179" s="551"/>
      <c r="BE179" s="551"/>
      <c r="BF179" s="552"/>
      <c r="BG179" s="553">
        <f t="shared" si="120"/>
        <v>1</v>
      </c>
      <c r="BH179" s="554"/>
    </row>
    <row r="180" spans="1:60" ht="20.100000000000001" hidden="1" customHeight="1" x14ac:dyDescent="0.2">
      <c r="A180" s="568" t="s">
        <v>738</v>
      </c>
      <c r="B180" s="569"/>
      <c r="C180" s="432" t="s">
        <v>152</v>
      </c>
      <c r="D180" s="433"/>
      <c r="E180" s="433"/>
      <c r="F180" s="433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433"/>
      <c r="W180" s="433"/>
      <c r="X180" s="433"/>
      <c r="Y180" s="433"/>
      <c r="Z180" s="433"/>
      <c r="AA180" s="433"/>
      <c r="AB180" s="434"/>
      <c r="AC180" s="440" t="s">
        <v>128</v>
      </c>
      <c r="AD180" s="441"/>
      <c r="AE180" s="550"/>
      <c r="AF180" s="551"/>
      <c r="AG180" s="551"/>
      <c r="AH180" s="552"/>
      <c r="AI180" s="550"/>
      <c r="AJ180" s="551"/>
      <c r="AK180" s="551"/>
      <c r="AL180" s="552"/>
      <c r="AM180" s="550"/>
      <c r="AN180" s="551"/>
      <c r="AO180" s="551"/>
      <c r="AP180" s="552"/>
      <c r="AQ180" s="550"/>
      <c r="AR180" s="551"/>
      <c r="AS180" s="551"/>
      <c r="AT180" s="552"/>
      <c r="AU180" s="550"/>
      <c r="AV180" s="551"/>
      <c r="AW180" s="551"/>
      <c r="AX180" s="552"/>
      <c r="AY180" s="550"/>
      <c r="AZ180" s="551"/>
      <c r="BA180" s="551"/>
      <c r="BB180" s="552"/>
      <c r="BC180" s="550"/>
      <c r="BD180" s="551"/>
      <c r="BE180" s="551"/>
      <c r="BF180" s="552"/>
      <c r="BG180" s="553" t="str">
        <f t="shared" si="120"/>
        <v>n.é.</v>
      </c>
      <c r="BH180" s="554"/>
    </row>
    <row r="181" spans="1:60" ht="20.100000000000001" hidden="1" customHeight="1" x14ac:dyDescent="0.2">
      <c r="A181" s="568" t="s">
        <v>739</v>
      </c>
      <c r="B181" s="569"/>
      <c r="C181" s="432" t="s">
        <v>153</v>
      </c>
      <c r="D181" s="433"/>
      <c r="E181" s="433"/>
      <c r="F181" s="433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  <c r="R181" s="433"/>
      <c r="S181" s="433"/>
      <c r="T181" s="433"/>
      <c r="U181" s="433"/>
      <c r="V181" s="433"/>
      <c r="W181" s="433"/>
      <c r="X181" s="433"/>
      <c r="Y181" s="433"/>
      <c r="Z181" s="433"/>
      <c r="AA181" s="433"/>
      <c r="AB181" s="434"/>
      <c r="AC181" s="440" t="s">
        <v>129</v>
      </c>
      <c r="AD181" s="441"/>
      <c r="AE181" s="550"/>
      <c r="AF181" s="551"/>
      <c r="AG181" s="551"/>
      <c r="AH181" s="552"/>
      <c r="AI181" s="550"/>
      <c r="AJ181" s="551"/>
      <c r="AK181" s="551"/>
      <c r="AL181" s="552"/>
      <c r="AM181" s="550"/>
      <c r="AN181" s="551"/>
      <c r="AO181" s="551"/>
      <c r="AP181" s="552"/>
      <c r="AQ181" s="550"/>
      <c r="AR181" s="551"/>
      <c r="AS181" s="551"/>
      <c r="AT181" s="552"/>
      <c r="AU181" s="550"/>
      <c r="AV181" s="551"/>
      <c r="AW181" s="551"/>
      <c r="AX181" s="552"/>
      <c r="AY181" s="550"/>
      <c r="AZ181" s="551"/>
      <c r="BA181" s="551"/>
      <c r="BB181" s="552"/>
      <c r="BC181" s="550"/>
      <c r="BD181" s="551"/>
      <c r="BE181" s="551"/>
      <c r="BF181" s="552"/>
      <c r="BG181" s="553" t="str">
        <f t="shared" si="120"/>
        <v>n.é.</v>
      </c>
      <c r="BH181" s="554"/>
    </row>
    <row r="182" spans="1:60" ht="20.100000000000001" customHeight="1" x14ac:dyDescent="0.2">
      <c r="A182" s="568" t="s">
        <v>740</v>
      </c>
      <c r="B182" s="569"/>
      <c r="C182" s="432" t="s">
        <v>154</v>
      </c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  <c r="AA182" s="433"/>
      <c r="AB182" s="434"/>
      <c r="AC182" s="440" t="s">
        <v>130</v>
      </c>
      <c r="AD182" s="441"/>
      <c r="AE182" s="550">
        <v>229676</v>
      </c>
      <c r="AF182" s="551"/>
      <c r="AG182" s="551"/>
      <c r="AH182" s="552"/>
      <c r="AI182" s="550">
        <v>341121</v>
      </c>
      <c r="AJ182" s="551"/>
      <c r="AK182" s="551"/>
      <c r="AL182" s="552"/>
      <c r="AM182" s="550">
        <v>0</v>
      </c>
      <c r="AN182" s="551"/>
      <c r="AO182" s="551"/>
      <c r="AP182" s="552"/>
      <c r="AQ182" s="550">
        <v>341121</v>
      </c>
      <c r="AR182" s="551"/>
      <c r="AS182" s="551"/>
      <c r="AT182" s="552"/>
      <c r="AU182" s="550">
        <v>0</v>
      </c>
      <c r="AV182" s="551"/>
      <c r="AW182" s="551"/>
      <c r="AX182" s="552"/>
      <c r="AY182" s="550">
        <v>0</v>
      </c>
      <c r="AZ182" s="551"/>
      <c r="BA182" s="551"/>
      <c r="BB182" s="552"/>
      <c r="BC182" s="550">
        <v>341121</v>
      </c>
      <c r="BD182" s="551"/>
      <c r="BE182" s="551"/>
      <c r="BF182" s="552"/>
      <c r="BG182" s="553">
        <f t="shared" si="120"/>
        <v>1</v>
      </c>
      <c r="BH182" s="554"/>
    </row>
    <row r="183" spans="1:60" s="3" customFormat="1" ht="20.100000000000001" customHeight="1" x14ac:dyDescent="0.2">
      <c r="A183" s="577" t="s">
        <v>741</v>
      </c>
      <c r="B183" s="578"/>
      <c r="C183" s="528" t="s">
        <v>788</v>
      </c>
      <c r="D183" s="529"/>
      <c r="E183" s="529"/>
      <c r="F183" s="529"/>
      <c r="G183" s="529"/>
      <c r="H183" s="529"/>
      <c r="I183" s="529"/>
      <c r="J183" s="529"/>
      <c r="K183" s="529"/>
      <c r="L183" s="529"/>
      <c r="M183" s="529"/>
      <c r="N183" s="529"/>
      <c r="O183" s="529"/>
      <c r="P183" s="529"/>
      <c r="Q183" s="529"/>
      <c r="R183" s="529"/>
      <c r="S183" s="529"/>
      <c r="T183" s="529"/>
      <c r="U183" s="529"/>
      <c r="V183" s="529"/>
      <c r="W183" s="529"/>
      <c r="X183" s="529"/>
      <c r="Y183" s="529"/>
      <c r="Z183" s="529"/>
      <c r="AA183" s="529"/>
      <c r="AB183" s="530"/>
      <c r="AC183" s="563" t="s">
        <v>60</v>
      </c>
      <c r="AD183" s="564"/>
      <c r="AE183" s="469">
        <f>SUM(AE176:AH182)</f>
        <v>1080329</v>
      </c>
      <c r="AF183" s="470"/>
      <c r="AG183" s="470"/>
      <c r="AH183" s="471"/>
      <c r="AI183" s="469">
        <f t="shared" ref="AI183" si="145">SUM(AI176:AL182)</f>
        <v>1624527</v>
      </c>
      <c r="AJ183" s="470"/>
      <c r="AK183" s="470"/>
      <c r="AL183" s="471"/>
      <c r="AM183" s="469">
        <f t="shared" ref="AM183" si="146">SUM(AM176:AP182)</f>
        <v>0</v>
      </c>
      <c r="AN183" s="470"/>
      <c r="AO183" s="470"/>
      <c r="AP183" s="471"/>
      <c r="AQ183" s="469">
        <f t="shared" ref="AQ183" si="147">SUM(AQ176:AT182)</f>
        <v>1624527</v>
      </c>
      <c r="AR183" s="470"/>
      <c r="AS183" s="470"/>
      <c r="AT183" s="471"/>
      <c r="AU183" s="469">
        <f t="shared" ref="AU183" si="148">SUM(AU176:AX182)</f>
        <v>0</v>
      </c>
      <c r="AV183" s="470"/>
      <c r="AW183" s="470"/>
      <c r="AX183" s="471"/>
      <c r="AY183" s="469">
        <f t="shared" ref="AY183" si="149">SUM(AY176:BB182)</f>
        <v>0</v>
      </c>
      <c r="AZ183" s="470"/>
      <c r="BA183" s="470"/>
      <c r="BB183" s="471"/>
      <c r="BC183" s="469">
        <f t="shared" ref="BC183" si="150">SUM(BC176:BF182)</f>
        <v>1624527</v>
      </c>
      <c r="BD183" s="470"/>
      <c r="BE183" s="470"/>
      <c r="BF183" s="471"/>
      <c r="BG183" s="516">
        <f t="shared" si="120"/>
        <v>1</v>
      </c>
      <c r="BH183" s="517"/>
    </row>
    <row r="184" spans="1:60" x14ac:dyDescent="0.2">
      <c r="A184" s="568" t="s">
        <v>742</v>
      </c>
      <c r="B184" s="569"/>
      <c r="C184" s="411" t="s">
        <v>167</v>
      </c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3"/>
      <c r="AC184" s="440" t="s">
        <v>155</v>
      </c>
      <c r="AD184" s="441"/>
      <c r="AE184" s="550">
        <v>0</v>
      </c>
      <c r="AF184" s="551"/>
      <c r="AG184" s="551"/>
      <c r="AH184" s="552"/>
      <c r="AI184" s="550">
        <v>250000</v>
      </c>
      <c r="AJ184" s="551"/>
      <c r="AK184" s="551"/>
      <c r="AL184" s="552"/>
      <c r="AM184" s="550">
        <v>0</v>
      </c>
      <c r="AN184" s="551"/>
      <c r="AO184" s="551"/>
      <c r="AP184" s="552"/>
      <c r="AQ184" s="550">
        <v>250000</v>
      </c>
      <c r="AR184" s="551"/>
      <c r="AS184" s="551"/>
      <c r="AT184" s="552"/>
      <c r="AU184" s="550">
        <v>0</v>
      </c>
      <c r="AV184" s="551"/>
      <c r="AW184" s="551"/>
      <c r="AX184" s="552"/>
      <c r="AY184" s="550">
        <v>0</v>
      </c>
      <c r="AZ184" s="551"/>
      <c r="BA184" s="551"/>
      <c r="BB184" s="552"/>
      <c r="BC184" s="550">
        <v>250000</v>
      </c>
      <c r="BD184" s="551"/>
      <c r="BE184" s="551"/>
      <c r="BF184" s="552"/>
      <c r="BG184" s="553">
        <f t="shared" si="120"/>
        <v>1</v>
      </c>
      <c r="BH184" s="554"/>
    </row>
    <row r="185" spans="1:60" x14ac:dyDescent="0.2">
      <c r="A185" s="568" t="s">
        <v>743</v>
      </c>
      <c r="B185" s="569"/>
      <c r="C185" s="411" t="s">
        <v>168</v>
      </c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3"/>
      <c r="AC185" s="440" t="s">
        <v>156</v>
      </c>
      <c r="AD185" s="441"/>
      <c r="AE185" s="550"/>
      <c r="AF185" s="551"/>
      <c r="AG185" s="551"/>
      <c r="AH185" s="552"/>
      <c r="AI185" s="550"/>
      <c r="AJ185" s="551"/>
      <c r="AK185" s="551"/>
      <c r="AL185" s="552"/>
      <c r="AM185" s="550"/>
      <c r="AN185" s="551"/>
      <c r="AO185" s="551"/>
      <c r="AP185" s="552"/>
      <c r="AQ185" s="550"/>
      <c r="AR185" s="551"/>
      <c r="AS185" s="551"/>
      <c r="AT185" s="552"/>
      <c r="AU185" s="550"/>
      <c r="AV185" s="551"/>
      <c r="AW185" s="551"/>
      <c r="AX185" s="552"/>
      <c r="AY185" s="550"/>
      <c r="AZ185" s="551"/>
      <c r="BA185" s="551"/>
      <c r="BB185" s="552"/>
      <c r="BC185" s="550"/>
      <c r="BD185" s="551"/>
      <c r="BE185" s="551"/>
      <c r="BF185" s="552"/>
      <c r="BG185" s="553" t="str">
        <f t="shared" si="120"/>
        <v>n.é.</v>
      </c>
      <c r="BH185" s="554"/>
    </row>
    <row r="186" spans="1:60" x14ac:dyDescent="0.2">
      <c r="A186" s="568" t="s">
        <v>744</v>
      </c>
      <c r="B186" s="569"/>
      <c r="C186" s="411" t="s">
        <v>169</v>
      </c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3"/>
      <c r="AC186" s="440" t="s">
        <v>157</v>
      </c>
      <c r="AD186" s="441"/>
      <c r="AE186" s="550"/>
      <c r="AF186" s="551"/>
      <c r="AG186" s="551"/>
      <c r="AH186" s="552"/>
      <c r="AI186" s="550"/>
      <c r="AJ186" s="551"/>
      <c r="AK186" s="551"/>
      <c r="AL186" s="552"/>
      <c r="AM186" s="550"/>
      <c r="AN186" s="551"/>
      <c r="AO186" s="551"/>
      <c r="AP186" s="552"/>
      <c r="AQ186" s="550"/>
      <c r="AR186" s="551"/>
      <c r="AS186" s="551"/>
      <c r="AT186" s="552"/>
      <c r="AU186" s="550"/>
      <c r="AV186" s="551"/>
      <c r="AW186" s="551"/>
      <c r="AX186" s="552"/>
      <c r="AY186" s="550"/>
      <c r="AZ186" s="551"/>
      <c r="BA186" s="551"/>
      <c r="BB186" s="552"/>
      <c r="BC186" s="550"/>
      <c r="BD186" s="551"/>
      <c r="BE186" s="551"/>
      <c r="BF186" s="552"/>
      <c r="BG186" s="553" t="str">
        <f t="shared" si="120"/>
        <v>n.é.</v>
      </c>
      <c r="BH186" s="554"/>
    </row>
    <row r="187" spans="1:60" x14ac:dyDescent="0.2">
      <c r="A187" s="568" t="s">
        <v>745</v>
      </c>
      <c r="B187" s="569"/>
      <c r="C187" s="411" t="s">
        <v>170</v>
      </c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3"/>
      <c r="AC187" s="440" t="s">
        <v>158</v>
      </c>
      <c r="AD187" s="441"/>
      <c r="AE187" s="550"/>
      <c r="AF187" s="551"/>
      <c r="AG187" s="551"/>
      <c r="AH187" s="552"/>
      <c r="AI187" s="550"/>
      <c r="AJ187" s="551"/>
      <c r="AK187" s="551"/>
      <c r="AL187" s="552"/>
      <c r="AM187" s="550"/>
      <c r="AN187" s="551"/>
      <c r="AO187" s="551"/>
      <c r="AP187" s="552"/>
      <c r="AQ187" s="550"/>
      <c r="AR187" s="551"/>
      <c r="AS187" s="551"/>
      <c r="AT187" s="552"/>
      <c r="AU187" s="550"/>
      <c r="AV187" s="551"/>
      <c r="AW187" s="551"/>
      <c r="AX187" s="552"/>
      <c r="AY187" s="550"/>
      <c r="AZ187" s="551"/>
      <c r="BA187" s="551"/>
      <c r="BB187" s="552"/>
      <c r="BC187" s="550"/>
      <c r="BD187" s="551"/>
      <c r="BE187" s="551"/>
      <c r="BF187" s="552"/>
      <c r="BG187" s="553" t="str">
        <f t="shared" si="120"/>
        <v>n.é.</v>
      </c>
      <c r="BH187" s="554"/>
    </row>
    <row r="188" spans="1:60" s="3" customFormat="1" x14ac:dyDescent="0.2">
      <c r="A188" s="577" t="s">
        <v>746</v>
      </c>
      <c r="B188" s="578"/>
      <c r="C188" s="484" t="s">
        <v>789</v>
      </c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485"/>
      <c r="S188" s="485"/>
      <c r="T188" s="485"/>
      <c r="U188" s="485"/>
      <c r="V188" s="485"/>
      <c r="W188" s="485"/>
      <c r="X188" s="485"/>
      <c r="Y188" s="485"/>
      <c r="Z188" s="485"/>
      <c r="AA188" s="485"/>
      <c r="AB188" s="486"/>
      <c r="AC188" s="563" t="s">
        <v>61</v>
      </c>
      <c r="AD188" s="564"/>
      <c r="AE188" s="469">
        <f>SUM(AE184:AH187)</f>
        <v>0</v>
      </c>
      <c r="AF188" s="470"/>
      <c r="AG188" s="470"/>
      <c r="AH188" s="471"/>
      <c r="AI188" s="469">
        <f t="shared" ref="AI188" si="151">SUM(AI184:AL187)</f>
        <v>250000</v>
      </c>
      <c r="AJ188" s="470"/>
      <c r="AK188" s="470"/>
      <c r="AL188" s="471"/>
      <c r="AM188" s="469">
        <f t="shared" ref="AM188" si="152">SUM(AM184:AP187)</f>
        <v>0</v>
      </c>
      <c r="AN188" s="470"/>
      <c r="AO188" s="470"/>
      <c r="AP188" s="471"/>
      <c r="AQ188" s="469">
        <f t="shared" ref="AQ188" si="153">SUM(AQ184:AT187)</f>
        <v>250000</v>
      </c>
      <c r="AR188" s="470"/>
      <c r="AS188" s="470"/>
      <c r="AT188" s="471"/>
      <c r="AU188" s="469">
        <f t="shared" ref="AU188" si="154">SUM(AU184:AX187)</f>
        <v>0</v>
      </c>
      <c r="AV188" s="470"/>
      <c r="AW188" s="470"/>
      <c r="AX188" s="471"/>
      <c r="AY188" s="469">
        <f t="shared" ref="AY188" si="155">SUM(AY184:BB187)</f>
        <v>0</v>
      </c>
      <c r="AZ188" s="470"/>
      <c r="BA188" s="470"/>
      <c r="BB188" s="471"/>
      <c r="BC188" s="469">
        <f t="shared" ref="BC188" si="156">SUM(BC184:BF187)</f>
        <v>250000</v>
      </c>
      <c r="BD188" s="470"/>
      <c r="BE188" s="470"/>
      <c r="BF188" s="471"/>
      <c r="BG188" s="516">
        <f t="shared" si="120"/>
        <v>1</v>
      </c>
      <c r="BH188" s="517"/>
    </row>
    <row r="189" spans="1:60" ht="20.100000000000001" hidden="1" customHeight="1" x14ac:dyDescent="0.2">
      <c r="A189" s="568" t="s">
        <v>747</v>
      </c>
      <c r="B189" s="569"/>
      <c r="C189" s="411" t="s">
        <v>416</v>
      </c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3"/>
      <c r="AC189" s="440" t="s">
        <v>159</v>
      </c>
      <c r="AD189" s="441"/>
      <c r="AE189" s="550"/>
      <c r="AF189" s="551"/>
      <c r="AG189" s="551"/>
      <c r="AH189" s="552"/>
      <c r="AI189" s="550"/>
      <c r="AJ189" s="551"/>
      <c r="AK189" s="551"/>
      <c r="AL189" s="552"/>
      <c r="AM189" s="550"/>
      <c r="AN189" s="551"/>
      <c r="AO189" s="551"/>
      <c r="AP189" s="552"/>
      <c r="AQ189" s="550"/>
      <c r="AR189" s="551"/>
      <c r="AS189" s="551"/>
      <c r="AT189" s="552"/>
      <c r="AU189" s="550"/>
      <c r="AV189" s="551"/>
      <c r="AW189" s="551"/>
      <c r="AX189" s="552"/>
      <c r="AY189" s="550"/>
      <c r="AZ189" s="551"/>
      <c r="BA189" s="551"/>
      <c r="BB189" s="552"/>
      <c r="BC189" s="550"/>
      <c r="BD189" s="551"/>
      <c r="BE189" s="551"/>
      <c r="BF189" s="552"/>
      <c r="BG189" s="553" t="str">
        <f t="shared" si="120"/>
        <v>n.é.</v>
      </c>
      <c r="BH189" s="554"/>
    </row>
    <row r="190" spans="1:60" ht="20.100000000000001" hidden="1" customHeight="1" x14ac:dyDescent="0.2">
      <c r="A190" s="568" t="s">
        <v>748</v>
      </c>
      <c r="B190" s="569"/>
      <c r="C190" s="411" t="s">
        <v>417</v>
      </c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3"/>
      <c r="AC190" s="440" t="s">
        <v>160</v>
      </c>
      <c r="AD190" s="441"/>
      <c r="AE190" s="550"/>
      <c r="AF190" s="551"/>
      <c r="AG190" s="551"/>
      <c r="AH190" s="552"/>
      <c r="AI190" s="550"/>
      <c r="AJ190" s="551"/>
      <c r="AK190" s="551"/>
      <c r="AL190" s="552"/>
      <c r="AM190" s="550"/>
      <c r="AN190" s="551"/>
      <c r="AO190" s="551"/>
      <c r="AP190" s="552"/>
      <c r="AQ190" s="550"/>
      <c r="AR190" s="551"/>
      <c r="AS190" s="551"/>
      <c r="AT190" s="552"/>
      <c r="AU190" s="550"/>
      <c r="AV190" s="551"/>
      <c r="AW190" s="551"/>
      <c r="AX190" s="552"/>
      <c r="AY190" s="550"/>
      <c r="AZ190" s="551"/>
      <c r="BA190" s="551"/>
      <c r="BB190" s="552"/>
      <c r="BC190" s="550"/>
      <c r="BD190" s="551"/>
      <c r="BE190" s="551"/>
      <c r="BF190" s="552"/>
      <c r="BG190" s="553" t="str">
        <f t="shared" si="120"/>
        <v>n.é.</v>
      </c>
      <c r="BH190" s="554"/>
    </row>
    <row r="191" spans="1:60" ht="20.100000000000001" hidden="1" customHeight="1" x14ac:dyDescent="0.2">
      <c r="A191" s="568" t="s">
        <v>749</v>
      </c>
      <c r="B191" s="569"/>
      <c r="C191" s="411" t="s">
        <v>418</v>
      </c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3"/>
      <c r="AC191" s="440" t="s">
        <v>161</v>
      </c>
      <c r="AD191" s="441"/>
      <c r="AE191" s="550"/>
      <c r="AF191" s="551"/>
      <c r="AG191" s="551"/>
      <c r="AH191" s="552"/>
      <c r="AI191" s="550"/>
      <c r="AJ191" s="551"/>
      <c r="AK191" s="551"/>
      <c r="AL191" s="552"/>
      <c r="AM191" s="550"/>
      <c r="AN191" s="551"/>
      <c r="AO191" s="551"/>
      <c r="AP191" s="552"/>
      <c r="AQ191" s="550"/>
      <c r="AR191" s="551"/>
      <c r="AS191" s="551"/>
      <c r="AT191" s="552"/>
      <c r="AU191" s="550"/>
      <c r="AV191" s="551"/>
      <c r="AW191" s="551"/>
      <c r="AX191" s="552"/>
      <c r="AY191" s="550"/>
      <c r="AZ191" s="551"/>
      <c r="BA191" s="551"/>
      <c r="BB191" s="552"/>
      <c r="BC191" s="550"/>
      <c r="BD191" s="551"/>
      <c r="BE191" s="551"/>
      <c r="BF191" s="552"/>
      <c r="BG191" s="553" t="str">
        <f t="shared" si="120"/>
        <v>n.é.</v>
      </c>
      <c r="BH191" s="554"/>
    </row>
    <row r="192" spans="1:60" ht="20.100000000000001" hidden="1" customHeight="1" x14ac:dyDescent="0.2">
      <c r="A192" s="568" t="s">
        <v>750</v>
      </c>
      <c r="B192" s="569"/>
      <c r="C192" s="411" t="s">
        <v>171</v>
      </c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3"/>
      <c r="AC192" s="440" t="s">
        <v>162</v>
      </c>
      <c r="AD192" s="441"/>
      <c r="AE192" s="550"/>
      <c r="AF192" s="551"/>
      <c r="AG192" s="551"/>
      <c r="AH192" s="552"/>
      <c r="AI192" s="550"/>
      <c r="AJ192" s="551"/>
      <c r="AK192" s="551"/>
      <c r="AL192" s="552"/>
      <c r="AM192" s="550"/>
      <c r="AN192" s="551"/>
      <c r="AO192" s="551"/>
      <c r="AP192" s="552"/>
      <c r="AQ192" s="550"/>
      <c r="AR192" s="551"/>
      <c r="AS192" s="551"/>
      <c r="AT192" s="552"/>
      <c r="AU192" s="550"/>
      <c r="AV192" s="551"/>
      <c r="AW192" s="551"/>
      <c r="AX192" s="552"/>
      <c r="AY192" s="550"/>
      <c r="AZ192" s="551"/>
      <c r="BA192" s="551"/>
      <c r="BB192" s="552"/>
      <c r="BC192" s="550"/>
      <c r="BD192" s="551"/>
      <c r="BE192" s="551"/>
      <c r="BF192" s="552"/>
      <c r="BG192" s="553" t="str">
        <f t="shared" si="120"/>
        <v>n.é.</v>
      </c>
      <c r="BH192" s="554"/>
    </row>
    <row r="193" spans="1:60" ht="20.100000000000001" hidden="1" customHeight="1" x14ac:dyDescent="0.2">
      <c r="A193" s="568" t="s">
        <v>751</v>
      </c>
      <c r="B193" s="569"/>
      <c r="C193" s="411" t="s">
        <v>419</v>
      </c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3"/>
      <c r="AC193" s="440" t="s">
        <v>163</v>
      </c>
      <c r="AD193" s="441"/>
      <c r="AE193" s="550"/>
      <c r="AF193" s="551"/>
      <c r="AG193" s="551"/>
      <c r="AH193" s="552"/>
      <c r="AI193" s="550"/>
      <c r="AJ193" s="551"/>
      <c r="AK193" s="551"/>
      <c r="AL193" s="552"/>
      <c r="AM193" s="550"/>
      <c r="AN193" s="551"/>
      <c r="AO193" s="551"/>
      <c r="AP193" s="552"/>
      <c r="AQ193" s="550"/>
      <c r="AR193" s="551"/>
      <c r="AS193" s="551"/>
      <c r="AT193" s="552"/>
      <c r="AU193" s="550"/>
      <c r="AV193" s="551"/>
      <c r="AW193" s="551"/>
      <c r="AX193" s="552"/>
      <c r="AY193" s="550"/>
      <c r="AZ193" s="551"/>
      <c r="BA193" s="551"/>
      <c r="BB193" s="552"/>
      <c r="BC193" s="550"/>
      <c r="BD193" s="551"/>
      <c r="BE193" s="551"/>
      <c r="BF193" s="552"/>
      <c r="BG193" s="553" t="str">
        <f t="shared" si="120"/>
        <v>n.é.</v>
      </c>
      <c r="BH193" s="554"/>
    </row>
    <row r="194" spans="1:60" ht="20.100000000000001" hidden="1" customHeight="1" x14ac:dyDescent="0.2">
      <c r="A194" s="568" t="s">
        <v>752</v>
      </c>
      <c r="B194" s="569"/>
      <c r="C194" s="411" t="s">
        <v>420</v>
      </c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3"/>
      <c r="AC194" s="440" t="s">
        <v>164</v>
      </c>
      <c r="AD194" s="441"/>
      <c r="AE194" s="550"/>
      <c r="AF194" s="551"/>
      <c r="AG194" s="551"/>
      <c r="AH194" s="552"/>
      <c r="AI194" s="550"/>
      <c r="AJ194" s="551"/>
      <c r="AK194" s="551"/>
      <c r="AL194" s="552"/>
      <c r="AM194" s="550"/>
      <c r="AN194" s="551"/>
      <c r="AO194" s="551"/>
      <c r="AP194" s="552"/>
      <c r="AQ194" s="550"/>
      <c r="AR194" s="551"/>
      <c r="AS194" s="551"/>
      <c r="AT194" s="552"/>
      <c r="AU194" s="550"/>
      <c r="AV194" s="551"/>
      <c r="AW194" s="551"/>
      <c r="AX194" s="552"/>
      <c r="AY194" s="550"/>
      <c r="AZ194" s="551"/>
      <c r="BA194" s="551"/>
      <c r="BB194" s="552"/>
      <c r="BC194" s="550"/>
      <c r="BD194" s="551"/>
      <c r="BE194" s="551"/>
      <c r="BF194" s="552"/>
      <c r="BG194" s="553" t="str">
        <f t="shared" si="120"/>
        <v>n.é.</v>
      </c>
      <c r="BH194" s="554"/>
    </row>
    <row r="195" spans="1:60" ht="20.100000000000001" hidden="1" customHeight="1" x14ac:dyDescent="0.2">
      <c r="A195" s="568" t="s">
        <v>753</v>
      </c>
      <c r="B195" s="569"/>
      <c r="C195" s="411" t="s">
        <v>172</v>
      </c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3"/>
      <c r="AC195" s="440" t="s">
        <v>165</v>
      </c>
      <c r="AD195" s="441"/>
      <c r="AE195" s="550"/>
      <c r="AF195" s="551"/>
      <c r="AG195" s="551"/>
      <c r="AH195" s="552"/>
      <c r="AI195" s="550"/>
      <c r="AJ195" s="551"/>
      <c r="AK195" s="551"/>
      <c r="AL195" s="552"/>
      <c r="AM195" s="550"/>
      <c r="AN195" s="551"/>
      <c r="AO195" s="551"/>
      <c r="AP195" s="552"/>
      <c r="AQ195" s="550"/>
      <c r="AR195" s="551"/>
      <c r="AS195" s="551"/>
      <c r="AT195" s="552"/>
      <c r="AU195" s="550"/>
      <c r="AV195" s="551"/>
      <c r="AW195" s="551"/>
      <c r="AX195" s="552"/>
      <c r="AY195" s="550"/>
      <c r="AZ195" s="551"/>
      <c r="BA195" s="551"/>
      <c r="BB195" s="552"/>
      <c r="BC195" s="550"/>
      <c r="BD195" s="551"/>
      <c r="BE195" s="551"/>
      <c r="BF195" s="552"/>
      <c r="BG195" s="553" t="str">
        <f t="shared" si="120"/>
        <v>n.é.</v>
      </c>
      <c r="BH195" s="554"/>
    </row>
    <row r="196" spans="1:60" x14ac:dyDescent="0.2">
      <c r="A196" s="568" t="s">
        <v>754</v>
      </c>
      <c r="B196" s="569"/>
      <c r="C196" s="411" t="s">
        <v>699</v>
      </c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3"/>
      <c r="AC196" s="440" t="s">
        <v>166</v>
      </c>
      <c r="AD196" s="441"/>
      <c r="AE196" s="550"/>
      <c r="AF196" s="551"/>
      <c r="AG196" s="551"/>
      <c r="AH196" s="552"/>
      <c r="AI196" s="550"/>
      <c r="AJ196" s="551"/>
      <c r="AK196" s="551"/>
      <c r="AL196" s="552"/>
      <c r="AM196" s="550"/>
      <c r="AN196" s="551"/>
      <c r="AO196" s="551"/>
      <c r="AP196" s="552"/>
      <c r="AQ196" s="550"/>
      <c r="AR196" s="551"/>
      <c r="AS196" s="551"/>
      <c r="AT196" s="552"/>
      <c r="AU196" s="550"/>
      <c r="AV196" s="551"/>
      <c r="AW196" s="551"/>
      <c r="AX196" s="552"/>
      <c r="AY196" s="550"/>
      <c r="AZ196" s="551"/>
      <c r="BA196" s="551"/>
      <c r="BB196" s="552"/>
      <c r="BC196" s="550"/>
      <c r="BD196" s="551"/>
      <c r="BE196" s="551"/>
      <c r="BF196" s="552"/>
      <c r="BG196" s="553" t="str">
        <f t="shared" si="120"/>
        <v>n.é.</v>
      </c>
      <c r="BH196" s="554"/>
    </row>
    <row r="197" spans="1:60" x14ac:dyDescent="0.2">
      <c r="A197" s="568" t="s">
        <v>755</v>
      </c>
      <c r="B197" s="569"/>
      <c r="C197" s="411" t="s">
        <v>173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3"/>
      <c r="AC197" s="440" t="s">
        <v>700</v>
      </c>
      <c r="AD197" s="441"/>
      <c r="AE197" s="550"/>
      <c r="AF197" s="551"/>
      <c r="AG197" s="551"/>
      <c r="AH197" s="552"/>
      <c r="AI197" s="550"/>
      <c r="AJ197" s="551"/>
      <c r="AK197" s="551"/>
      <c r="AL197" s="552"/>
      <c r="AM197" s="550"/>
      <c r="AN197" s="551"/>
      <c r="AO197" s="551"/>
      <c r="AP197" s="552"/>
      <c r="AQ197" s="550"/>
      <c r="AR197" s="551"/>
      <c r="AS197" s="551"/>
      <c r="AT197" s="552"/>
      <c r="AU197" s="550"/>
      <c r="AV197" s="551"/>
      <c r="AW197" s="551"/>
      <c r="AX197" s="552"/>
      <c r="AY197" s="550"/>
      <c r="AZ197" s="551"/>
      <c r="BA197" s="551"/>
      <c r="BB197" s="552"/>
      <c r="BC197" s="550"/>
      <c r="BD197" s="551"/>
      <c r="BE197" s="551"/>
      <c r="BF197" s="552"/>
      <c r="BG197" s="553" t="str">
        <f t="shared" si="120"/>
        <v>n.é.</v>
      </c>
      <c r="BH197" s="554"/>
    </row>
    <row r="198" spans="1:60" ht="20.100000000000001" customHeight="1" x14ac:dyDescent="0.2">
      <c r="A198" s="577" t="s">
        <v>756</v>
      </c>
      <c r="B198" s="578"/>
      <c r="C198" s="484" t="s">
        <v>790</v>
      </c>
      <c r="D198" s="485"/>
      <c r="E198" s="485"/>
      <c r="F198" s="485"/>
      <c r="G198" s="485"/>
      <c r="H198" s="485"/>
      <c r="I198" s="485"/>
      <c r="J198" s="485"/>
      <c r="K198" s="485"/>
      <c r="L198" s="485"/>
      <c r="M198" s="485"/>
      <c r="N198" s="485"/>
      <c r="O198" s="485"/>
      <c r="P198" s="485"/>
      <c r="Q198" s="485"/>
      <c r="R198" s="485"/>
      <c r="S198" s="485"/>
      <c r="T198" s="485"/>
      <c r="U198" s="485"/>
      <c r="V198" s="485"/>
      <c r="W198" s="485"/>
      <c r="X198" s="485"/>
      <c r="Y198" s="485"/>
      <c r="Z198" s="485"/>
      <c r="AA198" s="485"/>
      <c r="AB198" s="486"/>
      <c r="AC198" s="563" t="s">
        <v>62</v>
      </c>
      <c r="AD198" s="564"/>
      <c r="AE198" s="469">
        <f>SUM(AE189:AH197)</f>
        <v>0</v>
      </c>
      <c r="AF198" s="470"/>
      <c r="AG198" s="470"/>
      <c r="AH198" s="471"/>
      <c r="AI198" s="469"/>
      <c r="AJ198" s="470"/>
      <c r="AK198" s="470"/>
      <c r="AL198" s="471"/>
      <c r="AM198" s="469"/>
      <c r="AN198" s="470"/>
      <c r="AO198" s="470"/>
      <c r="AP198" s="471"/>
      <c r="AQ198" s="469"/>
      <c r="AR198" s="470"/>
      <c r="AS198" s="470"/>
      <c r="AT198" s="471"/>
      <c r="AU198" s="469"/>
      <c r="AV198" s="470"/>
      <c r="AW198" s="470"/>
      <c r="AX198" s="471"/>
      <c r="AY198" s="469"/>
      <c r="AZ198" s="470"/>
      <c r="BA198" s="470"/>
      <c r="BB198" s="471"/>
      <c r="BC198" s="469"/>
      <c r="BD198" s="470"/>
      <c r="BE198" s="470"/>
      <c r="BF198" s="471"/>
      <c r="BG198" s="516" t="str">
        <f t="shared" si="120"/>
        <v>n.é.</v>
      </c>
      <c r="BH198" s="517"/>
    </row>
    <row r="199" spans="1:60" s="3" customFormat="1" ht="20.100000000000001" customHeight="1" x14ac:dyDescent="0.2">
      <c r="A199" s="579" t="s">
        <v>757</v>
      </c>
      <c r="B199" s="580"/>
      <c r="C199" s="537" t="s">
        <v>791</v>
      </c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  <c r="V199" s="538"/>
      <c r="W199" s="538"/>
      <c r="X199" s="538"/>
      <c r="Y199" s="538"/>
      <c r="Z199" s="538"/>
      <c r="AA199" s="538"/>
      <c r="AB199" s="539"/>
      <c r="AC199" s="448" t="s">
        <v>174</v>
      </c>
      <c r="AD199" s="449"/>
      <c r="AE199" s="518">
        <f>AE121+AE122+AE150+AE159+AE175+AE183+AE188+AE198</f>
        <v>46235440</v>
      </c>
      <c r="AF199" s="519"/>
      <c r="AG199" s="519"/>
      <c r="AH199" s="520"/>
      <c r="AI199" s="518">
        <f>AI121+AI122+AI150+AI159+AI175+AI183+AI188+AI198</f>
        <v>49753428</v>
      </c>
      <c r="AJ199" s="519"/>
      <c r="AK199" s="519"/>
      <c r="AL199" s="520"/>
      <c r="AM199" s="518">
        <f>AM121+AM122+AM150+AM159+AM175+AM183+AM188+AM198</f>
        <v>0</v>
      </c>
      <c r="AN199" s="519"/>
      <c r="AO199" s="519"/>
      <c r="AP199" s="520"/>
      <c r="AQ199" s="518">
        <f>AQ121+AQ122+AQ150+AQ159+AQ175+AQ183+AQ188+AQ198</f>
        <v>49725505</v>
      </c>
      <c r="AR199" s="519"/>
      <c r="AS199" s="519"/>
      <c r="AT199" s="520"/>
      <c r="AU199" s="518">
        <f>AU121+AU122+AU150+AU159+AU175+AU183+AU188+AU198</f>
        <v>124553073</v>
      </c>
      <c r="AV199" s="519"/>
      <c r="AW199" s="519"/>
      <c r="AX199" s="520"/>
      <c r="AY199" s="518">
        <f>AY121+AY122+AY150+AY159+AY175+AY183+AY188+AY198</f>
        <v>0</v>
      </c>
      <c r="AZ199" s="519"/>
      <c r="BA199" s="519"/>
      <c r="BB199" s="520"/>
      <c r="BC199" s="518">
        <f>BC121+BC122+BC150+BC159+BC175+BC183+BC188+BC198</f>
        <v>49646569</v>
      </c>
      <c r="BD199" s="519"/>
      <c r="BE199" s="519"/>
      <c r="BF199" s="520"/>
      <c r="BG199" s="524">
        <f t="shared" si="120"/>
        <v>0.99785222839318732</v>
      </c>
      <c r="BH199" s="525"/>
    </row>
    <row r="200" spans="1:60" ht="20.100000000000001" hidden="1" customHeight="1" x14ac:dyDescent="0.2">
      <c r="A200" s="568" t="s">
        <v>758</v>
      </c>
      <c r="B200" s="569"/>
      <c r="C200" s="411" t="s">
        <v>701</v>
      </c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3"/>
      <c r="AC200" s="435" t="s">
        <v>381</v>
      </c>
      <c r="AD200" s="436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  <c r="AP200" s="581"/>
      <c r="AQ200" s="581"/>
      <c r="AR200" s="581"/>
      <c r="AS200" s="581"/>
      <c r="AT200" s="581"/>
      <c r="AU200" s="581"/>
      <c r="AV200" s="581"/>
      <c r="AW200" s="581"/>
      <c r="AX200" s="581"/>
      <c r="AY200" s="581"/>
      <c r="AZ200" s="581"/>
      <c r="BA200" s="581"/>
      <c r="BB200" s="581"/>
      <c r="BC200" s="581"/>
      <c r="BD200" s="581"/>
      <c r="BE200" s="581"/>
      <c r="BF200" s="581"/>
      <c r="BG200" s="516" t="str">
        <f t="shared" si="120"/>
        <v>n.é.</v>
      </c>
      <c r="BH200" s="517"/>
    </row>
    <row r="201" spans="1:60" ht="20.100000000000001" hidden="1" customHeight="1" x14ac:dyDescent="0.2">
      <c r="A201" s="568" t="s">
        <v>759</v>
      </c>
      <c r="B201" s="569"/>
      <c r="C201" s="411" t="s">
        <v>382</v>
      </c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3"/>
      <c r="AC201" s="435" t="s">
        <v>383</v>
      </c>
      <c r="AD201" s="436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  <c r="AP201" s="581"/>
      <c r="AQ201" s="581"/>
      <c r="AR201" s="581"/>
      <c r="AS201" s="581"/>
      <c r="AT201" s="581"/>
      <c r="AU201" s="581"/>
      <c r="AV201" s="581"/>
      <c r="AW201" s="581"/>
      <c r="AX201" s="581"/>
      <c r="AY201" s="581"/>
      <c r="AZ201" s="581"/>
      <c r="BA201" s="581"/>
      <c r="BB201" s="581"/>
      <c r="BC201" s="581"/>
      <c r="BD201" s="581"/>
      <c r="BE201" s="581"/>
      <c r="BF201" s="581"/>
      <c r="BG201" s="516" t="str">
        <f t="shared" si="120"/>
        <v>n.é.</v>
      </c>
      <c r="BH201" s="517"/>
    </row>
    <row r="202" spans="1:60" ht="20.100000000000001" hidden="1" customHeight="1" x14ac:dyDescent="0.2">
      <c r="A202" s="568" t="s">
        <v>760</v>
      </c>
      <c r="B202" s="569"/>
      <c r="C202" s="411" t="s">
        <v>702</v>
      </c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3"/>
      <c r="AC202" s="435" t="s">
        <v>384</v>
      </c>
      <c r="AD202" s="436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  <c r="AP202" s="581"/>
      <c r="AQ202" s="581"/>
      <c r="AR202" s="581"/>
      <c r="AS202" s="581"/>
      <c r="AT202" s="581"/>
      <c r="AU202" s="581"/>
      <c r="AV202" s="581"/>
      <c r="AW202" s="581"/>
      <c r="AX202" s="581"/>
      <c r="AY202" s="581"/>
      <c r="AZ202" s="581"/>
      <c r="BA202" s="581"/>
      <c r="BB202" s="581"/>
      <c r="BC202" s="581"/>
      <c r="BD202" s="581"/>
      <c r="BE202" s="581"/>
      <c r="BF202" s="581"/>
      <c r="BG202" s="516" t="str">
        <f t="shared" si="120"/>
        <v>n.é.</v>
      </c>
      <c r="BH202" s="517"/>
    </row>
    <row r="203" spans="1:60" ht="20.100000000000001" customHeight="1" x14ac:dyDescent="0.2">
      <c r="A203" s="577" t="s">
        <v>761</v>
      </c>
      <c r="B203" s="578"/>
      <c r="C203" s="484" t="s">
        <v>792</v>
      </c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  <c r="N203" s="485"/>
      <c r="O203" s="485"/>
      <c r="P203" s="485"/>
      <c r="Q203" s="485"/>
      <c r="R203" s="485"/>
      <c r="S203" s="485"/>
      <c r="T203" s="485"/>
      <c r="U203" s="485"/>
      <c r="V203" s="485"/>
      <c r="W203" s="485"/>
      <c r="X203" s="485"/>
      <c r="Y203" s="485"/>
      <c r="Z203" s="485"/>
      <c r="AA203" s="485"/>
      <c r="AB203" s="486"/>
      <c r="AC203" s="526" t="s">
        <v>385</v>
      </c>
      <c r="AD203" s="527"/>
      <c r="AE203" s="582">
        <f>SUM(AE200:AH202)</f>
        <v>0</v>
      </c>
      <c r="AF203" s="582"/>
      <c r="AG203" s="582"/>
      <c r="AH203" s="582"/>
      <c r="AI203" s="582">
        <f t="shared" ref="AI203" si="157">SUM(AI200:AL202)</f>
        <v>0</v>
      </c>
      <c r="AJ203" s="582"/>
      <c r="AK203" s="582"/>
      <c r="AL203" s="582"/>
      <c r="AM203" s="582">
        <f t="shared" ref="AM203" si="158">SUM(AM200:AP202)</f>
        <v>0</v>
      </c>
      <c r="AN203" s="582"/>
      <c r="AO203" s="582"/>
      <c r="AP203" s="582"/>
      <c r="AQ203" s="582">
        <f t="shared" ref="AQ203" si="159">SUM(AQ200:AT202)</f>
        <v>0</v>
      </c>
      <c r="AR203" s="582"/>
      <c r="AS203" s="582"/>
      <c r="AT203" s="582"/>
      <c r="AU203" s="582">
        <f t="shared" ref="AU203" si="160">SUM(AU200:AX202)</f>
        <v>0</v>
      </c>
      <c r="AV203" s="582"/>
      <c r="AW203" s="582"/>
      <c r="AX203" s="582"/>
      <c r="AY203" s="582">
        <f t="shared" ref="AY203" si="161">SUM(AY200:BB202)</f>
        <v>0</v>
      </c>
      <c r="AZ203" s="582"/>
      <c r="BA203" s="582"/>
      <c r="BB203" s="582"/>
      <c r="BC203" s="582">
        <f t="shared" ref="BC203" si="162">SUM(BC200:BF202)</f>
        <v>0</v>
      </c>
      <c r="BD203" s="582"/>
      <c r="BE203" s="582"/>
      <c r="BF203" s="582"/>
      <c r="BG203" s="516" t="str">
        <f t="shared" si="120"/>
        <v>n.é.</v>
      </c>
      <c r="BH203" s="517"/>
    </row>
    <row r="204" spans="1:60" ht="20.100000000000001" hidden="1" customHeight="1" x14ac:dyDescent="0.2">
      <c r="A204" s="568" t="s">
        <v>762</v>
      </c>
      <c r="B204" s="569"/>
      <c r="C204" s="432" t="s">
        <v>386</v>
      </c>
      <c r="D204" s="433"/>
      <c r="E204" s="433"/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  <c r="AA204" s="433"/>
      <c r="AB204" s="434"/>
      <c r="AC204" s="435" t="s">
        <v>387</v>
      </c>
      <c r="AD204" s="436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  <c r="AP204" s="581"/>
      <c r="AQ204" s="581"/>
      <c r="AR204" s="581"/>
      <c r="AS204" s="581"/>
      <c r="AT204" s="581"/>
      <c r="AU204" s="581"/>
      <c r="AV204" s="581"/>
      <c r="AW204" s="581"/>
      <c r="AX204" s="581"/>
      <c r="AY204" s="581"/>
      <c r="AZ204" s="581"/>
      <c r="BA204" s="581"/>
      <c r="BB204" s="581"/>
      <c r="BC204" s="581"/>
      <c r="BD204" s="581"/>
      <c r="BE204" s="581"/>
      <c r="BF204" s="581"/>
      <c r="BG204" s="516" t="str">
        <f t="shared" si="120"/>
        <v>n.é.</v>
      </c>
      <c r="BH204" s="517"/>
    </row>
    <row r="205" spans="1:60" ht="20.100000000000001" hidden="1" customHeight="1" x14ac:dyDescent="0.2">
      <c r="A205" s="568" t="s">
        <v>763</v>
      </c>
      <c r="B205" s="569"/>
      <c r="C205" s="411" t="s">
        <v>389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3"/>
      <c r="AC205" s="435" t="s">
        <v>388</v>
      </c>
      <c r="AD205" s="436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  <c r="AP205" s="581"/>
      <c r="AQ205" s="581"/>
      <c r="AR205" s="581"/>
      <c r="AS205" s="581"/>
      <c r="AT205" s="581"/>
      <c r="AU205" s="581"/>
      <c r="AV205" s="581"/>
      <c r="AW205" s="581"/>
      <c r="AX205" s="581"/>
      <c r="AY205" s="581"/>
      <c r="AZ205" s="581"/>
      <c r="BA205" s="581"/>
      <c r="BB205" s="581"/>
      <c r="BC205" s="581"/>
      <c r="BD205" s="581"/>
      <c r="BE205" s="581"/>
      <c r="BF205" s="581"/>
      <c r="BG205" s="516" t="str">
        <f t="shared" si="120"/>
        <v>n.é.</v>
      </c>
      <c r="BH205" s="517"/>
    </row>
    <row r="206" spans="1:60" ht="20.100000000000001" hidden="1" customHeight="1" x14ac:dyDescent="0.2">
      <c r="A206" s="568" t="s">
        <v>764</v>
      </c>
      <c r="B206" s="569"/>
      <c r="C206" s="411" t="s">
        <v>703</v>
      </c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3"/>
      <c r="AC206" s="435" t="s">
        <v>390</v>
      </c>
      <c r="AD206" s="436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  <c r="AP206" s="581"/>
      <c r="AQ206" s="581"/>
      <c r="AR206" s="581"/>
      <c r="AS206" s="581"/>
      <c r="AT206" s="581"/>
      <c r="AU206" s="581"/>
      <c r="AV206" s="581"/>
      <c r="AW206" s="581"/>
      <c r="AX206" s="581"/>
      <c r="AY206" s="581"/>
      <c r="AZ206" s="581"/>
      <c r="BA206" s="581"/>
      <c r="BB206" s="581"/>
      <c r="BC206" s="581"/>
      <c r="BD206" s="581"/>
      <c r="BE206" s="581"/>
      <c r="BF206" s="581"/>
      <c r="BG206" s="516" t="str">
        <f t="shared" si="120"/>
        <v>n.é.</v>
      </c>
      <c r="BH206" s="517"/>
    </row>
    <row r="207" spans="1:60" ht="20.100000000000001" hidden="1" customHeight="1" x14ac:dyDescent="0.2">
      <c r="A207" s="568" t="s">
        <v>765</v>
      </c>
      <c r="B207" s="569"/>
      <c r="C207" s="411" t="s">
        <v>704</v>
      </c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3"/>
      <c r="AC207" s="435" t="s">
        <v>391</v>
      </c>
      <c r="AD207" s="436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  <c r="AP207" s="581"/>
      <c r="AQ207" s="581"/>
      <c r="AR207" s="581"/>
      <c r="AS207" s="581"/>
      <c r="AT207" s="581"/>
      <c r="AU207" s="581"/>
      <c r="AV207" s="581"/>
      <c r="AW207" s="581"/>
      <c r="AX207" s="581"/>
      <c r="AY207" s="581"/>
      <c r="AZ207" s="581"/>
      <c r="BA207" s="581"/>
      <c r="BB207" s="581"/>
      <c r="BC207" s="581"/>
      <c r="BD207" s="581"/>
      <c r="BE207" s="581"/>
      <c r="BF207" s="581"/>
      <c r="BG207" s="516" t="str">
        <f t="shared" si="120"/>
        <v>n.é.</v>
      </c>
      <c r="BH207" s="517"/>
    </row>
    <row r="208" spans="1:60" ht="20.100000000000001" hidden="1" customHeight="1" x14ac:dyDescent="0.2">
      <c r="A208" s="568" t="s">
        <v>766</v>
      </c>
      <c r="B208" s="569"/>
      <c r="C208" s="411" t="s">
        <v>705</v>
      </c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3"/>
      <c r="AC208" s="435" t="s">
        <v>706</v>
      </c>
      <c r="AD208" s="436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  <c r="AP208" s="581"/>
      <c r="AQ208" s="581"/>
      <c r="AR208" s="581"/>
      <c r="AS208" s="581"/>
      <c r="AT208" s="581"/>
      <c r="AU208" s="581"/>
      <c r="AV208" s="581"/>
      <c r="AW208" s="581"/>
      <c r="AX208" s="581"/>
      <c r="AY208" s="581"/>
      <c r="AZ208" s="581"/>
      <c r="BA208" s="581"/>
      <c r="BB208" s="581"/>
      <c r="BC208" s="581"/>
      <c r="BD208" s="581"/>
      <c r="BE208" s="581"/>
      <c r="BF208" s="581"/>
      <c r="BG208" s="516" t="str">
        <f t="shared" si="120"/>
        <v>n.é.</v>
      </c>
      <c r="BH208" s="517"/>
    </row>
    <row r="209" spans="1:60" ht="20.100000000000001" customHeight="1" x14ac:dyDescent="0.2">
      <c r="A209" s="577" t="s">
        <v>767</v>
      </c>
      <c r="B209" s="578"/>
      <c r="C209" s="528" t="s">
        <v>793</v>
      </c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  <c r="U209" s="529"/>
      <c r="V209" s="529"/>
      <c r="W209" s="529"/>
      <c r="X209" s="529"/>
      <c r="Y209" s="529"/>
      <c r="Z209" s="529"/>
      <c r="AA209" s="529"/>
      <c r="AB209" s="530"/>
      <c r="AC209" s="526" t="s">
        <v>392</v>
      </c>
      <c r="AD209" s="527"/>
      <c r="AE209" s="582">
        <f>SUM(AE204:AH208)</f>
        <v>0</v>
      </c>
      <c r="AF209" s="582"/>
      <c r="AG209" s="582"/>
      <c r="AH209" s="582"/>
      <c r="AI209" s="582">
        <f t="shared" ref="AI209" si="163">SUM(AI204:AL208)</f>
        <v>0</v>
      </c>
      <c r="AJ209" s="582"/>
      <c r="AK209" s="582"/>
      <c r="AL209" s="582"/>
      <c r="AM209" s="582">
        <f t="shared" ref="AM209" si="164">SUM(AM204:AP208)</f>
        <v>0</v>
      </c>
      <c r="AN209" s="582"/>
      <c r="AO209" s="582"/>
      <c r="AP209" s="582"/>
      <c r="AQ209" s="582">
        <f t="shared" ref="AQ209" si="165">SUM(AQ204:AT208)</f>
        <v>0</v>
      </c>
      <c r="AR209" s="582"/>
      <c r="AS209" s="582"/>
      <c r="AT209" s="582"/>
      <c r="AU209" s="582">
        <f t="shared" ref="AU209" si="166">SUM(AU204:AX208)</f>
        <v>0</v>
      </c>
      <c r="AV209" s="582"/>
      <c r="AW209" s="582"/>
      <c r="AX209" s="582"/>
      <c r="AY209" s="582">
        <f t="shared" ref="AY209" si="167">SUM(AY204:BB208)</f>
        <v>0</v>
      </c>
      <c r="AZ209" s="582"/>
      <c r="BA209" s="582"/>
      <c r="BB209" s="582"/>
      <c r="BC209" s="582">
        <f t="shared" ref="BC209" si="168">SUM(BC204:BF208)</f>
        <v>0</v>
      </c>
      <c r="BD209" s="582"/>
      <c r="BE209" s="582"/>
      <c r="BF209" s="582"/>
      <c r="BG209" s="516" t="str">
        <f t="shared" ref="BG209:BG229" si="169">IF(AI209&gt;0,BC209/AI209,"n.é.")</f>
        <v>n.é.</v>
      </c>
      <c r="BH209" s="517"/>
    </row>
    <row r="210" spans="1:60" ht="20.100000000000001" hidden="1" customHeight="1" x14ac:dyDescent="0.2">
      <c r="A210" s="568" t="s">
        <v>768</v>
      </c>
      <c r="B210" s="569"/>
      <c r="C210" s="432" t="s">
        <v>393</v>
      </c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3"/>
      <c r="X210" s="433"/>
      <c r="Y210" s="433"/>
      <c r="Z210" s="433"/>
      <c r="AA210" s="433"/>
      <c r="AB210" s="434"/>
      <c r="AC210" s="435" t="s">
        <v>394</v>
      </c>
      <c r="AD210" s="436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  <c r="AP210" s="581"/>
      <c r="AQ210" s="581"/>
      <c r="AR210" s="581"/>
      <c r="AS210" s="581"/>
      <c r="AT210" s="581"/>
      <c r="AU210" s="581"/>
      <c r="AV210" s="581"/>
      <c r="AW210" s="581"/>
      <c r="AX210" s="581"/>
      <c r="AY210" s="581"/>
      <c r="AZ210" s="581"/>
      <c r="BA210" s="581"/>
      <c r="BB210" s="581"/>
      <c r="BC210" s="581"/>
      <c r="BD210" s="581"/>
      <c r="BE210" s="581"/>
      <c r="BF210" s="581"/>
      <c r="BG210" s="511" t="str">
        <f t="shared" si="169"/>
        <v>n.é.</v>
      </c>
      <c r="BH210" s="512"/>
    </row>
    <row r="211" spans="1:60" ht="20.100000000000001" hidden="1" customHeight="1" x14ac:dyDescent="0.2">
      <c r="A211" s="568" t="s">
        <v>769</v>
      </c>
      <c r="B211" s="569"/>
      <c r="C211" s="432" t="s">
        <v>395</v>
      </c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4"/>
      <c r="AC211" s="435" t="s">
        <v>396</v>
      </c>
      <c r="AD211" s="436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  <c r="AP211" s="581"/>
      <c r="AQ211" s="581"/>
      <c r="AR211" s="581"/>
      <c r="AS211" s="581"/>
      <c r="AT211" s="581"/>
      <c r="AU211" s="581"/>
      <c r="AV211" s="581"/>
      <c r="AW211" s="581"/>
      <c r="AX211" s="581"/>
      <c r="AY211" s="581"/>
      <c r="AZ211" s="581"/>
      <c r="BA211" s="581"/>
      <c r="BB211" s="581"/>
      <c r="BC211" s="581"/>
      <c r="BD211" s="581"/>
      <c r="BE211" s="581"/>
      <c r="BF211" s="581"/>
      <c r="BG211" s="511" t="str">
        <f t="shared" si="169"/>
        <v>n.é.</v>
      </c>
      <c r="BH211" s="512"/>
    </row>
    <row r="212" spans="1:60" ht="20.100000000000001" hidden="1" customHeight="1" x14ac:dyDescent="0.2">
      <c r="A212" s="568" t="s">
        <v>770</v>
      </c>
      <c r="B212" s="569"/>
      <c r="C212" s="432" t="s">
        <v>397</v>
      </c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433"/>
      <c r="W212" s="433"/>
      <c r="X212" s="433"/>
      <c r="Y212" s="433"/>
      <c r="Z212" s="433"/>
      <c r="AA212" s="433"/>
      <c r="AB212" s="434"/>
      <c r="AC212" s="435" t="s">
        <v>398</v>
      </c>
      <c r="AD212" s="436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  <c r="AP212" s="581"/>
      <c r="AQ212" s="581"/>
      <c r="AR212" s="581"/>
      <c r="AS212" s="581"/>
      <c r="AT212" s="581"/>
      <c r="AU212" s="581"/>
      <c r="AV212" s="581"/>
      <c r="AW212" s="581"/>
      <c r="AX212" s="581"/>
      <c r="AY212" s="581"/>
      <c r="AZ212" s="581"/>
      <c r="BA212" s="581"/>
      <c r="BB212" s="581"/>
      <c r="BC212" s="581"/>
      <c r="BD212" s="581"/>
      <c r="BE212" s="581"/>
      <c r="BF212" s="581"/>
      <c r="BG212" s="511" t="str">
        <f t="shared" si="169"/>
        <v>n.é.</v>
      </c>
      <c r="BH212" s="512"/>
    </row>
    <row r="213" spans="1:60" ht="20.100000000000001" hidden="1" customHeight="1" x14ac:dyDescent="0.2">
      <c r="A213" s="568" t="s">
        <v>771</v>
      </c>
      <c r="B213" s="569"/>
      <c r="C213" s="432" t="s">
        <v>707</v>
      </c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433"/>
      <c r="Z213" s="433"/>
      <c r="AA213" s="433"/>
      <c r="AB213" s="434"/>
      <c r="AC213" s="435" t="s">
        <v>399</v>
      </c>
      <c r="AD213" s="436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  <c r="AP213" s="581"/>
      <c r="AQ213" s="581"/>
      <c r="AR213" s="581"/>
      <c r="AS213" s="581"/>
      <c r="AT213" s="581"/>
      <c r="AU213" s="581"/>
      <c r="AV213" s="581"/>
      <c r="AW213" s="581"/>
      <c r="AX213" s="581"/>
      <c r="AY213" s="581"/>
      <c r="AZ213" s="581"/>
      <c r="BA213" s="581"/>
      <c r="BB213" s="581"/>
      <c r="BC213" s="581"/>
      <c r="BD213" s="581"/>
      <c r="BE213" s="581"/>
      <c r="BF213" s="581"/>
      <c r="BG213" s="511" t="str">
        <f t="shared" si="169"/>
        <v>n.é.</v>
      </c>
      <c r="BH213" s="512"/>
    </row>
    <row r="214" spans="1:60" ht="20.100000000000001" hidden="1" customHeight="1" x14ac:dyDescent="0.2">
      <c r="A214" s="568" t="s">
        <v>772</v>
      </c>
      <c r="B214" s="569"/>
      <c r="C214" s="432" t="s">
        <v>400</v>
      </c>
      <c r="D214" s="433"/>
      <c r="E214" s="433"/>
      <c r="F214" s="433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433"/>
      <c r="W214" s="433"/>
      <c r="X214" s="433"/>
      <c r="Y214" s="433"/>
      <c r="Z214" s="433"/>
      <c r="AA214" s="433"/>
      <c r="AB214" s="434"/>
      <c r="AC214" s="435" t="s">
        <v>401</v>
      </c>
      <c r="AD214" s="436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  <c r="AP214" s="581"/>
      <c r="AQ214" s="581"/>
      <c r="AR214" s="581"/>
      <c r="AS214" s="581"/>
      <c r="AT214" s="581"/>
      <c r="AU214" s="581"/>
      <c r="AV214" s="581"/>
      <c r="AW214" s="581"/>
      <c r="AX214" s="581"/>
      <c r="AY214" s="581"/>
      <c r="AZ214" s="581"/>
      <c r="BA214" s="581"/>
      <c r="BB214" s="581"/>
      <c r="BC214" s="581"/>
      <c r="BD214" s="581"/>
      <c r="BE214" s="581"/>
      <c r="BF214" s="581"/>
      <c r="BG214" s="511" t="str">
        <f t="shared" si="169"/>
        <v>n.é.</v>
      </c>
      <c r="BH214" s="512"/>
    </row>
    <row r="215" spans="1:60" ht="20.100000000000001" hidden="1" customHeight="1" x14ac:dyDescent="0.2">
      <c r="A215" s="568" t="s">
        <v>773</v>
      </c>
      <c r="B215" s="569"/>
      <c r="C215" s="432" t="s">
        <v>402</v>
      </c>
      <c r="D215" s="433"/>
      <c r="E215" s="433"/>
      <c r="F215" s="433"/>
      <c r="G215" s="433"/>
      <c r="H215" s="433"/>
      <c r="I215" s="433"/>
      <c r="J215" s="433"/>
      <c r="K215" s="433"/>
      <c r="L215" s="433"/>
      <c r="M215" s="433"/>
      <c r="N215" s="433"/>
      <c r="O215" s="433"/>
      <c r="P215" s="433"/>
      <c r="Q215" s="433"/>
      <c r="R215" s="433"/>
      <c r="S215" s="433"/>
      <c r="T215" s="433"/>
      <c r="U215" s="433"/>
      <c r="V215" s="433"/>
      <c r="W215" s="433"/>
      <c r="X215" s="433"/>
      <c r="Y215" s="433"/>
      <c r="Z215" s="433"/>
      <c r="AA215" s="433"/>
      <c r="AB215" s="434"/>
      <c r="AC215" s="435" t="s">
        <v>403</v>
      </c>
      <c r="AD215" s="436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  <c r="AP215" s="581"/>
      <c r="AQ215" s="581"/>
      <c r="AR215" s="581"/>
      <c r="AS215" s="581"/>
      <c r="AT215" s="581"/>
      <c r="AU215" s="581"/>
      <c r="AV215" s="581"/>
      <c r="AW215" s="581"/>
      <c r="AX215" s="581"/>
      <c r="AY215" s="581"/>
      <c r="AZ215" s="581"/>
      <c r="BA215" s="581"/>
      <c r="BB215" s="581"/>
      <c r="BC215" s="581"/>
      <c r="BD215" s="581"/>
      <c r="BE215" s="581"/>
      <c r="BF215" s="581"/>
      <c r="BG215" s="511" t="str">
        <f t="shared" si="169"/>
        <v>n.é.</v>
      </c>
      <c r="BH215" s="512"/>
    </row>
    <row r="216" spans="1:60" ht="20.100000000000001" hidden="1" customHeight="1" x14ac:dyDescent="0.2">
      <c r="A216" s="568" t="s">
        <v>774</v>
      </c>
      <c r="B216" s="569"/>
      <c r="C216" s="432" t="s">
        <v>710</v>
      </c>
      <c r="D216" s="433"/>
      <c r="E216" s="433"/>
      <c r="F216" s="433"/>
      <c r="G216" s="433"/>
      <c r="H216" s="433"/>
      <c r="I216" s="433"/>
      <c r="J216" s="433"/>
      <c r="K216" s="433"/>
      <c r="L216" s="433"/>
      <c r="M216" s="433"/>
      <c r="N216" s="433"/>
      <c r="O216" s="433"/>
      <c r="P216" s="433"/>
      <c r="Q216" s="433"/>
      <c r="R216" s="433"/>
      <c r="S216" s="433"/>
      <c r="T216" s="433"/>
      <c r="U216" s="433"/>
      <c r="V216" s="433"/>
      <c r="W216" s="433"/>
      <c r="X216" s="433"/>
      <c r="Y216" s="433"/>
      <c r="Z216" s="433"/>
      <c r="AA216" s="433"/>
      <c r="AB216" s="434"/>
      <c r="AC216" s="435" t="s">
        <v>711</v>
      </c>
      <c r="AD216" s="436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  <c r="AP216" s="581"/>
      <c r="AQ216" s="581"/>
      <c r="AR216" s="581"/>
      <c r="AS216" s="581"/>
      <c r="AT216" s="581"/>
      <c r="AU216" s="581"/>
      <c r="AV216" s="581"/>
      <c r="AW216" s="581"/>
      <c r="AX216" s="581"/>
      <c r="AY216" s="581"/>
      <c r="AZ216" s="581"/>
      <c r="BA216" s="581"/>
      <c r="BB216" s="581"/>
      <c r="BC216" s="581"/>
      <c r="BD216" s="581"/>
      <c r="BE216" s="581"/>
      <c r="BF216" s="581"/>
      <c r="BG216" s="511" t="str">
        <f t="shared" si="169"/>
        <v>n.é.</v>
      </c>
      <c r="BH216" s="512"/>
    </row>
    <row r="217" spans="1:60" ht="20.100000000000001" hidden="1" customHeight="1" x14ac:dyDescent="0.2">
      <c r="A217" s="568" t="s">
        <v>775</v>
      </c>
      <c r="B217" s="569"/>
      <c r="C217" s="432" t="s">
        <v>709</v>
      </c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  <c r="AA217" s="433"/>
      <c r="AB217" s="434"/>
      <c r="AC217" s="435" t="s">
        <v>712</v>
      </c>
      <c r="AD217" s="436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  <c r="AP217" s="581"/>
      <c r="AQ217" s="581"/>
      <c r="AR217" s="581"/>
      <c r="AS217" s="581"/>
      <c r="AT217" s="581"/>
      <c r="AU217" s="581"/>
      <c r="AV217" s="581"/>
      <c r="AW217" s="581"/>
      <c r="AX217" s="581"/>
      <c r="AY217" s="581"/>
      <c r="AZ217" s="581"/>
      <c r="BA217" s="581"/>
      <c r="BB217" s="581"/>
      <c r="BC217" s="581"/>
      <c r="BD217" s="581"/>
      <c r="BE217" s="581"/>
      <c r="BF217" s="581"/>
      <c r="BG217" s="511" t="str">
        <f t="shared" si="169"/>
        <v>n.é.</v>
      </c>
      <c r="BH217" s="512"/>
    </row>
    <row r="218" spans="1:60" s="3" customFormat="1" ht="20.100000000000001" customHeight="1" x14ac:dyDescent="0.2">
      <c r="A218" s="577" t="s">
        <v>776</v>
      </c>
      <c r="B218" s="578"/>
      <c r="C218" s="528" t="s">
        <v>794</v>
      </c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  <c r="U218" s="529"/>
      <c r="V218" s="529"/>
      <c r="W218" s="529"/>
      <c r="X218" s="529"/>
      <c r="Y218" s="529"/>
      <c r="Z218" s="529"/>
      <c r="AA218" s="529"/>
      <c r="AB218" s="530"/>
      <c r="AC218" s="526" t="s">
        <v>708</v>
      </c>
      <c r="AD218" s="527"/>
      <c r="AE218" s="591">
        <f>SUM(AE216:AH217)</f>
        <v>0</v>
      </c>
      <c r="AF218" s="591"/>
      <c r="AG218" s="591"/>
      <c r="AH218" s="591"/>
      <c r="AI218" s="591">
        <f t="shared" ref="AI218" si="170">SUM(AI216:AL217)</f>
        <v>0</v>
      </c>
      <c r="AJ218" s="591"/>
      <c r="AK218" s="591"/>
      <c r="AL218" s="591"/>
      <c r="AM218" s="591">
        <f t="shared" ref="AM218" si="171">SUM(AM216:AP217)</f>
        <v>0</v>
      </c>
      <c r="AN218" s="591"/>
      <c r="AO218" s="591"/>
      <c r="AP218" s="591"/>
      <c r="AQ218" s="591">
        <f t="shared" ref="AQ218" si="172">SUM(AQ216:AT217)</f>
        <v>0</v>
      </c>
      <c r="AR218" s="591"/>
      <c r="AS218" s="591"/>
      <c r="AT218" s="591"/>
      <c r="AU218" s="591">
        <f t="shared" ref="AU218" si="173">SUM(AU216:AX217)</f>
        <v>0</v>
      </c>
      <c r="AV218" s="591"/>
      <c r="AW218" s="591"/>
      <c r="AX218" s="591"/>
      <c r="AY218" s="591">
        <f t="shared" ref="AY218" si="174">SUM(AY216:BB217)</f>
        <v>0</v>
      </c>
      <c r="AZ218" s="591"/>
      <c r="BA218" s="591"/>
      <c r="BB218" s="591"/>
      <c r="BC218" s="591">
        <f t="shared" ref="BC218" si="175">SUM(BC216:BF217)</f>
        <v>0</v>
      </c>
      <c r="BD218" s="591"/>
      <c r="BE218" s="591"/>
      <c r="BF218" s="591"/>
      <c r="BG218" s="516" t="str">
        <f t="shared" si="169"/>
        <v>n.é.</v>
      </c>
      <c r="BH218" s="517"/>
    </row>
    <row r="219" spans="1:60" ht="20.100000000000001" customHeight="1" x14ac:dyDescent="0.2">
      <c r="A219" s="577" t="s">
        <v>777</v>
      </c>
      <c r="B219" s="578"/>
      <c r="C219" s="528" t="s">
        <v>795</v>
      </c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  <c r="U219" s="529"/>
      <c r="V219" s="529"/>
      <c r="W219" s="529"/>
      <c r="X219" s="529"/>
      <c r="Y219" s="529"/>
      <c r="Z219" s="529"/>
      <c r="AA219" s="529"/>
      <c r="AB219" s="530"/>
      <c r="AC219" s="526" t="s">
        <v>404</v>
      </c>
      <c r="AD219" s="527"/>
      <c r="AE219" s="582">
        <f>AE203+SUM(AE209:AH215)+AE218</f>
        <v>0</v>
      </c>
      <c r="AF219" s="582"/>
      <c r="AG219" s="582"/>
      <c r="AH219" s="582"/>
      <c r="AI219" s="582">
        <f t="shared" ref="AI219" si="176">AI203+SUM(AI209:AL215)+AI218</f>
        <v>0</v>
      </c>
      <c r="AJ219" s="582"/>
      <c r="AK219" s="582"/>
      <c r="AL219" s="582"/>
      <c r="AM219" s="582">
        <f t="shared" ref="AM219" si="177">AM203+SUM(AM209:AP215)+AM218</f>
        <v>0</v>
      </c>
      <c r="AN219" s="582"/>
      <c r="AO219" s="582"/>
      <c r="AP219" s="582"/>
      <c r="AQ219" s="582">
        <f t="shared" ref="AQ219" si="178">AQ203+SUM(AQ209:AT215)+AQ218</f>
        <v>0</v>
      </c>
      <c r="AR219" s="582"/>
      <c r="AS219" s="582"/>
      <c r="AT219" s="582"/>
      <c r="AU219" s="582">
        <f t="shared" ref="AU219" si="179">AU203+SUM(AU209:AX215)+AU218</f>
        <v>0</v>
      </c>
      <c r="AV219" s="582"/>
      <c r="AW219" s="582"/>
      <c r="AX219" s="582"/>
      <c r="AY219" s="582">
        <f t="shared" ref="AY219" si="180">AY203+SUM(AY209:BB215)+AY218</f>
        <v>0</v>
      </c>
      <c r="AZ219" s="582"/>
      <c r="BA219" s="582"/>
      <c r="BB219" s="582"/>
      <c r="BC219" s="582">
        <f t="shared" ref="BC219" si="181">BC203+SUM(BC209:BF215)+BC218</f>
        <v>0</v>
      </c>
      <c r="BD219" s="582"/>
      <c r="BE219" s="582"/>
      <c r="BF219" s="582"/>
      <c r="BG219" s="516" t="str">
        <f t="shared" si="169"/>
        <v>n.é.</v>
      </c>
      <c r="BH219" s="517"/>
    </row>
    <row r="220" spans="1:60" ht="20.100000000000001" hidden="1" customHeight="1" x14ac:dyDescent="0.2">
      <c r="A220" s="568" t="s">
        <v>778</v>
      </c>
      <c r="B220" s="569"/>
      <c r="C220" s="432" t="s">
        <v>405</v>
      </c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  <c r="AA220" s="433"/>
      <c r="AB220" s="434"/>
      <c r="AC220" s="435" t="s">
        <v>406</v>
      </c>
      <c r="AD220" s="436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  <c r="AP220" s="581"/>
      <c r="AQ220" s="581"/>
      <c r="AR220" s="581"/>
      <c r="AS220" s="581"/>
      <c r="AT220" s="581"/>
      <c r="AU220" s="581"/>
      <c r="AV220" s="581"/>
      <c r="AW220" s="581"/>
      <c r="AX220" s="581"/>
      <c r="AY220" s="581"/>
      <c r="AZ220" s="581"/>
      <c r="BA220" s="581"/>
      <c r="BB220" s="581"/>
      <c r="BC220" s="581"/>
      <c r="BD220" s="581"/>
      <c r="BE220" s="581"/>
      <c r="BF220" s="581"/>
      <c r="BG220" s="516" t="str">
        <f t="shared" si="169"/>
        <v>n.é.</v>
      </c>
      <c r="BH220" s="517"/>
    </row>
    <row r="221" spans="1:60" ht="20.100000000000001" hidden="1" customHeight="1" x14ac:dyDescent="0.2">
      <c r="A221" s="568" t="s">
        <v>779</v>
      </c>
      <c r="B221" s="569"/>
      <c r="C221" s="411" t="s">
        <v>407</v>
      </c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3"/>
      <c r="AC221" s="435" t="s">
        <v>408</v>
      </c>
      <c r="AD221" s="436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  <c r="AP221" s="581"/>
      <c r="AQ221" s="581"/>
      <c r="AR221" s="581"/>
      <c r="AS221" s="581"/>
      <c r="AT221" s="581"/>
      <c r="AU221" s="581"/>
      <c r="AV221" s="581"/>
      <c r="AW221" s="581"/>
      <c r="AX221" s="581"/>
      <c r="AY221" s="581"/>
      <c r="AZ221" s="581"/>
      <c r="BA221" s="581"/>
      <c r="BB221" s="581"/>
      <c r="BC221" s="581"/>
      <c r="BD221" s="581"/>
      <c r="BE221" s="581"/>
      <c r="BF221" s="581"/>
      <c r="BG221" s="516" t="str">
        <f t="shared" si="169"/>
        <v>n.é.</v>
      </c>
      <c r="BH221" s="517"/>
    </row>
    <row r="222" spans="1:60" ht="20.100000000000001" hidden="1" customHeight="1" x14ac:dyDescent="0.2">
      <c r="A222" s="568" t="s">
        <v>780</v>
      </c>
      <c r="B222" s="569"/>
      <c r="C222" s="432" t="s">
        <v>409</v>
      </c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433"/>
      <c r="W222" s="433"/>
      <c r="X222" s="433"/>
      <c r="Y222" s="433"/>
      <c r="Z222" s="433"/>
      <c r="AA222" s="433"/>
      <c r="AB222" s="434"/>
      <c r="AC222" s="435" t="s">
        <v>410</v>
      </c>
      <c r="AD222" s="436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  <c r="AP222" s="581"/>
      <c r="AQ222" s="581"/>
      <c r="AR222" s="581"/>
      <c r="AS222" s="581"/>
      <c r="AT222" s="581"/>
      <c r="AU222" s="581"/>
      <c r="AV222" s="581"/>
      <c r="AW222" s="581"/>
      <c r="AX222" s="581"/>
      <c r="AY222" s="581"/>
      <c r="AZ222" s="581"/>
      <c r="BA222" s="581"/>
      <c r="BB222" s="581"/>
      <c r="BC222" s="581"/>
      <c r="BD222" s="581"/>
      <c r="BE222" s="581"/>
      <c r="BF222" s="581"/>
      <c r="BG222" s="516" t="str">
        <f t="shared" si="169"/>
        <v>n.é.</v>
      </c>
      <c r="BH222" s="517"/>
    </row>
    <row r="223" spans="1:60" ht="20.100000000000001" hidden="1" customHeight="1" x14ac:dyDescent="0.2">
      <c r="A223" s="568" t="s">
        <v>781</v>
      </c>
      <c r="B223" s="569"/>
      <c r="C223" s="432" t="s">
        <v>715</v>
      </c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433"/>
      <c r="W223" s="433"/>
      <c r="X223" s="433"/>
      <c r="Y223" s="433"/>
      <c r="Z223" s="433"/>
      <c r="AA223" s="433"/>
      <c r="AB223" s="434"/>
      <c r="AC223" s="435" t="s">
        <v>411</v>
      </c>
      <c r="AD223" s="436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  <c r="AP223" s="581"/>
      <c r="AQ223" s="581"/>
      <c r="AR223" s="581"/>
      <c r="AS223" s="581"/>
      <c r="AT223" s="581"/>
      <c r="AU223" s="581"/>
      <c r="AV223" s="581"/>
      <c r="AW223" s="581"/>
      <c r="AX223" s="581"/>
      <c r="AY223" s="581"/>
      <c r="AZ223" s="581"/>
      <c r="BA223" s="581"/>
      <c r="BB223" s="581"/>
      <c r="BC223" s="581"/>
      <c r="BD223" s="581"/>
      <c r="BE223" s="581"/>
      <c r="BF223" s="581"/>
      <c r="BG223" s="516" t="str">
        <f t="shared" si="169"/>
        <v>n.é.</v>
      </c>
      <c r="BH223" s="517"/>
    </row>
    <row r="224" spans="1:60" ht="20.100000000000001" hidden="1" customHeight="1" x14ac:dyDescent="0.2">
      <c r="A224" s="568" t="s">
        <v>782</v>
      </c>
      <c r="B224" s="569"/>
      <c r="C224" s="432" t="s">
        <v>713</v>
      </c>
      <c r="D224" s="433"/>
      <c r="E224" s="433"/>
      <c r="F224" s="433"/>
      <c r="G224" s="433"/>
      <c r="H224" s="433"/>
      <c r="I224" s="433"/>
      <c r="J224" s="433"/>
      <c r="K224" s="433"/>
      <c r="L224" s="433"/>
      <c r="M224" s="433"/>
      <c r="N224" s="433"/>
      <c r="O224" s="433"/>
      <c r="P224" s="433"/>
      <c r="Q224" s="433"/>
      <c r="R224" s="433"/>
      <c r="S224" s="433"/>
      <c r="T224" s="433"/>
      <c r="U224" s="433"/>
      <c r="V224" s="433"/>
      <c r="W224" s="433"/>
      <c r="X224" s="433"/>
      <c r="Y224" s="433"/>
      <c r="Z224" s="433"/>
      <c r="AA224" s="433"/>
      <c r="AB224" s="434"/>
      <c r="AC224" s="435" t="s">
        <v>714</v>
      </c>
      <c r="AD224" s="436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  <c r="AP224" s="581"/>
      <c r="AQ224" s="581"/>
      <c r="AR224" s="581"/>
      <c r="AS224" s="581"/>
      <c r="AT224" s="581"/>
      <c r="AU224" s="581"/>
      <c r="AV224" s="581"/>
      <c r="AW224" s="581"/>
      <c r="AX224" s="581"/>
      <c r="AY224" s="581"/>
      <c r="AZ224" s="581"/>
      <c r="BA224" s="581"/>
      <c r="BB224" s="581"/>
      <c r="BC224" s="581"/>
      <c r="BD224" s="581"/>
      <c r="BE224" s="581"/>
      <c r="BF224" s="581"/>
      <c r="BG224" s="516" t="str">
        <f t="shared" si="169"/>
        <v>n.é.</v>
      </c>
      <c r="BH224" s="517"/>
    </row>
    <row r="225" spans="1:60" s="3" customFormat="1" ht="20.100000000000001" customHeight="1" x14ac:dyDescent="0.2">
      <c r="A225" s="577" t="s">
        <v>783</v>
      </c>
      <c r="B225" s="578"/>
      <c r="C225" s="528" t="s">
        <v>796</v>
      </c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  <c r="U225" s="529"/>
      <c r="V225" s="529"/>
      <c r="W225" s="529"/>
      <c r="X225" s="529"/>
      <c r="Y225" s="529"/>
      <c r="Z225" s="529"/>
      <c r="AA225" s="529"/>
      <c r="AB225" s="530"/>
      <c r="AC225" s="526" t="s">
        <v>412</v>
      </c>
      <c r="AD225" s="527"/>
      <c r="AE225" s="582">
        <f>SUM(AE220:AH224)</f>
        <v>0</v>
      </c>
      <c r="AF225" s="582"/>
      <c r="AG225" s="582"/>
      <c r="AH225" s="582"/>
      <c r="AI225" s="582">
        <f t="shared" ref="AI225" si="182">SUM(AI220:AL224)</f>
        <v>0</v>
      </c>
      <c r="AJ225" s="582"/>
      <c r="AK225" s="582"/>
      <c r="AL225" s="582"/>
      <c r="AM225" s="582">
        <f t="shared" ref="AM225" si="183">SUM(AM220:AP224)</f>
        <v>0</v>
      </c>
      <c r="AN225" s="582"/>
      <c r="AO225" s="582"/>
      <c r="AP225" s="582"/>
      <c r="AQ225" s="582">
        <f t="shared" ref="AQ225" si="184">SUM(AQ220:AT224)</f>
        <v>0</v>
      </c>
      <c r="AR225" s="582"/>
      <c r="AS225" s="582"/>
      <c r="AT225" s="582"/>
      <c r="AU225" s="582">
        <f t="shared" ref="AU225" si="185">SUM(AU220:AX224)</f>
        <v>0</v>
      </c>
      <c r="AV225" s="582"/>
      <c r="AW225" s="582"/>
      <c r="AX225" s="582"/>
      <c r="AY225" s="582">
        <f t="shared" ref="AY225" si="186">SUM(AY220:BB224)</f>
        <v>0</v>
      </c>
      <c r="AZ225" s="582"/>
      <c r="BA225" s="582"/>
      <c r="BB225" s="582"/>
      <c r="BC225" s="582">
        <f t="shared" ref="BC225" si="187">SUM(BC220:BF224)</f>
        <v>0</v>
      </c>
      <c r="BD225" s="582"/>
      <c r="BE225" s="582"/>
      <c r="BF225" s="582"/>
      <c r="BG225" s="516" t="str">
        <f t="shared" si="169"/>
        <v>n.é.</v>
      </c>
      <c r="BH225" s="517"/>
    </row>
    <row r="226" spans="1:60" ht="20.100000000000001" hidden="1" customHeight="1" x14ac:dyDescent="0.2">
      <c r="A226" s="568" t="s">
        <v>784</v>
      </c>
      <c r="B226" s="569"/>
      <c r="C226" s="411" t="s">
        <v>413</v>
      </c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3"/>
      <c r="AC226" s="435" t="s">
        <v>414</v>
      </c>
      <c r="AD226" s="436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  <c r="AP226" s="581"/>
      <c r="AQ226" s="581"/>
      <c r="AR226" s="581"/>
      <c r="AS226" s="581"/>
      <c r="AT226" s="581"/>
      <c r="AU226" s="581"/>
      <c r="AV226" s="581"/>
      <c r="AW226" s="581"/>
      <c r="AX226" s="581"/>
      <c r="AY226" s="581"/>
      <c r="AZ226" s="581"/>
      <c r="BA226" s="581"/>
      <c r="BB226" s="581"/>
      <c r="BC226" s="581"/>
      <c r="BD226" s="581"/>
      <c r="BE226" s="581"/>
      <c r="BF226" s="581"/>
      <c r="BG226" s="511" t="str">
        <f t="shared" si="169"/>
        <v>n.é.</v>
      </c>
      <c r="BH226" s="512"/>
    </row>
    <row r="227" spans="1:60" ht="20.100000000000001" hidden="1" customHeight="1" x14ac:dyDescent="0.2">
      <c r="A227" s="568" t="s">
        <v>785</v>
      </c>
      <c r="B227" s="569"/>
      <c r="C227" s="411" t="s">
        <v>716</v>
      </c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3"/>
      <c r="AC227" s="435" t="s">
        <v>717</v>
      </c>
      <c r="AD227" s="436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  <c r="AP227" s="581"/>
      <c r="AQ227" s="581"/>
      <c r="AR227" s="581"/>
      <c r="AS227" s="581"/>
      <c r="AT227" s="581"/>
      <c r="AU227" s="581"/>
      <c r="AV227" s="581"/>
      <c r="AW227" s="581"/>
      <c r="AX227" s="581"/>
      <c r="AY227" s="581"/>
      <c r="AZ227" s="581"/>
      <c r="BA227" s="581"/>
      <c r="BB227" s="581"/>
      <c r="BC227" s="581"/>
      <c r="BD227" s="581"/>
      <c r="BE227" s="581"/>
      <c r="BF227" s="581"/>
      <c r="BG227" s="511" t="str">
        <f t="shared" si="169"/>
        <v>n.é.</v>
      </c>
      <c r="BH227" s="512"/>
    </row>
    <row r="228" spans="1:60" s="3" customFormat="1" ht="20.100000000000001" customHeight="1" x14ac:dyDescent="0.2">
      <c r="A228" s="579" t="s">
        <v>786</v>
      </c>
      <c r="B228" s="580"/>
      <c r="C228" s="537" t="s">
        <v>797</v>
      </c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  <c r="T228" s="538"/>
      <c r="U228" s="538"/>
      <c r="V228" s="538"/>
      <c r="W228" s="538"/>
      <c r="X228" s="538"/>
      <c r="Y228" s="538"/>
      <c r="Z228" s="538"/>
      <c r="AA228" s="538"/>
      <c r="AB228" s="539"/>
      <c r="AC228" s="540" t="s">
        <v>415</v>
      </c>
      <c r="AD228" s="541"/>
      <c r="AE228" s="588">
        <f>AE219+AE225+AE226+AE227</f>
        <v>0</v>
      </c>
      <c r="AF228" s="588"/>
      <c r="AG228" s="588"/>
      <c r="AH228" s="588"/>
      <c r="AI228" s="588">
        <f t="shared" ref="AI228" si="188">AI219+AI225+AI226+AI227</f>
        <v>0</v>
      </c>
      <c r="AJ228" s="588"/>
      <c r="AK228" s="588"/>
      <c r="AL228" s="588"/>
      <c r="AM228" s="588">
        <f t="shared" ref="AM228" si="189">AM219+AM225+AM226+AM227</f>
        <v>0</v>
      </c>
      <c r="AN228" s="588"/>
      <c r="AO228" s="588"/>
      <c r="AP228" s="588"/>
      <c r="AQ228" s="588">
        <f t="shared" ref="AQ228" si="190">AQ219+AQ225+AQ226+AQ227</f>
        <v>0</v>
      </c>
      <c r="AR228" s="588"/>
      <c r="AS228" s="588"/>
      <c r="AT228" s="588"/>
      <c r="AU228" s="588">
        <f t="shared" ref="AU228" si="191">AU219+AU225+AU226+AU227</f>
        <v>0</v>
      </c>
      <c r="AV228" s="588"/>
      <c r="AW228" s="588"/>
      <c r="AX228" s="588"/>
      <c r="AY228" s="588">
        <f t="shared" ref="AY228" si="192">AY219+AY225+AY226+AY227</f>
        <v>0</v>
      </c>
      <c r="AZ228" s="588"/>
      <c r="BA228" s="588"/>
      <c r="BB228" s="588"/>
      <c r="BC228" s="588">
        <f t="shared" ref="BC228" si="193">BC219+BC225+BC226+BC227</f>
        <v>0</v>
      </c>
      <c r="BD228" s="588"/>
      <c r="BE228" s="588"/>
      <c r="BF228" s="588"/>
      <c r="BG228" s="524" t="str">
        <f t="shared" si="169"/>
        <v>n.é.</v>
      </c>
      <c r="BH228" s="525"/>
    </row>
    <row r="229" spans="1:60" s="3" customFormat="1" ht="20.100000000000001" customHeight="1" x14ac:dyDescent="0.2">
      <c r="A229" s="427" t="s">
        <v>787</v>
      </c>
      <c r="B229" s="428"/>
      <c r="C229" s="451" t="s">
        <v>798</v>
      </c>
      <c r="D229" s="452"/>
      <c r="E229" s="452"/>
      <c r="F229" s="452"/>
      <c r="G229" s="452"/>
      <c r="H229" s="452"/>
      <c r="I229" s="452"/>
      <c r="J229" s="452"/>
      <c r="K229" s="452"/>
      <c r="L229" s="452"/>
      <c r="M229" s="452"/>
      <c r="N229" s="452"/>
      <c r="O229" s="452"/>
      <c r="P229" s="452"/>
      <c r="Q229" s="452"/>
      <c r="R229" s="452"/>
      <c r="S229" s="452"/>
      <c r="T229" s="452"/>
      <c r="U229" s="452"/>
      <c r="V229" s="452"/>
      <c r="W229" s="452"/>
      <c r="X229" s="452"/>
      <c r="Y229" s="452"/>
      <c r="Z229" s="452"/>
      <c r="AA229" s="452"/>
      <c r="AB229" s="453"/>
      <c r="AC229" s="454"/>
      <c r="AD229" s="455"/>
      <c r="AE229" s="585">
        <f>AE199+AE228</f>
        <v>46235440</v>
      </c>
      <c r="AF229" s="585"/>
      <c r="AG229" s="585"/>
      <c r="AH229" s="585"/>
      <c r="AI229" s="585">
        <f>AI199+AI228</f>
        <v>49753428</v>
      </c>
      <c r="AJ229" s="585"/>
      <c r="AK229" s="585"/>
      <c r="AL229" s="585"/>
      <c r="AM229" s="585">
        <f>AM199+AM228</f>
        <v>0</v>
      </c>
      <c r="AN229" s="585"/>
      <c r="AO229" s="585"/>
      <c r="AP229" s="585"/>
      <c r="AQ229" s="585">
        <f>AQ199+AQ228</f>
        <v>49725505</v>
      </c>
      <c r="AR229" s="585"/>
      <c r="AS229" s="585"/>
      <c r="AT229" s="585"/>
      <c r="AU229" s="585">
        <f>AU199+AU228</f>
        <v>124553073</v>
      </c>
      <c r="AV229" s="585"/>
      <c r="AW229" s="585"/>
      <c r="AX229" s="585"/>
      <c r="AY229" s="585">
        <f>AY199+AY228</f>
        <v>0</v>
      </c>
      <c r="AZ229" s="585"/>
      <c r="BA229" s="585"/>
      <c r="BB229" s="585"/>
      <c r="BC229" s="585">
        <f>BC199+BC228</f>
        <v>49646569</v>
      </c>
      <c r="BD229" s="585"/>
      <c r="BE229" s="585"/>
      <c r="BF229" s="585"/>
      <c r="BG229" s="586">
        <f t="shared" si="169"/>
        <v>0.99785222839318732</v>
      </c>
      <c r="BH229" s="587"/>
    </row>
    <row r="231" spans="1:60" x14ac:dyDescent="0.2">
      <c r="AC231" s="304"/>
      <c r="AD231" s="304"/>
      <c r="AE231" s="299">
        <f>AE229-AE102</f>
        <v>0</v>
      </c>
      <c r="AF231" s="299"/>
      <c r="AG231" s="299"/>
      <c r="AH231" s="299"/>
      <c r="AI231" s="299">
        <f>AI229-AI102</f>
        <v>0</v>
      </c>
      <c r="AJ231" s="299"/>
      <c r="AK231" s="299"/>
      <c r="AL231" s="299"/>
      <c r="AM231" s="298"/>
      <c r="AN231" s="298"/>
      <c r="AO231" s="298"/>
      <c r="AP231" s="298"/>
      <c r="AQ231" s="298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  <c r="BC231" s="299">
        <f>BC102-BC229</f>
        <v>106859</v>
      </c>
      <c r="BD231" s="299"/>
      <c r="BE231" s="299"/>
      <c r="BF231" s="299"/>
      <c r="BG231" s="300"/>
      <c r="BH231" s="300"/>
    </row>
  </sheetData>
  <autoFilter ref="A7:BH229" xr:uid="{00000000-0009-0000-0000-000005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50"/>
  </sheetPr>
  <dimension ref="A1:BI244"/>
  <sheetViews>
    <sheetView showGridLines="0" view="pageBreakPreview" zoomScaleSheetLayoutView="100" workbookViewId="0">
      <pane xSplit="28" ySplit="7" topLeftCell="AC116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491" t="s">
        <v>1097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</row>
    <row r="2" spans="1:61" ht="28.5" customHeight="1" x14ac:dyDescent="0.2">
      <c r="A2" s="381" t="s">
        <v>836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3"/>
    </row>
    <row r="3" spans="1:61" ht="15" customHeight="1" x14ac:dyDescent="0.2">
      <c r="A3" s="384" t="s">
        <v>474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6"/>
    </row>
    <row r="4" spans="1:61" ht="15.95" customHeight="1" x14ac:dyDescent="0.2">
      <c r="A4" s="387" t="s">
        <v>615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2"/>
    </row>
    <row r="5" spans="1:61" ht="15.95" customHeight="1" x14ac:dyDescent="0.2">
      <c r="A5" s="389" t="s">
        <v>441</v>
      </c>
      <c r="B5" s="389"/>
      <c r="C5" s="390" t="s">
        <v>26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 t="s">
        <v>442</v>
      </c>
      <c r="AD5" s="391"/>
      <c r="AE5" s="392" t="s">
        <v>469</v>
      </c>
      <c r="AF5" s="392"/>
      <c r="AG5" s="392"/>
      <c r="AH5" s="392"/>
      <c r="AI5" s="392"/>
      <c r="AJ5" s="392"/>
      <c r="AK5" s="392"/>
      <c r="AL5" s="392"/>
      <c r="AM5" s="492" t="s">
        <v>617</v>
      </c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4"/>
      <c r="BC5" s="487" t="s">
        <v>438</v>
      </c>
      <c r="BD5" s="487"/>
      <c r="BE5" s="487"/>
      <c r="BF5" s="487"/>
      <c r="BG5" s="487" t="s">
        <v>439</v>
      </c>
      <c r="BH5" s="487"/>
      <c r="BI5" s="2"/>
    </row>
    <row r="6" spans="1:61" ht="39.75" customHeight="1" x14ac:dyDescent="0.2">
      <c r="A6" s="389"/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1"/>
      <c r="AD6" s="391"/>
      <c r="AE6" s="379" t="s">
        <v>467</v>
      </c>
      <c r="AF6" s="380"/>
      <c r="AG6" s="380"/>
      <c r="AH6" s="380"/>
      <c r="AI6" s="379" t="s">
        <v>468</v>
      </c>
      <c r="AJ6" s="380"/>
      <c r="AK6" s="380"/>
      <c r="AL6" s="380"/>
      <c r="AM6" s="488" t="s">
        <v>470</v>
      </c>
      <c r="AN6" s="489"/>
      <c r="AO6" s="489"/>
      <c r="AP6" s="490"/>
      <c r="AQ6" s="488" t="s">
        <v>473</v>
      </c>
      <c r="AR6" s="489"/>
      <c r="AS6" s="489"/>
      <c r="AT6" s="490"/>
      <c r="AU6" s="488" t="s">
        <v>471</v>
      </c>
      <c r="AV6" s="489"/>
      <c r="AW6" s="489"/>
      <c r="AX6" s="490"/>
      <c r="AY6" s="488" t="s">
        <v>472</v>
      </c>
      <c r="AZ6" s="489"/>
      <c r="BA6" s="489"/>
      <c r="BB6" s="490"/>
      <c r="BC6" s="487"/>
      <c r="BD6" s="487"/>
      <c r="BE6" s="487"/>
      <c r="BF6" s="487"/>
      <c r="BG6" s="487"/>
      <c r="BH6" s="487"/>
    </row>
    <row r="7" spans="1:61" x14ac:dyDescent="0.2">
      <c r="A7" s="403" t="s">
        <v>176</v>
      </c>
      <c r="B7" s="404"/>
      <c r="C7" s="405" t="s">
        <v>177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5" t="s">
        <v>178</v>
      </c>
      <c r="AD7" s="406"/>
      <c r="AE7" s="405" t="s">
        <v>175</v>
      </c>
      <c r="AF7" s="406"/>
      <c r="AG7" s="406"/>
      <c r="AH7" s="407"/>
      <c r="AI7" s="405" t="s">
        <v>440</v>
      </c>
      <c r="AJ7" s="406"/>
      <c r="AK7" s="406"/>
      <c r="AL7" s="407"/>
      <c r="AM7" s="405" t="s">
        <v>554</v>
      </c>
      <c r="AN7" s="406"/>
      <c r="AO7" s="406"/>
      <c r="AP7" s="407"/>
      <c r="AQ7" s="405" t="s">
        <v>555</v>
      </c>
      <c r="AR7" s="406"/>
      <c r="AS7" s="406"/>
      <c r="AT7" s="407"/>
      <c r="AU7" s="405" t="s">
        <v>569</v>
      </c>
      <c r="AV7" s="406"/>
      <c r="AW7" s="406"/>
      <c r="AX7" s="407"/>
      <c r="AY7" s="405" t="s">
        <v>570</v>
      </c>
      <c r="AZ7" s="406"/>
      <c r="BA7" s="406"/>
      <c r="BB7" s="407"/>
      <c r="BC7" s="405" t="s">
        <v>571</v>
      </c>
      <c r="BD7" s="406"/>
      <c r="BE7" s="406"/>
      <c r="BF7" s="407"/>
      <c r="BG7" s="405" t="s">
        <v>572</v>
      </c>
      <c r="BH7" s="407"/>
    </row>
    <row r="8" spans="1:61" ht="20.100000000000001" hidden="1" customHeight="1" x14ac:dyDescent="0.2">
      <c r="A8" s="393" t="s">
        <v>0</v>
      </c>
      <c r="B8" s="394"/>
      <c r="C8" s="495" t="s">
        <v>242</v>
      </c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7"/>
      <c r="AC8" s="398" t="s">
        <v>243</v>
      </c>
      <c r="AD8" s="399"/>
      <c r="AE8" s="461"/>
      <c r="AF8" s="462"/>
      <c r="AG8" s="462"/>
      <c r="AH8" s="463"/>
      <c r="AI8" s="461"/>
      <c r="AJ8" s="462"/>
      <c r="AK8" s="462"/>
      <c r="AL8" s="463"/>
      <c r="AM8" s="479"/>
      <c r="AN8" s="480"/>
      <c r="AO8" s="480"/>
      <c r="AP8" s="481"/>
      <c r="AQ8" s="474" t="s">
        <v>616</v>
      </c>
      <c r="AR8" s="475"/>
      <c r="AS8" s="475"/>
      <c r="AT8" s="476"/>
      <c r="AU8" s="461"/>
      <c r="AV8" s="462"/>
      <c r="AW8" s="462"/>
      <c r="AX8" s="463"/>
      <c r="AY8" s="474" t="s">
        <v>616</v>
      </c>
      <c r="AZ8" s="475"/>
      <c r="BA8" s="475"/>
      <c r="BB8" s="476"/>
      <c r="BC8" s="479"/>
      <c r="BD8" s="480"/>
      <c r="BE8" s="480"/>
      <c r="BF8" s="481"/>
      <c r="BG8" s="319" t="str">
        <f>IF(AI8&gt;0,BC8/AI8,"n.é.")</f>
        <v>n.é.</v>
      </c>
      <c r="BH8" s="320"/>
    </row>
    <row r="9" spans="1:61" ht="20.100000000000001" hidden="1" customHeight="1" x14ac:dyDescent="0.2">
      <c r="A9" s="393" t="s">
        <v>1</v>
      </c>
      <c r="B9" s="394"/>
      <c r="C9" s="411" t="s">
        <v>244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3"/>
      <c r="AC9" s="398" t="s">
        <v>245</v>
      </c>
      <c r="AD9" s="399"/>
      <c r="AE9" s="461"/>
      <c r="AF9" s="462"/>
      <c r="AG9" s="462"/>
      <c r="AH9" s="463"/>
      <c r="AI9" s="461"/>
      <c r="AJ9" s="462"/>
      <c r="AK9" s="462"/>
      <c r="AL9" s="463"/>
      <c r="AM9" s="479"/>
      <c r="AN9" s="480"/>
      <c r="AO9" s="480"/>
      <c r="AP9" s="481"/>
      <c r="AQ9" s="474" t="s">
        <v>616</v>
      </c>
      <c r="AR9" s="475"/>
      <c r="AS9" s="475"/>
      <c r="AT9" s="476"/>
      <c r="AU9" s="461"/>
      <c r="AV9" s="462"/>
      <c r="AW9" s="462"/>
      <c r="AX9" s="463"/>
      <c r="AY9" s="474" t="s">
        <v>616</v>
      </c>
      <c r="AZ9" s="475"/>
      <c r="BA9" s="475"/>
      <c r="BB9" s="476"/>
      <c r="BC9" s="479"/>
      <c r="BD9" s="480"/>
      <c r="BE9" s="480"/>
      <c r="BF9" s="481"/>
      <c r="BG9" s="319" t="str">
        <f t="shared" ref="BG9:BG58" si="0">IF(AI9&gt;0,BC9/AI9,"n.é.")</f>
        <v>n.é.</v>
      </c>
      <c r="BH9" s="320"/>
    </row>
    <row r="10" spans="1:61" ht="20.100000000000001" hidden="1" customHeight="1" x14ac:dyDescent="0.2">
      <c r="A10" s="393" t="s">
        <v>2</v>
      </c>
      <c r="B10" s="394"/>
      <c r="C10" s="411" t="s">
        <v>246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398" t="s">
        <v>247</v>
      </c>
      <c r="AD10" s="399"/>
      <c r="AE10" s="461"/>
      <c r="AF10" s="462"/>
      <c r="AG10" s="462"/>
      <c r="AH10" s="463"/>
      <c r="AI10" s="461"/>
      <c r="AJ10" s="462"/>
      <c r="AK10" s="462"/>
      <c r="AL10" s="463"/>
      <c r="AM10" s="479"/>
      <c r="AN10" s="480"/>
      <c r="AO10" s="480"/>
      <c r="AP10" s="481"/>
      <c r="AQ10" s="474" t="s">
        <v>616</v>
      </c>
      <c r="AR10" s="475"/>
      <c r="AS10" s="475"/>
      <c r="AT10" s="476"/>
      <c r="AU10" s="461"/>
      <c r="AV10" s="462"/>
      <c r="AW10" s="462"/>
      <c r="AX10" s="463"/>
      <c r="AY10" s="474" t="s">
        <v>616</v>
      </c>
      <c r="AZ10" s="475"/>
      <c r="BA10" s="475"/>
      <c r="BB10" s="476"/>
      <c r="BC10" s="479"/>
      <c r="BD10" s="480"/>
      <c r="BE10" s="480"/>
      <c r="BF10" s="481"/>
      <c r="BG10" s="319" t="str">
        <f t="shared" si="0"/>
        <v>n.é.</v>
      </c>
      <c r="BH10" s="320"/>
    </row>
    <row r="11" spans="1:61" ht="20.100000000000001" hidden="1" customHeight="1" x14ac:dyDescent="0.2">
      <c r="A11" s="393" t="s">
        <v>3</v>
      </c>
      <c r="B11" s="394"/>
      <c r="C11" s="411" t="s">
        <v>248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3"/>
      <c r="AC11" s="398" t="s">
        <v>249</v>
      </c>
      <c r="AD11" s="399"/>
      <c r="AE11" s="461"/>
      <c r="AF11" s="462"/>
      <c r="AG11" s="462"/>
      <c r="AH11" s="463"/>
      <c r="AI11" s="461"/>
      <c r="AJ11" s="462"/>
      <c r="AK11" s="462"/>
      <c r="AL11" s="463"/>
      <c r="AM11" s="479"/>
      <c r="AN11" s="480"/>
      <c r="AO11" s="480"/>
      <c r="AP11" s="481"/>
      <c r="AQ11" s="474" t="s">
        <v>616</v>
      </c>
      <c r="AR11" s="475"/>
      <c r="AS11" s="475"/>
      <c r="AT11" s="476"/>
      <c r="AU11" s="461"/>
      <c r="AV11" s="462"/>
      <c r="AW11" s="462"/>
      <c r="AX11" s="463"/>
      <c r="AY11" s="474" t="s">
        <v>616</v>
      </c>
      <c r="AZ11" s="475"/>
      <c r="BA11" s="475"/>
      <c r="BB11" s="476"/>
      <c r="BC11" s="479"/>
      <c r="BD11" s="480"/>
      <c r="BE11" s="480"/>
      <c r="BF11" s="481"/>
      <c r="BG11" s="319" t="str">
        <f t="shared" si="0"/>
        <v>n.é.</v>
      </c>
      <c r="BH11" s="320"/>
    </row>
    <row r="12" spans="1:61" ht="20.100000000000001" hidden="1" customHeight="1" x14ac:dyDescent="0.2">
      <c r="A12" s="393" t="s">
        <v>4</v>
      </c>
      <c r="B12" s="394"/>
      <c r="C12" s="411" t="s">
        <v>624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3"/>
      <c r="AC12" s="398" t="s">
        <v>250</v>
      </c>
      <c r="AD12" s="399"/>
      <c r="AE12" s="461"/>
      <c r="AF12" s="462"/>
      <c r="AG12" s="462"/>
      <c r="AH12" s="463"/>
      <c r="AI12" s="461"/>
      <c r="AJ12" s="462"/>
      <c r="AK12" s="462"/>
      <c r="AL12" s="463"/>
      <c r="AM12" s="479"/>
      <c r="AN12" s="480"/>
      <c r="AO12" s="480"/>
      <c r="AP12" s="481"/>
      <c r="AQ12" s="500" t="s">
        <v>616</v>
      </c>
      <c r="AR12" s="501"/>
      <c r="AS12" s="501"/>
      <c r="AT12" s="502"/>
      <c r="AU12" s="461"/>
      <c r="AV12" s="462"/>
      <c r="AW12" s="462"/>
      <c r="AX12" s="463"/>
      <c r="AY12" s="500" t="s">
        <v>616</v>
      </c>
      <c r="AZ12" s="501"/>
      <c r="BA12" s="501"/>
      <c r="BB12" s="502"/>
      <c r="BC12" s="479"/>
      <c r="BD12" s="480"/>
      <c r="BE12" s="480"/>
      <c r="BF12" s="481"/>
      <c r="BG12" s="319" t="str">
        <f t="shared" si="0"/>
        <v>n.é.</v>
      </c>
      <c r="BH12" s="320"/>
    </row>
    <row r="13" spans="1:61" ht="20.100000000000001" hidden="1" customHeight="1" x14ac:dyDescent="0.2">
      <c r="A13" s="393" t="s">
        <v>5</v>
      </c>
      <c r="B13" s="394"/>
      <c r="C13" s="411" t="s">
        <v>625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3"/>
      <c r="AC13" s="398" t="s">
        <v>251</v>
      </c>
      <c r="AD13" s="399"/>
      <c r="AE13" s="461"/>
      <c r="AF13" s="462"/>
      <c r="AG13" s="462"/>
      <c r="AH13" s="463"/>
      <c r="AI13" s="461"/>
      <c r="AJ13" s="462"/>
      <c r="AK13" s="462"/>
      <c r="AL13" s="463"/>
      <c r="AM13" s="479"/>
      <c r="AN13" s="480"/>
      <c r="AO13" s="480"/>
      <c r="AP13" s="481"/>
      <c r="AQ13" s="500" t="s">
        <v>616</v>
      </c>
      <c r="AR13" s="501"/>
      <c r="AS13" s="501"/>
      <c r="AT13" s="502"/>
      <c r="AU13" s="479"/>
      <c r="AV13" s="480"/>
      <c r="AW13" s="480"/>
      <c r="AX13" s="481"/>
      <c r="AY13" s="500" t="s">
        <v>616</v>
      </c>
      <c r="AZ13" s="501"/>
      <c r="BA13" s="501"/>
      <c r="BB13" s="502"/>
      <c r="BC13" s="479"/>
      <c r="BD13" s="480"/>
      <c r="BE13" s="480"/>
      <c r="BF13" s="481"/>
      <c r="BG13" s="319" t="str">
        <f t="shared" si="0"/>
        <v>n.é.</v>
      </c>
      <c r="BH13" s="320"/>
    </row>
    <row r="14" spans="1:61" s="3" customFormat="1" ht="20.100000000000001" customHeight="1" x14ac:dyDescent="0.2">
      <c r="A14" s="482" t="s">
        <v>6</v>
      </c>
      <c r="B14" s="483"/>
      <c r="C14" s="484" t="s">
        <v>252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6"/>
      <c r="AC14" s="472" t="s">
        <v>253</v>
      </c>
      <c r="AD14" s="473"/>
      <c r="AE14" s="469">
        <f>AE8+AE9+AE10+AE11+AE12+AE13</f>
        <v>0</v>
      </c>
      <c r="AF14" s="470"/>
      <c r="AG14" s="470"/>
      <c r="AH14" s="471"/>
      <c r="AI14" s="469">
        <f>AI8+AI9+AI10+AI11+AI12+AI13</f>
        <v>0</v>
      </c>
      <c r="AJ14" s="470"/>
      <c r="AK14" s="470"/>
      <c r="AL14" s="471"/>
      <c r="AM14" s="469">
        <f>AM8+AM9+AM10+AM11+AM12+AM13</f>
        <v>0</v>
      </c>
      <c r="AN14" s="470"/>
      <c r="AO14" s="470"/>
      <c r="AP14" s="471"/>
      <c r="AQ14" s="503" t="s">
        <v>616</v>
      </c>
      <c r="AR14" s="504"/>
      <c r="AS14" s="504"/>
      <c r="AT14" s="505"/>
      <c r="AU14" s="469">
        <f>AU8+AU9+AU10+AU11+AU12+AU13</f>
        <v>0</v>
      </c>
      <c r="AV14" s="470"/>
      <c r="AW14" s="470"/>
      <c r="AX14" s="471"/>
      <c r="AY14" s="503" t="s">
        <v>616</v>
      </c>
      <c r="AZ14" s="504"/>
      <c r="BA14" s="504"/>
      <c r="BB14" s="505"/>
      <c r="BC14" s="469">
        <f>BC8+BC9+BC10+BC11+BC12+BC13</f>
        <v>0</v>
      </c>
      <c r="BD14" s="470"/>
      <c r="BE14" s="470"/>
      <c r="BF14" s="471"/>
      <c r="BG14" s="498" t="str">
        <f t="shared" si="0"/>
        <v>n.é.</v>
      </c>
      <c r="BH14" s="499"/>
    </row>
    <row r="15" spans="1:61" ht="20.100000000000001" hidden="1" customHeight="1" x14ac:dyDescent="0.2">
      <c r="A15" s="393" t="s">
        <v>7</v>
      </c>
      <c r="B15" s="394"/>
      <c r="C15" s="411" t="s">
        <v>254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3"/>
      <c r="AC15" s="398" t="s">
        <v>255</v>
      </c>
      <c r="AD15" s="399"/>
      <c r="AE15" s="461"/>
      <c r="AF15" s="462"/>
      <c r="AG15" s="462"/>
      <c r="AH15" s="463"/>
      <c r="AI15" s="461"/>
      <c r="AJ15" s="462"/>
      <c r="AK15" s="462"/>
      <c r="AL15" s="463"/>
      <c r="AM15" s="461"/>
      <c r="AN15" s="462"/>
      <c r="AO15" s="462"/>
      <c r="AP15" s="463"/>
      <c r="AQ15" s="500" t="s">
        <v>616</v>
      </c>
      <c r="AR15" s="501"/>
      <c r="AS15" s="501"/>
      <c r="AT15" s="502"/>
      <c r="AU15" s="461"/>
      <c r="AV15" s="462"/>
      <c r="AW15" s="462"/>
      <c r="AX15" s="463"/>
      <c r="AY15" s="500" t="s">
        <v>616</v>
      </c>
      <c r="AZ15" s="501"/>
      <c r="BA15" s="501"/>
      <c r="BB15" s="502"/>
      <c r="BC15" s="461"/>
      <c r="BD15" s="462"/>
      <c r="BE15" s="462"/>
      <c r="BF15" s="463"/>
      <c r="BG15" s="319" t="str">
        <f t="shared" si="0"/>
        <v>n.é.</v>
      </c>
      <c r="BH15" s="320"/>
    </row>
    <row r="16" spans="1:61" ht="20.100000000000001" hidden="1" customHeight="1" x14ac:dyDescent="0.2">
      <c r="A16" s="393" t="s">
        <v>8</v>
      </c>
      <c r="B16" s="394"/>
      <c r="C16" s="411" t="s">
        <v>427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3"/>
      <c r="AC16" s="398" t="s">
        <v>256</v>
      </c>
      <c r="AD16" s="399"/>
      <c r="AE16" s="461"/>
      <c r="AF16" s="462"/>
      <c r="AG16" s="462"/>
      <c r="AH16" s="463"/>
      <c r="AI16" s="461"/>
      <c r="AJ16" s="462"/>
      <c r="AK16" s="462"/>
      <c r="AL16" s="463"/>
      <c r="AM16" s="461"/>
      <c r="AN16" s="462"/>
      <c r="AO16" s="462"/>
      <c r="AP16" s="463"/>
      <c r="AQ16" s="500" t="s">
        <v>616</v>
      </c>
      <c r="AR16" s="501"/>
      <c r="AS16" s="501"/>
      <c r="AT16" s="502"/>
      <c r="AU16" s="461"/>
      <c r="AV16" s="462"/>
      <c r="AW16" s="462"/>
      <c r="AX16" s="463"/>
      <c r="AY16" s="500" t="s">
        <v>616</v>
      </c>
      <c r="AZ16" s="501"/>
      <c r="BA16" s="501"/>
      <c r="BB16" s="502"/>
      <c r="BC16" s="461"/>
      <c r="BD16" s="462"/>
      <c r="BE16" s="462"/>
      <c r="BF16" s="463"/>
      <c r="BG16" s="319" t="str">
        <f t="shared" si="0"/>
        <v>n.é.</v>
      </c>
      <c r="BH16" s="320"/>
    </row>
    <row r="17" spans="1:60" ht="20.100000000000001" hidden="1" customHeight="1" x14ac:dyDescent="0.2">
      <c r="A17" s="393" t="s">
        <v>9</v>
      </c>
      <c r="B17" s="394"/>
      <c r="C17" s="411" t="s">
        <v>428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3"/>
      <c r="AC17" s="398" t="s">
        <v>257</v>
      </c>
      <c r="AD17" s="399"/>
      <c r="AE17" s="461"/>
      <c r="AF17" s="462"/>
      <c r="AG17" s="462"/>
      <c r="AH17" s="463"/>
      <c r="AI17" s="461"/>
      <c r="AJ17" s="462"/>
      <c r="AK17" s="462"/>
      <c r="AL17" s="463"/>
      <c r="AM17" s="461"/>
      <c r="AN17" s="462"/>
      <c r="AO17" s="462"/>
      <c r="AP17" s="463"/>
      <c r="AQ17" s="500" t="s">
        <v>616</v>
      </c>
      <c r="AR17" s="501"/>
      <c r="AS17" s="501"/>
      <c r="AT17" s="502"/>
      <c r="AU17" s="461"/>
      <c r="AV17" s="462"/>
      <c r="AW17" s="462"/>
      <c r="AX17" s="463"/>
      <c r="AY17" s="500" t="s">
        <v>616</v>
      </c>
      <c r="AZ17" s="501"/>
      <c r="BA17" s="501"/>
      <c r="BB17" s="502"/>
      <c r="BC17" s="461"/>
      <c r="BD17" s="462"/>
      <c r="BE17" s="462"/>
      <c r="BF17" s="463"/>
      <c r="BG17" s="319" t="str">
        <f t="shared" si="0"/>
        <v>n.é.</v>
      </c>
      <c r="BH17" s="320"/>
    </row>
    <row r="18" spans="1:60" ht="20.100000000000001" hidden="1" customHeight="1" x14ac:dyDescent="0.2">
      <c r="A18" s="393" t="s">
        <v>10</v>
      </c>
      <c r="B18" s="394"/>
      <c r="C18" s="411" t="s">
        <v>429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3"/>
      <c r="AC18" s="398" t="s">
        <v>258</v>
      </c>
      <c r="AD18" s="399"/>
      <c r="AE18" s="461"/>
      <c r="AF18" s="462"/>
      <c r="AG18" s="462"/>
      <c r="AH18" s="463"/>
      <c r="AI18" s="461"/>
      <c r="AJ18" s="462"/>
      <c r="AK18" s="462"/>
      <c r="AL18" s="463"/>
      <c r="AM18" s="461"/>
      <c r="AN18" s="462"/>
      <c r="AO18" s="462"/>
      <c r="AP18" s="463"/>
      <c r="AQ18" s="500" t="s">
        <v>616</v>
      </c>
      <c r="AR18" s="501"/>
      <c r="AS18" s="501"/>
      <c r="AT18" s="502"/>
      <c r="AU18" s="461"/>
      <c r="AV18" s="462"/>
      <c r="AW18" s="462"/>
      <c r="AX18" s="463"/>
      <c r="AY18" s="500" t="s">
        <v>616</v>
      </c>
      <c r="AZ18" s="501"/>
      <c r="BA18" s="501"/>
      <c r="BB18" s="502"/>
      <c r="BC18" s="461"/>
      <c r="BD18" s="462"/>
      <c r="BE18" s="462"/>
      <c r="BF18" s="463"/>
      <c r="BG18" s="319" t="str">
        <f t="shared" si="0"/>
        <v>n.é.</v>
      </c>
      <c r="BH18" s="320"/>
    </row>
    <row r="19" spans="1:60" ht="20.100000000000001" hidden="1" customHeight="1" x14ac:dyDescent="0.2">
      <c r="A19" s="393" t="s">
        <v>11</v>
      </c>
      <c r="B19" s="394"/>
      <c r="C19" s="411" t="s">
        <v>259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3"/>
      <c r="AC19" s="398" t="s">
        <v>260</v>
      </c>
      <c r="AD19" s="399"/>
      <c r="AE19" s="461"/>
      <c r="AF19" s="462"/>
      <c r="AG19" s="462"/>
      <c r="AH19" s="463"/>
      <c r="AI19" s="461"/>
      <c r="AJ19" s="462"/>
      <c r="AK19" s="462"/>
      <c r="AL19" s="463"/>
      <c r="AM19" s="479"/>
      <c r="AN19" s="480"/>
      <c r="AO19" s="480"/>
      <c r="AP19" s="481"/>
      <c r="AQ19" s="500" t="s">
        <v>616</v>
      </c>
      <c r="AR19" s="501"/>
      <c r="AS19" s="501"/>
      <c r="AT19" s="502"/>
      <c r="AU19" s="461"/>
      <c r="AV19" s="462"/>
      <c r="AW19" s="462"/>
      <c r="AX19" s="463"/>
      <c r="AY19" s="500" t="s">
        <v>616</v>
      </c>
      <c r="AZ19" s="501"/>
      <c r="BA19" s="501"/>
      <c r="BB19" s="502"/>
      <c r="BC19" s="479"/>
      <c r="BD19" s="480"/>
      <c r="BE19" s="480"/>
      <c r="BF19" s="481"/>
      <c r="BG19" s="319" t="str">
        <f t="shared" si="0"/>
        <v>n.é.</v>
      </c>
      <c r="BH19" s="320"/>
    </row>
    <row r="20" spans="1:60" s="3" customFormat="1" ht="20.100000000000001" customHeight="1" x14ac:dyDescent="0.2">
      <c r="A20" s="482" t="s">
        <v>12</v>
      </c>
      <c r="B20" s="483"/>
      <c r="C20" s="484" t="s">
        <v>261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6"/>
      <c r="AC20" s="472" t="s">
        <v>262</v>
      </c>
      <c r="AD20" s="473"/>
      <c r="AE20" s="469">
        <f>SUM(AE14:AH19)</f>
        <v>0</v>
      </c>
      <c r="AF20" s="470"/>
      <c r="AG20" s="470"/>
      <c r="AH20" s="471"/>
      <c r="AI20" s="469">
        <f t="shared" ref="AI20" si="1">SUM(AI14:AL19)</f>
        <v>0</v>
      </c>
      <c r="AJ20" s="470"/>
      <c r="AK20" s="470"/>
      <c r="AL20" s="471"/>
      <c r="AM20" s="469">
        <f t="shared" ref="AM20" si="2">SUM(AM14:AP19)</f>
        <v>0</v>
      </c>
      <c r="AN20" s="470"/>
      <c r="AO20" s="470"/>
      <c r="AP20" s="471"/>
      <c r="AQ20" s="503" t="s">
        <v>616</v>
      </c>
      <c r="AR20" s="504"/>
      <c r="AS20" s="504"/>
      <c r="AT20" s="505"/>
      <c r="AU20" s="469">
        <f t="shared" ref="AU20" si="3">SUM(AU14:AX19)</f>
        <v>0</v>
      </c>
      <c r="AV20" s="470"/>
      <c r="AW20" s="470"/>
      <c r="AX20" s="471"/>
      <c r="AY20" s="503" t="s">
        <v>616</v>
      </c>
      <c r="AZ20" s="504"/>
      <c r="BA20" s="504"/>
      <c r="BB20" s="505"/>
      <c r="BC20" s="469">
        <f t="shared" ref="BC20" si="4">SUM(BC14:BF19)</f>
        <v>0</v>
      </c>
      <c r="BD20" s="470"/>
      <c r="BE20" s="470"/>
      <c r="BF20" s="471"/>
      <c r="BG20" s="498" t="str">
        <f t="shared" si="0"/>
        <v>n.é.</v>
      </c>
      <c r="BH20" s="499"/>
    </row>
    <row r="21" spans="1:60" ht="20.100000000000001" hidden="1" customHeight="1" x14ac:dyDescent="0.2">
      <c r="A21" s="393" t="s">
        <v>13</v>
      </c>
      <c r="B21" s="394"/>
      <c r="C21" s="411" t="s">
        <v>263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3"/>
      <c r="AC21" s="398" t="s">
        <v>264</v>
      </c>
      <c r="AD21" s="399"/>
      <c r="AE21" s="461"/>
      <c r="AF21" s="462"/>
      <c r="AG21" s="462"/>
      <c r="AH21" s="463"/>
      <c r="AI21" s="461"/>
      <c r="AJ21" s="462"/>
      <c r="AK21" s="462"/>
      <c r="AL21" s="463"/>
      <c r="AM21" s="479"/>
      <c r="AN21" s="480"/>
      <c r="AO21" s="480"/>
      <c r="AP21" s="481"/>
      <c r="AQ21" s="500" t="s">
        <v>616</v>
      </c>
      <c r="AR21" s="501"/>
      <c r="AS21" s="501"/>
      <c r="AT21" s="502"/>
      <c r="AU21" s="479"/>
      <c r="AV21" s="480"/>
      <c r="AW21" s="480"/>
      <c r="AX21" s="481"/>
      <c r="AY21" s="500" t="s">
        <v>616</v>
      </c>
      <c r="AZ21" s="501"/>
      <c r="BA21" s="501"/>
      <c r="BB21" s="502"/>
      <c r="BC21" s="479"/>
      <c r="BD21" s="480"/>
      <c r="BE21" s="480"/>
      <c r="BF21" s="481"/>
      <c r="BG21" s="319" t="str">
        <f t="shared" si="0"/>
        <v>n.é.</v>
      </c>
      <c r="BH21" s="320"/>
    </row>
    <row r="22" spans="1:60" ht="20.100000000000001" hidden="1" customHeight="1" x14ac:dyDescent="0.2">
      <c r="A22" s="393" t="s">
        <v>14</v>
      </c>
      <c r="B22" s="394"/>
      <c r="C22" s="411" t="s">
        <v>430</v>
      </c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  <c r="AC22" s="398" t="s">
        <v>265</v>
      </c>
      <c r="AD22" s="399"/>
      <c r="AE22" s="461"/>
      <c r="AF22" s="462"/>
      <c r="AG22" s="462"/>
      <c r="AH22" s="463"/>
      <c r="AI22" s="461"/>
      <c r="AJ22" s="462"/>
      <c r="AK22" s="462"/>
      <c r="AL22" s="463"/>
      <c r="AM22" s="461"/>
      <c r="AN22" s="462"/>
      <c r="AO22" s="462"/>
      <c r="AP22" s="463"/>
      <c r="AQ22" s="500" t="s">
        <v>616</v>
      </c>
      <c r="AR22" s="501"/>
      <c r="AS22" s="501"/>
      <c r="AT22" s="502"/>
      <c r="AU22" s="461"/>
      <c r="AV22" s="462"/>
      <c r="AW22" s="462"/>
      <c r="AX22" s="463"/>
      <c r="AY22" s="500" t="s">
        <v>616</v>
      </c>
      <c r="AZ22" s="501"/>
      <c r="BA22" s="501"/>
      <c r="BB22" s="502"/>
      <c r="BC22" s="461"/>
      <c r="BD22" s="462"/>
      <c r="BE22" s="462"/>
      <c r="BF22" s="463"/>
      <c r="BG22" s="319" t="str">
        <f t="shared" si="0"/>
        <v>n.é.</v>
      </c>
      <c r="BH22" s="320"/>
    </row>
    <row r="23" spans="1:60" ht="20.100000000000001" hidden="1" customHeight="1" x14ac:dyDescent="0.2">
      <c r="A23" s="393" t="s">
        <v>15</v>
      </c>
      <c r="B23" s="394"/>
      <c r="C23" s="411" t="s">
        <v>431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398" t="s">
        <v>266</v>
      </c>
      <c r="AD23" s="399"/>
      <c r="AE23" s="461"/>
      <c r="AF23" s="462"/>
      <c r="AG23" s="462"/>
      <c r="AH23" s="463"/>
      <c r="AI23" s="461"/>
      <c r="AJ23" s="462"/>
      <c r="AK23" s="462"/>
      <c r="AL23" s="463"/>
      <c r="AM23" s="461"/>
      <c r="AN23" s="462"/>
      <c r="AO23" s="462"/>
      <c r="AP23" s="463"/>
      <c r="AQ23" s="500" t="s">
        <v>616</v>
      </c>
      <c r="AR23" s="501"/>
      <c r="AS23" s="501"/>
      <c r="AT23" s="502"/>
      <c r="AU23" s="461"/>
      <c r="AV23" s="462"/>
      <c r="AW23" s="462"/>
      <c r="AX23" s="463"/>
      <c r="AY23" s="500" t="s">
        <v>616</v>
      </c>
      <c r="AZ23" s="501"/>
      <c r="BA23" s="501"/>
      <c r="BB23" s="502"/>
      <c r="BC23" s="461"/>
      <c r="BD23" s="462"/>
      <c r="BE23" s="462"/>
      <c r="BF23" s="463"/>
      <c r="BG23" s="319" t="str">
        <f t="shared" si="0"/>
        <v>n.é.</v>
      </c>
      <c r="BH23" s="320"/>
    </row>
    <row r="24" spans="1:60" ht="20.100000000000001" hidden="1" customHeight="1" x14ac:dyDescent="0.2">
      <c r="A24" s="393" t="s">
        <v>53</v>
      </c>
      <c r="B24" s="394"/>
      <c r="C24" s="411" t="s">
        <v>432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3"/>
      <c r="AC24" s="398" t="s">
        <v>267</v>
      </c>
      <c r="AD24" s="399"/>
      <c r="AE24" s="461"/>
      <c r="AF24" s="462"/>
      <c r="AG24" s="462"/>
      <c r="AH24" s="463"/>
      <c r="AI24" s="461"/>
      <c r="AJ24" s="462"/>
      <c r="AK24" s="462"/>
      <c r="AL24" s="463"/>
      <c r="AM24" s="461"/>
      <c r="AN24" s="462"/>
      <c r="AO24" s="462"/>
      <c r="AP24" s="463"/>
      <c r="AQ24" s="500" t="s">
        <v>616</v>
      </c>
      <c r="AR24" s="501"/>
      <c r="AS24" s="501"/>
      <c r="AT24" s="502"/>
      <c r="AU24" s="461"/>
      <c r="AV24" s="462"/>
      <c r="AW24" s="462"/>
      <c r="AX24" s="463"/>
      <c r="AY24" s="500" t="s">
        <v>616</v>
      </c>
      <c r="AZ24" s="501"/>
      <c r="BA24" s="501"/>
      <c r="BB24" s="502"/>
      <c r="BC24" s="461"/>
      <c r="BD24" s="462"/>
      <c r="BE24" s="462"/>
      <c r="BF24" s="463"/>
      <c r="BG24" s="319" t="str">
        <f t="shared" si="0"/>
        <v>n.é.</v>
      </c>
      <c r="BH24" s="320"/>
    </row>
    <row r="25" spans="1:60" ht="20.100000000000001" hidden="1" customHeight="1" x14ac:dyDescent="0.2">
      <c r="A25" s="393" t="s">
        <v>54</v>
      </c>
      <c r="B25" s="394"/>
      <c r="C25" s="411" t="s">
        <v>268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3"/>
      <c r="AC25" s="398" t="s">
        <v>269</v>
      </c>
      <c r="AD25" s="399"/>
      <c r="AE25" s="461"/>
      <c r="AF25" s="462"/>
      <c r="AG25" s="462"/>
      <c r="AH25" s="463"/>
      <c r="AI25" s="461"/>
      <c r="AJ25" s="462"/>
      <c r="AK25" s="462"/>
      <c r="AL25" s="463"/>
      <c r="AM25" s="479"/>
      <c r="AN25" s="480"/>
      <c r="AO25" s="480"/>
      <c r="AP25" s="481"/>
      <c r="AQ25" s="500" t="s">
        <v>616</v>
      </c>
      <c r="AR25" s="501"/>
      <c r="AS25" s="501"/>
      <c r="AT25" s="502"/>
      <c r="AU25" s="479"/>
      <c r="AV25" s="480"/>
      <c r="AW25" s="480"/>
      <c r="AX25" s="481"/>
      <c r="AY25" s="500" t="s">
        <v>616</v>
      </c>
      <c r="AZ25" s="501"/>
      <c r="BA25" s="501"/>
      <c r="BB25" s="502"/>
      <c r="BC25" s="479"/>
      <c r="BD25" s="480"/>
      <c r="BE25" s="480"/>
      <c r="BF25" s="481"/>
      <c r="BG25" s="319" t="str">
        <f t="shared" si="0"/>
        <v>n.é.</v>
      </c>
      <c r="BH25" s="320"/>
    </row>
    <row r="26" spans="1:60" s="3" customFormat="1" ht="20.100000000000001" customHeight="1" x14ac:dyDescent="0.2">
      <c r="A26" s="482" t="s">
        <v>55</v>
      </c>
      <c r="B26" s="483"/>
      <c r="C26" s="484" t="s">
        <v>270</v>
      </c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6"/>
      <c r="AC26" s="472" t="s">
        <v>271</v>
      </c>
      <c r="AD26" s="473"/>
      <c r="AE26" s="469">
        <f>SUM(AE21:AH25)</f>
        <v>0</v>
      </c>
      <c r="AF26" s="470"/>
      <c r="AG26" s="470"/>
      <c r="AH26" s="471"/>
      <c r="AI26" s="469">
        <f>SUM(AI21:AL25)</f>
        <v>0</v>
      </c>
      <c r="AJ26" s="470"/>
      <c r="AK26" s="470"/>
      <c r="AL26" s="471"/>
      <c r="AM26" s="469">
        <f>SUM(AM21:AP25)</f>
        <v>0</v>
      </c>
      <c r="AN26" s="470"/>
      <c r="AO26" s="470"/>
      <c r="AP26" s="471"/>
      <c r="AQ26" s="503" t="s">
        <v>616</v>
      </c>
      <c r="AR26" s="504"/>
      <c r="AS26" s="504"/>
      <c r="AT26" s="505"/>
      <c r="AU26" s="469">
        <f>SUM(AU21:AX25)</f>
        <v>0</v>
      </c>
      <c r="AV26" s="470"/>
      <c r="AW26" s="470"/>
      <c r="AX26" s="471"/>
      <c r="AY26" s="503" t="s">
        <v>616</v>
      </c>
      <c r="AZ26" s="504"/>
      <c r="BA26" s="504"/>
      <c r="BB26" s="505"/>
      <c r="BC26" s="469">
        <f>SUM(BC21:BF25)</f>
        <v>0</v>
      </c>
      <c r="BD26" s="470"/>
      <c r="BE26" s="470"/>
      <c r="BF26" s="471"/>
      <c r="BG26" s="498" t="str">
        <f t="shared" si="0"/>
        <v>n.é.</v>
      </c>
      <c r="BH26" s="499"/>
    </row>
    <row r="27" spans="1:60" ht="20.100000000000001" hidden="1" customHeight="1" x14ac:dyDescent="0.2">
      <c r="A27" s="393" t="s">
        <v>56</v>
      </c>
      <c r="B27" s="394"/>
      <c r="C27" s="411" t="s">
        <v>272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398" t="s">
        <v>273</v>
      </c>
      <c r="AD27" s="399"/>
      <c r="AE27" s="461"/>
      <c r="AF27" s="462"/>
      <c r="AG27" s="462"/>
      <c r="AH27" s="463"/>
      <c r="AI27" s="461"/>
      <c r="AJ27" s="462"/>
      <c r="AK27" s="462"/>
      <c r="AL27" s="463"/>
      <c r="AM27" s="461"/>
      <c r="AN27" s="462"/>
      <c r="AO27" s="462"/>
      <c r="AP27" s="463"/>
      <c r="AQ27" s="500" t="s">
        <v>616</v>
      </c>
      <c r="AR27" s="501"/>
      <c r="AS27" s="501"/>
      <c r="AT27" s="502"/>
      <c r="AU27" s="461"/>
      <c r="AV27" s="462"/>
      <c r="AW27" s="462"/>
      <c r="AX27" s="463"/>
      <c r="AY27" s="500" t="s">
        <v>616</v>
      </c>
      <c r="AZ27" s="501"/>
      <c r="BA27" s="501"/>
      <c r="BB27" s="502"/>
      <c r="BC27" s="461"/>
      <c r="BD27" s="462"/>
      <c r="BE27" s="462"/>
      <c r="BF27" s="463"/>
      <c r="BG27" s="319" t="str">
        <f t="shared" si="0"/>
        <v>n.é.</v>
      </c>
      <c r="BH27" s="320"/>
    </row>
    <row r="28" spans="1:60" ht="20.100000000000001" hidden="1" customHeight="1" x14ac:dyDescent="0.2">
      <c r="A28" s="393" t="s">
        <v>106</v>
      </c>
      <c r="B28" s="394"/>
      <c r="C28" s="411" t="s">
        <v>274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3"/>
      <c r="AC28" s="398" t="s">
        <v>275</v>
      </c>
      <c r="AD28" s="399"/>
      <c r="AE28" s="461"/>
      <c r="AF28" s="462"/>
      <c r="AG28" s="462"/>
      <c r="AH28" s="463"/>
      <c r="AI28" s="461"/>
      <c r="AJ28" s="462"/>
      <c r="AK28" s="462"/>
      <c r="AL28" s="463"/>
      <c r="AM28" s="461"/>
      <c r="AN28" s="462"/>
      <c r="AO28" s="462"/>
      <c r="AP28" s="463"/>
      <c r="AQ28" s="500" t="s">
        <v>616</v>
      </c>
      <c r="AR28" s="501"/>
      <c r="AS28" s="501"/>
      <c r="AT28" s="502"/>
      <c r="AU28" s="461"/>
      <c r="AV28" s="462"/>
      <c r="AW28" s="462"/>
      <c r="AX28" s="463"/>
      <c r="AY28" s="500" t="s">
        <v>616</v>
      </c>
      <c r="AZ28" s="501"/>
      <c r="BA28" s="501"/>
      <c r="BB28" s="502"/>
      <c r="BC28" s="461"/>
      <c r="BD28" s="462"/>
      <c r="BE28" s="462"/>
      <c r="BF28" s="463"/>
      <c r="BG28" s="319" t="str">
        <f t="shared" si="0"/>
        <v>n.é.</v>
      </c>
      <c r="BH28" s="320"/>
    </row>
    <row r="29" spans="1:60" s="3" customFormat="1" ht="20.100000000000001" customHeight="1" x14ac:dyDescent="0.2">
      <c r="A29" s="482" t="s">
        <v>107</v>
      </c>
      <c r="B29" s="483"/>
      <c r="C29" s="484" t="s">
        <v>276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6"/>
      <c r="AC29" s="472" t="s">
        <v>277</v>
      </c>
      <c r="AD29" s="473"/>
      <c r="AE29" s="469">
        <f>SUM(AE27:AH28)</f>
        <v>0</v>
      </c>
      <c r="AF29" s="470"/>
      <c r="AG29" s="470"/>
      <c r="AH29" s="471"/>
      <c r="AI29" s="469">
        <f t="shared" ref="AI29" si="5">SUM(AI27:AL28)</f>
        <v>0</v>
      </c>
      <c r="AJ29" s="470"/>
      <c r="AK29" s="470"/>
      <c r="AL29" s="471"/>
      <c r="AM29" s="469">
        <f t="shared" ref="AM29" si="6">SUM(AM27:AP28)</f>
        <v>0</v>
      </c>
      <c r="AN29" s="470"/>
      <c r="AO29" s="470"/>
      <c r="AP29" s="471"/>
      <c r="AQ29" s="503" t="s">
        <v>616</v>
      </c>
      <c r="AR29" s="504"/>
      <c r="AS29" s="504"/>
      <c r="AT29" s="505"/>
      <c r="AU29" s="469">
        <f t="shared" ref="AU29" si="7">SUM(AU27:AX28)</f>
        <v>0</v>
      </c>
      <c r="AV29" s="470"/>
      <c r="AW29" s="470"/>
      <c r="AX29" s="471"/>
      <c r="AY29" s="503" t="s">
        <v>616</v>
      </c>
      <c r="AZ29" s="504"/>
      <c r="BA29" s="504"/>
      <c r="BB29" s="505"/>
      <c r="BC29" s="469">
        <f t="shared" ref="BC29" si="8">SUM(BC27:BF28)</f>
        <v>0</v>
      </c>
      <c r="BD29" s="470"/>
      <c r="BE29" s="470"/>
      <c r="BF29" s="471"/>
      <c r="BG29" s="498" t="str">
        <f t="shared" si="0"/>
        <v>n.é.</v>
      </c>
      <c r="BH29" s="499"/>
    </row>
    <row r="30" spans="1:60" ht="20.100000000000001" hidden="1" customHeight="1" x14ac:dyDescent="0.2">
      <c r="A30" s="393" t="s">
        <v>179</v>
      </c>
      <c r="B30" s="394"/>
      <c r="C30" s="411" t="s">
        <v>278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3"/>
      <c r="AC30" s="398" t="s">
        <v>279</v>
      </c>
      <c r="AD30" s="399"/>
      <c r="AE30" s="461"/>
      <c r="AF30" s="462"/>
      <c r="AG30" s="462"/>
      <c r="AH30" s="463"/>
      <c r="AI30" s="461"/>
      <c r="AJ30" s="462"/>
      <c r="AK30" s="462"/>
      <c r="AL30" s="463"/>
      <c r="AM30" s="461"/>
      <c r="AN30" s="462"/>
      <c r="AO30" s="462"/>
      <c r="AP30" s="463"/>
      <c r="AQ30" s="500" t="s">
        <v>616</v>
      </c>
      <c r="AR30" s="501"/>
      <c r="AS30" s="501"/>
      <c r="AT30" s="502"/>
      <c r="AU30" s="461"/>
      <c r="AV30" s="462"/>
      <c r="AW30" s="462"/>
      <c r="AX30" s="463"/>
      <c r="AY30" s="500" t="s">
        <v>616</v>
      </c>
      <c r="AZ30" s="501"/>
      <c r="BA30" s="501"/>
      <c r="BB30" s="502"/>
      <c r="BC30" s="461"/>
      <c r="BD30" s="462"/>
      <c r="BE30" s="462"/>
      <c r="BF30" s="463"/>
      <c r="BG30" s="319" t="str">
        <f t="shared" si="0"/>
        <v>n.é.</v>
      </c>
      <c r="BH30" s="320"/>
    </row>
    <row r="31" spans="1:60" ht="20.100000000000001" hidden="1" customHeight="1" x14ac:dyDescent="0.2">
      <c r="A31" s="393" t="s">
        <v>180</v>
      </c>
      <c r="B31" s="394"/>
      <c r="C31" s="411" t="s">
        <v>280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3"/>
      <c r="AC31" s="398" t="s">
        <v>281</v>
      </c>
      <c r="AD31" s="399"/>
      <c r="AE31" s="461"/>
      <c r="AF31" s="462"/>
      <c r="AG31" s="462"/>
      <c r="AH31" s="463"/>
      <c r="AI31" s="461"/>
      <c r="AJ31" s="462"/>
      <c r="AK31" s="462"/>
      <c r="AL31" s="463"/>
      <c r="AM31" s="461"/>
      <c r="AN31" s="462"/>
      <c r="AO31" s="462"/>
      <c r="AP31" s="463"/>
      <c r="AQ31" s="500" t="s">
        <v>616</v>
      </c>
      <c r="AR31" s="501"/>
      <c r="AS31" s="501"/>
      <c r="AT31" s="502"/>
      <c r="AU31" s="461"/>
      <c r="AV31" s="462"/>
      <c r="AW31" s="462"/>
      <c r="AX31" s="463"/>
      <c r="AY31" s="500" t="s">
        <v>616</v>
      </c>
      <c r="AZ31" s="501"/>
      <c r="BA31" s="501"/>
      <c r="BB31" s="502"/>
      <c r="BC31" s="461"/>
      <c r="BD31" s="462"/>
      <c r="BE31" s="462"/>
      <c r="BF31" s="463"/>
      <c r="BG31" s="319" t="str">
        <f t="shared" si="0"/>
        <v>n.é.</v>
      </c>
      <c r="BH31" s="320"/>
    </row>
    <row r="32" spans="1:60" ht="20.100000000000001" hidden="1" customHeight="1" x14ac:dyDescent="0.2">
      <c r="A32" s="393" t="s">
        <v>181</v>
      </c>
      <c r="B32" s="394"/>
      <c r="C32" s="411" t="s">
        <v>282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3"/>
      <c r="AC32" s="398" t="s">
        <v>283</v>
      </c>
      <c r="AD32" s="399"/>
      <c r="AE32" s="461"/>
      <c r="AF32" s="462"/>
      <c r="AG32" s="462"/>
      <c r="AH32" s="463"/>
      <c r="AI32" s="461"/>
      <c r="AJ32" s="462"/>
      <c r="AK32" s="462"/>
      <c r="AL32" s="463"/>
      <c r="AM32" s="479"/>
      <c r="AN32" s="480"/>
      <c r="AO32" s="480"/>
      <c r="AP32" s="481"/>
      <c r="AQ32" s="500" t="s">
        <v>616</v>
      </c>
      <c r="AR32" s="501"/>
      <c r="AS32" s="501"/>
      <c r="AT32" s="502"/>
      <c r="AU32" s="479"/>
      <c r="AV32" s="480"/>
      <c r="AW32" s="480"/>
      <c r="AX32" s="481"/>
      <c r="AY32" s="500" t="s">
        <v>616</v>
      </c>
      <c r="AZ32" s="501"/>
      <c r="BA32" s="501"/>
      <c r="BB32" s="502"/>
      <c r="BC32" s="479"/>
      <c r="BD32" s="480"/>
      <c r="BE32" s="480"/>
      <c r="BF32" s="481"/>
      <c r="BG32" s="319" t="str">
        <f t="shared" si="0"/>
        <v>n.é.</v>
      </c>
      <c r="BH32" s="320"/>
    </row>
    <row r="33" spans="1:60" ht="20.100000000000001" hidden="1" customHeight="1" x14ac:dyDescent="0.2">
      <c r="A33" s="393" t="s">
        <v>182</v>
      </c>
      <c r="B33" s="394"/>
      <c r="C33" s="411" t="s">
        <v>284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3"/>
      <c r="AC33" s="398" t="s">
        <v>285</v>
      </c>
      <c r="AD33" s="399"/>
      <c r="AE33" s="461"/>
      <c r="AF33" s="462"/>
      <c r="AG33" s="462"/>
      <c r="AH33" s="463"/>
      <c r="AI33" s="461"/>
      <c r="AJ33" s="462"/>
      <c r="AK33" s="462"/>
      <c r="AL33" s="463"/>
      <c r="AM33" s="479"/>
      <c r="AN33" s="480"/>
      <c r="AO33" s="480"/>
      <c r="AP33" s="481"/>
      <c r="AQ33" s="500" t="s">
        <v>616</v>
      </c>
      <c r="AR33" s="501"/>
      <c r="AS33" s="501"/>
      <c r="AT33" s="502"/>
      <c r="AU33" s="479"/>
      <c r="AV33" s="480"/>
      <c r="AW33" s="480"/>
      <c r="AX33" s="481"/>
      <c r="AY33" s="500" t="s">
        <v>616</v>
      </c>
      <c r="AZ33" s="501"/>
      <c r="BA33" s="501"/>
      <c r="BB33" s="502"/>
      <c r="BC33" s="479"/>
      <c r="BD33" s="480"/>
      <c r="BE33" s="480"/>
      <c r="BF33" s="481"/>
      <c r="BG33" s="319" t="str">
        <f t="shared" si="0"/>
        <v>n.é.</v>
      </c>
      <c r="BH33" s="320"/>
    </row>
    <row r="34" spans="1:60" ht="20.100000000000001" hidden="1" customHeight="1" x14ac:dyDescent="0.2">
      <c r="A34" s="393" t="s">
        <v>183</v>
      </c>
      <c r="B34" s="394"/>
      <c r="C34" s="411" t="s">
        <v>286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398" t="s">
        <v>287</v>
      </c>
      <c r="AD34" s="399"/>
      <c r="AE34" s="461"/>
      <c r="AF34" s="462"/>
      <c r="AG34" s="462"/>
      <c r="AH34" s="463"/>
      <c r="AI34" s="461"/>
      <c r="AJ34" s="462"/>
      <c r="AK34" s="462"/>
      <c r="AL34" s="463"/>
      <c r="AM34" s="461"/>
      <c r="AN34" s="462"/>
      <c r="AO34" s="462"/>
      <c r="AP34" s="463"/>
      <c r="AQ34" s="500" t="s">
        <v>616</v>
      </c>
      <c r="AR34" s="501"/>
      <c r="AS34" s="501"/>
      <c r="AT34" s="502"/>
      <c r="AU34" s="461"/>
      <c r="AV34" s="462"/>
      <c r="AW34" s="462"/>
      <c r="AX34" s="463"/>
      <c r="AY34" s="500" t="s">
        <v>616</v>
      </c>
      <c r="AZ34" s="501"/>
      <c r="BA34" s="501"/>
      <c r="BB34" s="502"/>
      <c r="BC34" s="461"/>
      <c r="BD34" s="462"/>
      <c r="BE34" s="462"/>
      <c r="BF34" s="463"/>
      <c r="BG34" s="319" t="str">
        <f t="shared" si="0"/>
        <v>n.é.</v>
      </c>
      <c r="BH34" s="320"/>
    </row>
    <row r="35" spans="1:60" ht="20.100000000000001" hidden="1" customHeight="1" x14ac:dyDescent="0.2">
      <c r="A35" s="393" t="s">
        <v>184</v>
      </c>
      <c r="B35" s="394"/>
      <c r="C35" s="411" t="s">
        <v>288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3"/>
      <c r="AC35" s="398" t="s">
        <v>289</v>
      </c>
      <c r="AD35" s="399"/>
      <c r="AE35" s="461"/>
      <c r="AF35" s="462"/>
      <c r="AG35" s="462"/>
      <c r="AH35" s="463"/>
      <c r="AI35" s="461"/>
      <c r="AJ35" s="462"/>
      <c r="AK35" s="462"/>
      <c r="AL35" s="463"/>
      <c r="AM35" s="461"/>
      <c r="AN35" s="462"/>
      <c r="AO35" s="462"/>
      <c r="AP35" s="463"/>
      <c r="AQ35" s="500" t="s">
        <v>616</v>
      </c>
      <c r="AR35" s="501"/>
      <c r="AS35" s="501"/>
      <c r="AT35" s="502"/>
      <c r="AU35" s="461"/>
      <c r="AV35" s="462"/>
      <c r="AW35" s="462"/>
      <c r="AX35" s="463"/>
      <c r="AY35" s="500" t="s">
        <v>616</v>
      </c>
      <c r="AZ35" s="501"/>
      <c r="BA35" s="501"/>
      <c r="BB35" s="502"/>
      <c r="BC35" s="461"/>
      <c r="BD35" s="462"/>
      <c r="BE35" s="462"/>
      <c r="BF35" s="463"/>
      <c r="BG35" s="319" t="str">
        <f t="shared" si="0"/>
        <v>n.é.</v>
      </c>
      <c r="BH35" s="320"/>
    </row>
    <row r="36" spans="1:60" ht="20.100000000000001" hidden="1" customHeight="1" x14ac:dyDescent="0.2">
      <c r="A36" s="393" t="s">
        <v>185</v>
      </c>
      <c r="B36" s="394"/>
      <c r="C36" s="411" t="s">
        <v>290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3"/>
      <c r="AC36" s="398" t="s">
        <v>291</v>
      </c>
      <c r="AD36" s="399"/>
      <c r="AE36" s="461"/>
      <c r="AF36" s="462"/>
      <c r="AG36" s="462"/>
      <c r="AH36" s="463"/>
      <c r="AI36" s="461"/>
      <c r="AJ36" s="462"/>
      <c r="AK36" s="462"/>
      <c r="AL36" s="463"/>
      <c r="AM36" s="479"/>
      <c r="AN36" s="480"/>
      <c r="AO36" s="480"/>
      <c r="AP36" s="481"/>
      <c r="AQ36" s="500" t="s">
        <v>616</v>
      </c>
      <c r="AR36" s="501"/>
      <c r="AS36" s="501"/>
      <c r="AT36" s="502"/>
      <c r="AU36" s="479"/>
      <c r="AV36" s="480"/>
      <c r="AW36" s="480"/>
      <c r="AX36" s="481"/>
      <c r="AY36" s="500" t="s">
        <v>616</v>
      </c>
      <c r="AZ36" s="501"/>
      <c r="BA36" s="501"/>
      <c r="BB36" s="502"/>
      <c r="BC36" s="479"/>
      <c r="BD36" s="480"/>
      <c r="BE36" s="480"/>
      <c r="BF36" s="481"/>
      <c r="BG36" s="319" t="str">
        <f t="shared" si="0"/>
        <v>n.é.</v>
      </c>
      <c r="BH36" s="320"/>
    </row>
    <row r="37" spans="1:60" ht="20.100000000000001" hidden="1" customHeight="1" x14ac:dyDescent="0.2">
      <c r="A37" s="393" t="s">
        <v>186</v>
      </c>
      <c r="B37" s="394"/>
      <c r="C37" s="411" t="s">
        <v>292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3"/>
      <c r="AC37" s="398" t="s">
        <v>293</v>
      </c>
      <c r="AD37" s="399"/>
      <c r="AE37" s="461"/>
      <c r="AF37" s="462"/>
      <c r="AG37" s="462"/>
      <c r="AH37" s="463"/>
      <c r="AI37" s="461"/>
      <c r="AJ37" s="462"/>
      <c r="AK37" s="462"/>
      <c r="AL37" s="463"/>
      <c r="AM37" s="479"/>
      <c r="AN37" s="480"/>
      <c r="AO37" s="480"/>
      <c r="AP37" s="481"/>
      <c r="AQ37" s="500" t="s">
        <v>616</v>
      </c>
      <c r="AR37" s="501"/>
      <c r="AS37" s="501"/>
      <c r="AT37" s="502"/>
      <c r="AU37" s="479"/>
      <c r="AV37" s="480"/>
      <c r="AW37" s="480"/>
      <c r="AX37" s="481"/>
      <c r="AY37" s="500" t="s">
        <v>616</v>
      </c>
      <c r="AZ37" s="501"/>
      <c r="BA37" s="501"/>
      <c r="BB37" s="502"/>
      <c r="BC37" s="479"/>
      <c r="BD37" s="480"/>
      <c r="BE37" s="480"/>
      <c r="BF37" s="481"/>
      <c r="BG37" s="319" t="str">
        <f t="shared" si="0"/>
        <v>n.é.</v>
      </c>
      <c r="BH37" s="320"/>
    </row>
    <row r="38" spans="1:60" s="3" customFormat="1" ht="20.100000000000001" customHeight="1" x14ac:dyDescent="0.2">
      <c r="A38" s="482" t="s">
        <v>187</v>
      </c>
      <c r="B38" s="483"/>
      <c r="C38" s="484" t="s">
        <v>294</v>
      </c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6"/>
      <c r="AC38" s="472" t="s">
        <v>295</v>
      </c>
      <c r="AD38" s="473"/>
      <c r="AE38" s="469">
        <f>SUM(AE33:AH37)</f>
        <v>0</v>
      </c>
      <c r="AF38" s="470"/>
      <c r="AG38" s="470"/>
      <c r="AH38" s="471"/>
      <c r="AI38" s="469">
        <f>SUM(AI33:AL37)</f>
        <v>0</v>
      </c>
      <c r="AJ38" s="470"/>
      <c r="AK38" s="470"/>
      <c r="AL38" s="471"/>
      <c r="AM38" s="469">
        <f>SUM(AM33:AP37)</f>
        <v>0</v>
      </c>
      <c r="AN38" s="470"/>
      <c r="AO38" s="470"/>
      <c r="AP38" s="471"/>
      <c r="AQ38" s="503" t="s">
        <v>616</v>
      </c>
      <c r="AR38" s="504"/>
      <c r="AS38" s="504"/>
      <c r="AT38" s="505"/>
      <c r="AU38" s="469">
        <f>SUM(AU33:AX37)</f>
        <v>0</v>
      </c>
      <c r="AV38" s="470"/>
      <c r="AW38" s="470"/>
      <c r="AX38" s="471"/>
      <c r="AY38" s="503" t="s">
        <v>616</v>
      </c>
      <c r="AZ38" s="504"/>
      <c r="BA38" s="504"/>
      <c r="BB38" s="505"/>
      <c r="BC38" s="469">
        <f>SUM(BC33:BF37)</f>
        <v>0</v>
      </c>
      <c r="BD38" s="470"/>
      <c r="BE38" s="470"/>
      <c r="BF38" s="471"/>
      <c r="BG38" s="498" t="str">
        <f t="shared" si="0"/>
        <v>n.é.</v>
      </c>
      <c r="BH38" s="499"/>
    </row>
    <row r="39" spans="1:60" ht="20.100000000000001" hidden="1" customHeight="1" x14ac:dyDescent="0.2">
      <c r="A39" s="393" t="s">
        <v>188</v>
      </c>
      <c r="B39" s="394"/>
      <c r="C39" s="411" t="s">
        <v>296</v>
      </c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3"/>
      <c r="AC39" s="398" t="s">
        <v>297</v>
      </c>
      <c r="AD39" s="399"/>
      <c r="AE39" s="461"/>
      <c r="AF39" s="462"/>
      <c r="AG39" s="462"/>
      <c r="AH39" s="463"/>
      <c r="AI39" s="461"/>
      <c r="AJ39" s="462"/>
      <c r="AK39" s="462"/>
      <c r="AL39" s="463"/>
      <c r="AM39" s="479"/>
      <c r="AN39" s="480"/>
      <c r="AO39" s="480"/>
      <c r="AP39" s="481"/>
      <c r="AQ39" s="500" t="s">
        <v>616</v>
      </c>
      <c r="AR39" s="501"/>
      <c r="AS39" s="501"/>
      <c r="AT39" s="502"/>
      <c r="AU39" s="479"/>
      <c r="AV39" s="480"/>
      <c r="AW39" s="480"/>
      <c r="AX39" s="481"/>
      <c r="AY39" s="500" t="s">
        <v>616</v>
      </c>
      <c r="AZ39" s="501"/>
      <c r="BA39" s="501"/>
      <c r="BB39" s="502"/>
      <c r="BC39" s="479"/>
      <c r="BD39" s="480"/>
      <c r="BE39" s="480"/>
      <c r="BF39" s="481"/>
      <c r="BG39" s="319" t="str">
        <f t="shared" si="0"/>
        <v>n.é.</v>
      </c>
      <c r="BH39" s="320"/>
    </row>
    <row r="40" spans="1:60" s="3" customFormat="1" ht="20.100000000000001" customHeight="1" x14ac:dyDescent="0.2">
      <c r="A40" s="482" t="s">
        <v>189</v>
      </c>
      <c r="B40" s="483"/>
      <c r="C40" s="484" t="s">
        <v>298</v>
      </c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6"/>
      <c r="AC40" s="472" t="s">
        <v>299</v>
      </c>
      <c r="AD40" s="473"/>
      <c r="AE40" s="469">
        <f>AE29+AE30+AE31+AE32+AE38+AE39</f>
        <v>0</v>
      </c>
      <c r="AF40" s="470"/>
      <c r="AG40" s="470"/>
      <c r="AH40" s="471"/>
      <c r="AI40" s="469">
        <f>AI29+AI30+AI31+AI32+AI38+AI39</f>
        <v>0</v>
      </c>
      <c r="AJ40" s="470"/>
      <c r="AK40" s="470"/>
      <c r="AL40" s="471"/>
      <c r="AM40" s="469">
        <f>AM29+AM30+AM31+AM32+AM38+AM39</f>
        <v>0</v>
      </c>
      <c r="AN40" s="470"/>
      <c r="AO40" s="470"/>
      <c r="AP40" s="471"/>
      <c r="AQ40" s="503" t="s">
        <v>616</v>
      </c>
      <c r="AR40" s="504"/>
      <c r="AS40" s="504"/>
      <c r="AT40" s="505"/>
      <c r="AU40" s="469">
        <f>AU29+AU30+AU31+AU32+AU38+AU39</f>
        <v>0</v>
      </c>
      <c r="AV40" s="470"/>
      <c r="AW40" s="470"/>
      <c r="AX40" s="471"/>
      <c r="AY40" s="503" t="s">
        <v>616</v>
      </c>
      <c r="AZ40" s="504"/>
      <c r="BA40" s="504"/>
      <c r="BB40" s="505"/>
      <c r="BC40" s="469">
        <f>BC29+BC30+BC31+BC32+BC38+BC39</f>
        <v>0</v>
      </c>
      <c r="BD40" s="470"/>
      <c r="BE40" s="470"/>
      <c r="BF40" s="471"/>
      <c r="BG40" s="498" t="str">
        <f t="shared" si="0"/>
        <v>n.é.</v>
      </c>
      <c r="BH40" s="499"/>
    </row>
    <row r="41" spans="1:60" ht="20.100000000000001" hidden="1" customHeight="1" x14ac:dyDescent="0.2">
      <c r="A41" s="393" t="s">
        <v>190</v>
      </c>
      <c r="B41" s="394"/>
      <c r="C41" s="411" t="s">
        <v>300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3"/>
      <c r="AC41" s="398" t="s">
        <v>301</v>
      </c>
      <c r="AD41" s="399"/>
      <c r="AE41" s="461"/>
      <c r="AF41" s="462"/>
      <c r="AG41" s="462"/>
      <c r="AH41" s="463"/>
      <c r="AI41" s="461"/>
      <c r="AJ41" s="462"/>
      <c r="AK41" s="462"/>
      <c r="AL41" s="463"/>
      <c r="AM41" s="479"/>
      <c r="AN41" s="480"/>
      <c r="AO41" s="480"/>
      <c r="AP41" s="481"/>
      <c r="AQ41" s="500" t="s">
        <v>616</v>
      </c>
      <c r="AR41" s="501"/>
      <c r="AS41" s="501"/>
      <c r="AT41" s="502"/>
      <c r="AU41" s="479"/>
      <c r="AV41" s="480"/>
      <c r="AW41" s="480"/>
      <c r="AX41" s="481"/>
      <c r="AY41" s="500" t="s">
        <v>616</v>
      </c>
      <c r="AZ41" s="501"/>
      <c r="BA41" s="501"/>
      <c r="BB41" s="502"/>
      <c r="BC41" s="479"/>
      <c r="BD41" s="480"/>
      <c r="BE41" s="480"/>
      <c r="BF41" s="481"/>
      <c r="BG41" s="319" t="str">
        <f t="shared" si="0"/>
        <v>n.é.</v>
      </c>
      <c r="BH41" s="320"/>
    </row>
    <row r="42" spans="1:60" ht="20.100000000000001" customHeight="1" x14ac:dyDescent="0.2">
      <c r="A42" s="393" t="s">
        <v>191</v>
      </c>
      <c r="B42" s="394"/>
      <c r="C42" s="411" t="s">
        <v>302</v>
      </c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3"/>
      <c r="AC42" s="398" t="s">
        <v>303</v>
      </c>
      <c r="AD42" s="399"/>
      <c r="AE42" s="461">
        <f>SUM(AE43:AH45)</f>
        <v>10280000</v>
      </c>
      <c r="AF42" s="462"/>
      <c r="AG42" s="462"/>
      <c r="AH42" s="463"/>
      <c r="AI42" s="461">
        <v>14547626</v>
      </c>
      <c r="AJ42" s="462"/>
      <c r="AK42" s="462"/>
      <c r="AL42" s="463"/>
      <c r="AM42" s="479">
        <v>14547626</v>
      </c>
      <c r="AN42" s="480"/>
      <c r="AO42" s="480"/>
      <c r="AP42" s="481"/>
      <c r="AQ42" s="500" t="s">
        <v>616</v>
      </c>
      <c r="AR42" s="501"/>
      <c r="AS42" s="501"/>
      <c r="AT42" s="502"/>
      <c r="AU42" s="479">
        <v>0</v>
      </c>
      <c r="AV42" s="480"/>
      <c r="AW42" s="480"/>
      <c r="AX42" s="481"/>
      <c r="AY42" s="500" t="s">
        <v>616</v>
      </c>
      <c r="AZ42" s="501"/>
      <c r="BA42" s="501"/>
      <c r="BB42" s="502"/>
      <c r="BC42" s="479">
        <v>14539949</v>
      </c>
      <c r="BD42" s="480"/>
      <c r="BE42" s="480"/>
      <c r="BF42" s="481"/>
      <c r="BG42" s="319">
        <f t="shared" si="0"/>
        <v>0.99947228503124841</v>
      </c>
      <c r="BH42" s="320"/>
    </row>
    <row r="43" spans="1:60" s="7" customFormat="1" ht="20.100000000000001" customHeight="1" x14ac:dyDescent="0.2">
      <c r="A43" s="464" t="s">
        <v>476</v>
      </c>
      <c r="B43" s="465"/>
      <c r="C43" s="466" t="s">
        <v>827</v>
      </c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8"/>
      <c r="AC43" s="456" t="s">
        <v>476</v>
      </c>
      <c r="AD43" s="457"/>
      <c r="AE43" s="458">
        <v>9450000</v>
      </c>
      <c r="AF43" s="459"/>
      <c r="AG43" s="459"/>
      <c r="AH43" s="460"/>
      <c r="AI43" s="458">
        <v>13717626</v>
      </c>
      <c r="AJ43" s="459"/>
      <c r="AK43" s="459"/>
      <c r="AL43" s="460"/>
      <c r="AM43" s="474" t="s">
        <v>616</v>
      </c>
      <c r="AN43" s="475"/>
      <c r="AO43" s="475"/>
      <c r="AP43" s="476"/>
      <c r="AQ43" s="474" t="s">
        <v>616</v>
      </c>
      <c r="AR43" s="475"/>
      <c r="AS43" s="475"/>
      <c r="AT43" s="476"/>
      <c r="AU43" s="474" t="s">
        <v>616</v>
      </c>
      <c r="AV43" s="475"/>
      <c r="AW43" s="475"/>
      <c r="AX43" s="476"/>
      <c r="AY43" s="474" t="s">
        <v>616</v>
      </c>
      <c r="AZ43" s="475"/>
      <c r="BA43" s="475"/>
      <c r="BB43" s="476"/>
      <c r="BC43" s="474" t="s">
        <v>616</v>
      </c>
      <c r="BD43" s="475"/>
      <c r="BE43" s="475"/>
      <c r="BF43" s="476"/>
      <c r="BG43" s="477" t="s">
        <v>618</v>
      </c>
      <c r="BH43" s="478"/>
    </row>
    <row r="44" spans="1:60" s="7" customFormat="1" ht="20.100000000000001" customHeight="1" x14ac:dyDescent="0.2">
      <c r="A44" s="464" t="s">
        <v>476</v>
      </c>
      <c r="B44" s="465"/>
      <c r="C44" s="466" t="s">
        <v>828</v>
      </c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8"/>
      <c r="AC44" s="456" t="s">
        <v>476</v>
      </c>
      <c r="AD44" s="457"/>
      <c r="AE44" s="458">
        <v>630000</v>
      </c>
      <c r="AF44" s="459"/>
      <c r="AG44" s="459"/>
      <c r="AH44" s="460"/>
      <c r="AI44" s="458">
        <v>630000</v>
      </c>
      <c r="AJ44" s="459"/>
      <c r="AK44" s="459"/>
      <c r="AL44" s="460"/>
      <c r="AM44" s="474" t="s">
        <v>616</v>
      </c>
      <c r="AN44" s="475"/>
      <c r="AO44" s="475"/>
      <c r="AP44" s="476"/>
      <c r="AQ44" s="474" t="s">
        <v>616</v>
      </c>
      <c r="AR44" s="475"/>
      <c r="AS44" s="475"/>
      <c r="AT44" s="476"/>
      <c r="AU44" s="474" t="s">
        <v>616</v>
      </c>
      <c r="AV44" s="475"/>
      <c r="AW44" s="475"/>
      <c r="AX44" s="476"/>
      <c r="AY44" s="474" t="s">
        <v>616</v>
      </c>
      <c r="AZ44" s="475"/>
      <c r="BA44" s="475"/>
      <c r="BB44" s="476"/>
      <c r="BC44" s="474" t="s">
        <v>616</v>
      </c>
      <c r="BD44" s="475"/>
      <c r="BE44" s="475"/>
      <c r="BF44" s="476"/>
      <c r="BG44" s="477" t="s">
        <v>618</v>
      </c>
      <c r="BH44" s="478"/>
    </row>
    <row r="45" spans="1:60" s="7" customFormat="1" ht="20.100000000000001" customHeight="1" x14ac:dyDescent="0.2">
      <c r="A45" s="464" t="s">
        <v>476</v>
      </c>
      <c r="B45" s="465"/>
      <c r="C45" s="466" t="s">
        <v>826</v>
      </c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8"/>
      <c r="AC45" s="456" t="s">
        <v>476</v>
      </c>
      <c r="AD45" s="457"/>
      <c r="AE45" s="458">
        <v>200000</v>
      </c>
      <c r="AF45" s="459"/>
      <c r="AG45" s="459"/>
      <c r="AH45" s="460"/>
      <c r="AI45" s="458">
        <v>200000</v>
      </c>
      <c r="AJ45" s="459"/>
      <c r="AK45" s="459"/>
      <c r="AL45" s="460"/>
      <c r="AM45" s="474" t="s">
        <v>616</v>
      </c>
      <c r="AN45" s="475"/>
      <c r="AO45" s="475"/>
      <c r="AP45" s="476"/>
      <c r="AQ45" s="474" t="s">
        <v>616</v>
      </c>
      <c r="AR45" s="475"/>
      <c r="AS45" s="475"/>
      <c r="AT45" s="476"/>
      <c r="AU45" s="474" t="s">
        <v>616</v>
      </c>
      <c r="AV45" s="475"/>
      <c r="AW45" s="475"/>
      <c r="AX45" s="476"/>
      <c r="AY45" s="474" t="s">
        <v>616</v>
      </c>
      <c r="AZ45" s="475"/>
      <c r="BA45" s="475"/>
      <c r="BB45" s="476"/>
      <c r="BC45" s="474" t="s">
        <v>616</v>
      </c>
      <c r="BD45" s="475"/>
      <c r="BE45" s="475"/>
      <c r="BF45" s="476"/>
      <c r="BG45" s="477" t="s">
        <v>618</v>
      </c>
      <c r="BH45" s="478"/>
    </row>
    <row r="46" spans="1:60" ht="20.100000000000001" hidden="1" customHeight="1" x14ac:dyDescent="0.2">
      <c r="A46" s="393" t="s">
        <v>192</v>
      </c>
      <c r="B46" s="394"/>
      <c r="C46" s="411" t="s">
        <v>304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3"/>
      <c r="AC46" s="398" t="s">
        <v>305</v>
      </c>
      <c r="AD46" s="399"/>
      <c r="AE46" s="461"/>
      <c r="AF46" s="462"/>
      <c r="AG46" s="462"/>
      <c r="AH46" s="463"/>
      <c r="AI46" s="461"/>
      <c r="AJ46" s="462"/>
      <c r="AK46" s="462"/>
      <c r="AL46" s="463"/>
      <c r="AM46" s="461"/>
      <c r="AN46" s="462"/>
      <c r="AO46" s="462"/>
      <c r="AP46" s="463"/>
      <c r="AQ46" s="196" t="s">
        <v>616</v>
      </c>
      <c r="AR46" s="197"/>
      <c r="AS46" s="197"/>
      <c r="AT46" s="198"/>
      <c r="AU46" s="461"/>
      <c r="AV46" s="462"/>
      <c r="AW46" s="462"/>
      <c r="AX46" s="463"/>
      <c r="AY46" s="196" t="s">
        <v>616</v>
      </c>
      <c r="AZ46" s="197"/>
      <c r="BA46" s="197"/>
      <c r="BB46" s="198"/>
      <c r="BC46" s="461"/>
      <c r="BD46" s="462"/>
      <c r="BE46" s="462"/>
      <c r="BF46" s="463"/>
      <c r="BG46" s="511" t="str">
        <f t="shared" si="0"/>
        <v>n.é.</v>
      </c>
      <c r="BH46" s="512"/>
    </row>
    <row r="47" spans="1:60" ht="20.100000000000001" hidden="1" customHeight="1" x14ac:dyDescent="0.2">
      <c r="A47" s="393" t="s">
        <v>193</v>
      </c>
      <c r="B47" s="394"/>
      <c r="C47" s="411" t="s">
        <v>306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3"/>
      <c r="AC47" s="398" t="s">
        <v>307</v>
      </c>
      <c r="AD47" s="399"/>
      <c r="AE47" s="461"/>
      <c r="AF47" s="462"/>
      <c r="AG47" s="462"/>
      <c r="AH47" s="463"/>
      <c r="AI47" s="461"/>
      <c r="AJ47" s="462"/>
      <c r="AK47" s="462"/>
      <c r="AL47" s="463"/>
      <c r="AM47" s="461"/>
      <c r="AN47" s="462"/>
      <c r="AO47" s="462"/>
      <c r="AP47" s="463"/>
      <c r="AQ47" s="196" t="s">
        <v>616</v>
      </c>
      <c r="AR47" s="197"/>
      <c r="AS47" s="197"/>
      <c r="AT47" s="198"/>
      <c r="AU47" s="461"/>
      <c r="AV47" s="462"/>
      <c r="AW47" s="462"/>
      <c r="AX47" s="463"/>
      <c r="AY47" s="196" t="s">
        <v>616</v>
      </c>
      <c r="AZ47" s="197"/>
      <c r="BA47" s="197"/>
      <c r="BB47" s="198"/>
      <c r="BC47" s="461"/>
      <c r="BD47" s="462"/>
      <c r="BE47" s="462"/>
      <c r="BF47" s="463"/>
      <c r="BG47" s="511" t="str">
        <f t="shared" si="0"/>
        <v>n.é.</v>
      </c>
      <c r="BH47" s="512"/>
    </row>
    <row r="48" spans="1:60" ht="20.100000000000001" customHeight="1" x14ac:dyDescent="0.2">
      <c r="A48" s="393" t="s">
        <v>194</v>
      </c>
      <c r="B48" s="394"/>
      <c r="C48" s="411" t="s">
        <v>308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3"/>
      <c r="AC48" s="398" t="s">
        <v>309</v>
      </c>
      <c r="AD48" s="399"/>
      <c r="AE48" s="461">
        <f>SUM(AE49:AH52)</f>
        <v>4412000</v>
      </c>
      <c r="AF48" s="462"/>
      <c r="AG48" s="462"/>
      <c r="AH48" s="463"/>
      <c r="AI48" s="461">
        <v>4704905</v>
      </c>
      <c r="AJ48" s="462"/>
      <c r="AK48" s="462"/>
      <c r="AL48" s="463"/>
      <c r="AM48" s="461">
        <v>4704905</v>
      </c>
      <c r="AN48" s="462"/>
      <c r="AO48" s="462"/>
      <c r="AP48" s="463"/>
      <c r="AQ48" s="196" t="s">
        <v>616</v>
      </c>
      <c r="AR48" s="197"/>
      <c r="AS48" s="197"/>
      <c r="AT48" s="198"/>
      <c r="AU48" s="461">
        <v>0</v>
      </c>
      <c r="AV48" s="462"/>
      <c r="AW48" s="462"/>
      <c r="AX48" s="463"/>
      <c r="AY48" s="196" t="s">
        <v>616</v>
      </c>
      <c r="AZ48" s="197"/>
      <c r="BA48" s="197"/>
      <c r="BB48" s="198"/>
      <c r="BC48" s="461">
        <v>4704905</v>
      </c>
      <c r="BD48" s="462"/>
      <c r="BE48" s="462"/>
      <c r="BF48" s="463"/>
      <c r="BG48" s="511">
        <f t="shared" si="0"/>
        <v>1</v>
      </c>
      <c r="BH48" s="512"/>
    </row>
    <row r="49" spans="1:60" s="7" customFormat="1" ht="20.100000000000001" customHeight="1" x14ac:dyDescent="0.2">
      <c r="A49" s="464" t="s">
        <v>476</v>
      </c>
      <c r="B49" s="465"/>
      <c r="C49" s="466" t="s">
        <v>829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8"/>
      <c r="AC49" s="456" t="s">
        <v>476</v>
      </c>
      <c r="AD49" s="457"/>
      <c r="AE49" s="458">
        <v>357000</v>
      </c>
      <c r="AF49" s="459"/>
      <c r="AG49" s="459"/>
      <c r="AH49" s="460"/>
      <c r="AI49" s="458">
        <v>263515</v>
      </c>
      <c r="AJ49" s="459"/>
      <c r="AK49" s="459"/>
      <c r="AL49" s="460"/>
      <c r="AM49" s="474" t="s">
        <v>616</v>
      </c>
      <c r="AN49" s="475"/>
      <c r="AO49" s="475"/>
      <c r="AP49" s="476"/>
      <c r="AQ49" s="474" t="s">
        <v>616</v>
      </c>
      <c r="AR49" s="475"/>
      <c r="AS49" s="475"/>
      <c r="AT49" s="476"/>
      <c r="AU49" s="474" t="s">
        <v>616</v>
      </c>
      <c r="AV49" s="475"/>
      <c r="AW49" s="475"/>
      <c r="AX49" s="476"/>
      <c r="AY49" s="474" t="s">
        <v>616</v>
      </c>
      <c r="AZ49" s="475"/>
      <c r="BA49" s="475"/>
      <c r="BB49" s="476"/>
      <c r="BC49" s="474" t="s">
        <v>616</v>
      </c>
      <c r="BD49" s="475"/>
      <c r="BE49" s="475"/>
      <c r="BF49" s="476"/>
      <c r="BG49" s="477" t="s">
        <v>618</v>
      </c>
      <c r="BH49" s="478"/>
    </row>
    <row r="50" spans="1:60" s="7" customFormat="1" ht="20.100000000000001" customHeight="1" x14ac:dyDescent="0.2">
      <c r="A50" s="464" t="s">
        <v>476</v>
      </c>
      <c r="B50" s="465"/>
      <c r="C50" s="466" t="s">
        <v>489</v>
      </c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8"/>
      <c r="AC50" s="456" t="s">
        <v>476</v>
      </c>
      <c r="AD50" s="457"/>
      <c r="AE50" s="458">
        <v>79000</v>
      </c>
      <c r="AF50" s="459"/>
      <c r="AG50" s="459"/>
      <c r="AH50" s="460"/>
      <c r="AI50" s="458">
        <v>79000</v>
      </c>
      <c r="AJ50" s="459"/>
      <c r="AK50" s="459"/>
      <c r="AL50" s="460"/>
      <c r="AM50" s="474" t="s">
        <v>616</v>
      </c>
      <c r="AN50" s="475"/>
      <c r="AO50" s="475"/>
      <c r="AP50" s="476"/>
      <c r="AQ50" s="474" t="s">
        <v>616</v>
      </c>
      <c r="AR50" s="475"/>
      <c r="AS50" s="475"/>
      <c r="AT50" s="476"/>
      <c r="AU50" s="474" t="s">
        <v>616</v>
      </c>
      <c r="AV50" s="475"/>
      <c r="AW50" s="475"/>
      <c r="AX50" s="476"/>
      <c r="AY50" s="474" t="s">
        <v>616</v>
      </c>
      <c r="AZ50" s="475"/>
      <c r="BA50" s="475"/>
      <c r="BB50" s="476"/>
      <c r="BC50" s="474" t="s">
        <v>616</v>
      </c>
      <c r="BD50" s="475"/>
      <c r="BE50" s="475"/>
      <c r="BF50" s="476"/>
      <c r="BG50" s="477" t="s">
        <v>618</v>
      </c>
      <c r="BH50" s="478"/>
    </row>
    <row r="51" spans="1:60" s="7" customFormat="1" ht="20.100000000000001" customHeight="1" x14ac:dyDescent="0.2">
      <c r="A51" s="464" t="s">
        <v>476</v>
      </c>
      <c r="B51" s="465"/>
      <c r="C51" s="466" t="s">
        <v>490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8"/>
      <c r="AC51" s="456" t="s">
        <v>476</v>
      </c>
      <c r="AD51" s="457"/>
      <c r="AE51" s="458">
        <v>3307000</v>
      </c>
      <c r="AF51" s="459"/>
      <c r="AG51" s="459"/>
      <c r="AH51" s="460"/>
      <c r="AI51" s="458">
        <v>3179933</v>
      </c>
      <c r="AJ51" s="459"/>
      <c r="AK51" s="459"/>
      <c r="AL51" s="460"/>
      <c r="AM51" s="474" t="s">
        <v>616</v>
      </c>
      <c r="AN51" s="475"/>
      <c r="AO51" s="475"/>
      <c r="AP51" s="476"/>
      <c r="AQ51" s="474" t="s">
        <v>616</v>
      </c>
      <c r="AR51" s="475"/>
      <c r="AS51" s="475"/>
      <c r="AT51" s="476"/>
      <c r="AU51" s="474" t="s">
        <v>616</v>
      </c>
      <c r="AV51" s="475"/>
      <c r="AW51" s="475"/>
      <c r="AX51" s="476"/>
      <c r="AY51" s="474" t="s">
        <v>616</v>
      </c>
      <c r="AZ51" s="475"/>
      <c r="BA51" s="475"/>
      <c r="BB51" s="476"/>
      <c r="BC51" s="474" t="s">
        <v>616</v>
      </c>
      <c r="BD51" s="475"/>
      <c r="BE51" s="475"/>
      <c r="BF51" s="476"/>
      <c r="BG51" s="477" t="s">
        <v>618</v>
      </c>
      <c r="BH51" s="478"/>
    </row>
    <row r="52" spans="1:60" s="7" customFormat="1" ht="20.100000000000001" customHeight="1" x14ac:dyDescent="0.2">
      <c r="A52" s="464" t="s">
        <v>476</v>
      </c>
      <c r="B52" s="465"/>
      <c r="C52" s="466" t="s">
        <v>830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8"/>
      <c r="AC52" s="456" t="s">
        <v>476</v>
      </c>
      <c r="AD52" s="457"/>
      <c r="AE52" s="458">
        <v>669000</v>
      </c>
      <c r="AF52" s="459"/>
      <c r="AG52" s="459"/>
      <c r="AH52" s="460"/>
      <c r="AI52" s="458">
        <v>1182457</v>
      </c>
      <c r="AJ52" s="459"/>
      <c r="AK52" s="459"/>
      <c r="AL52" s="460"/>
      <c r="AM52" s="474" t="s">
        <v>616</v>
      </c>
      <c r="AN52" s="475"/>
      <c r="AO52" s="475"/>
      <c r="AP52" s="476"/>
      <c r="AQ52" s="474" t="s">
        <v>616</v>
      </c>
      <c r="AR52" s="475"/>
      <c r="AS52" s="475"/>
      <c r="AT52" s="476"/>
      <c r="AU52" s="474" t="s">
        <v>616</v>
      </c>
      <c r="AV52" s="475"/>
      <c r="AW52" s="475"/>
      <c r="AX52" s="476"/>
      <c r="AY52" s="474" t="s">
        <v>616</v>
      </c>
      <c r="AZ52" s="475"/>
      <c r="BA52" s="475"/>
      <c r="BB52" s="476"/>
      <c r="BC52" s="474" t="s">
        <v>616</v>
      </c>
      <c r="BD52" s="475"/>
      <c r="BE52" s="475"/>
      <c r="BF52" s="476"/>
      <c r="BG52" s="477" t="s">
        <v>618</v>
      </c>
      <c r="BH52" s="478"/>
    </row>
    <row r="53" spans="1:60" x14ac:dyDescent="0.2">
      <c r="A53" s="393" t="s">
        <v>195</v>
      </c>
      <c r="B53" s="394"/>
      <c r="C53" s="411" t="s">
        <v>310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3"/>
      <c r="AC53" s="398" t="s">
        <v>311</v>
      </c>
      <c r="AD53" s="399"/>
      <c r="AE53" s="461">
        <v>3912840</v>
      </c>
      <c r="AF53" s="462"/>
      <c r="AG53" s="462"/>
      <c r="AH53" s="463"/>
      <c r="AI53" s="461">
        <v>5663536</v>
      </c>
      <c r="AJ53" s="462"/>
      <c r="AK53" s="462"/>
      <c r="AL53" s="463"/>
      <c r="AM53" s="461">
        <v>5185239</v>
      </c>
      <c r="AN53" s="462"/>
      <c r="AO53" s="462"/>
      <c r="AP53" s="463"/>
      <c r="AQ53" s="196" t="s">
        <v>616</v>
      </c>
      <c r="AR53" s="197"/>
      <c r="AS53" s="197"/>
      <c r="AT53" s="198"/>
      <c r="AU53" s="461">
        <v>0</v>
      </c>
      <c r="AV53" s="462"/>
      <c r="AW53" s="462"/>
      <c r="AX53" s="463"/>
      <c r="AY53" s="196" t="s">
        <v>616</v>
      </c>
      <c r="AZ53" s="197"/>
      <c r="BA53" s="197"/>
      <c r="BB53" s="198"/>
      <c r="BC53" s="461">
        <v>5183166</v>
      </c>
      <c r="BD53" s="462"/>
      <c r="BE53" s="462"/>
      <c r="BF53" s="463"/>
      <c r="BG53" s="511">
        <f t="shared" si="0"/>
        <v>0.9151819640592026</v>
      </c>
      <c r="BH53" s="512"/>
    </row>
    <row r="54" spans="1:60" x14ac:dyDescent="0.2">
      <c r="A54" s="393" t="s">
        <v>196</v>
      </c>
      <c r="B54" s="394"/>
      <c r="C54" s="411" t="s">
        <v>312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3"/>
      <c r="AC54" s="398" t="s">
        <v>313</v>
      </c>
      <c r="AD54" s="399"/>
      <c r="AE54" s="461"/>
      <c r="AF54" s="462"/>
      <c r="AG54" s="462"/>
      <c r="AH54" s="463"/>
      <c r="AI54" s="461"/>
      <c r="AJ54" s="462"/>
      <c r="AK54" s="462"/>
      <c r="AL54" s="463"/>
      <c r="AM54" s="461"/>
      <c r="AN54" s="462"/>
      <c r="AO54" s="462"/>
      <c r="AP54" s="463"/>
      <c r="AQ54" s="196" t="s">
        <v>616</v>
      </c>
      <c r="AR54" s="197"/>
      <c r="AS54" s="197"/>
      <c r="AT54" s="198"/>
      <c r="AU54" s="461"/>
      <c r="AV54" s="462"/>
      <c r="AW54" s="462"/>
      <c r="AX54" s="463"/>
      <c r="AY54" s="196" t="s">
        <v>616</v>
      </c>
      <c r="AZ54" s="197"/>
      <c r="BA54" s="197"/>
      <c r="BB54" s="198"/>
      <c r="BC54" s="461"/>
      <c r="BD54" s="462"/>
      <c r="BE54" s="462"/>
      <c r="BF54" s="463"/>
      <c r="BG54" s="511" t="str">
        <f t="shared" si="0"/>
        <v>n.é.</v>
      </c>
      <c r="BH54" s="512"/>
    </row>
    <row r="55" spans="1:60" x14ac:dyDescent="0.2">
      <c r="A55" s="393" t="s">
        <v>197</v>
      </c>
      <c r="B55" s="394"/>
      <c r="C55" s="411" t="s">
        <v>314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398" t="s">
        <v>315</v>
      </c>
      <c r="AD55" s="399"/>
      <c r="AE55" s="461">
        <v>0</v>
      </c>
      <c r="AF55" s="462"/>
      <c r="AG55" s="462"/>
      <c r="AH55" s="463"/>
      <c r="AI55" s="461">
        <v>1</v>
      </c>
      <c r="AJ55" s="462"/>
      <c r="AK55" s="462"/>
      <c r="AL55" s="463"/>
      <c r="AM55" s="461">
        <v>1</v>
      </c>
      <c r="AN55" s="462"/>
      <c r="AO55" s="462"/>
      <c r="AP55" s="463"/>
      <c r="AQ55" s="196" t="s">
        <v>616</v>
      </c>
      <c r="AR55" s="197"/>
      <c r="AS55" s="197"/>
      <c r="AT55" s="198"/>
      <c r="AU55" s="461">
        <v>0</v>
      </c>
      <c r="AV55" s="462"/>
      <c r="AW55" s="462"/>
      <c r="AX55" s="463"/>
      <c r="AY55" s="196" t="s">
        <v>616</v>
      </c>
      <c r="AZ55" s="197"/>
      <c r="BA55" s="197"/>
      <c r="BB55" s="198"/>
      <c r="BC55" s="461">
        <v>1</v>
      </c>
      <c r="BD55" s="462"/>
      <c r="BE55" s="462"/>
      <c r="BF55" s="463"/>
      <c r="BG55" s="511">
        <f t="shared" si="0"/>
        <v>1</v>
      </c>
      <c r="BH55" s="512"/>
    </row>
    <row r="56" spans="1:60" x14ac:dyDescent="0.2">
      <c r="A56" s="393" t="s">
        <v>198</v>
      </c>
      <c r="B56" s="394"/>
      <c r="C56" s="411" t="s">
        <v>316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3"/>
      <c r="AC56" s="398" t="s">
        <v>317</v>
      </c>
      <c r="AD56" s="399"/>
      <c r="AE56" s="461"/>
      <c r="AF56" s="462"/>
      <c r="AG56" s="462"/>
      <c r="AH56" s="463"/>
      <c r="AI56" s="461"/>
      <c r="AJ56" s="462"/>
      <c r="AK56" s="462"/>
      <c r="AL56" s="463"/>
      <c r="AM56" s="461"/>
      <c r="AN56" s="462"/>
      <c r="AO56" s="462"/>
      <c r="AP56" s="463"/>
      <c r="AQ56" s="196" t="s">
        <v>616</v>
      </c>
      <c r="AR56" s="197"/>
      <c r="AS56" s="197"/>
      <c r="AT56" s="198"/>
      <c r="AU56" s="461"/>
      <c r="AV56" s="462"/>
      <c r="AW56" s="462"/>
      <c r="AX56" s="463"/>
      <c r="AY56" s="196" t="s">
        <v>616</v>
      </c>
      <c r="AZ56" s="197"/>
      <c r="BA56" s="197"/>
      <c r="BB56" s="198"/>
      <c r="BC56" s="461"/>
      <c r="BD56" s="462"/>
      <c r="BE56" s="462"/>
      <c r="BF56" s="463"/>
      <c r="BG56" s="511" t="str">
        <f t="shared" si="0"/>
        <v>n.é.</v>
      </c>
      <c r="BH56" s="512"/>
    </row>
    <row r="57" spans="1:60" x14ac:dyDescent="0.2">
      <c r="A57" s="393" t="s">
        <v>199</v>
      </c>
      <c r="B57" s="394"/>
      <c r="C57" s="411" t="s">
        <v>628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3"/>
      <c r="AC57" s="398" t="s">
        <v>319</v>
      </c>
      <c r="AD57" s="399"/>
      <c r="AE57" s="461"/>
      <c r="AF57" s="462"/>
      <c r="AG57" s="462"/>
      <c r="AH57" s="463"/>
      <c r="AI57" s="461"/>
      <c r="AJ57" s="462"/>
      <c r="AK57" s="462"/>
      <c r="AL57" s="463"/>
      <c r="AM57" s="461"/>
      <c r="AN57" s="462"/>
      <c r="AO57" s="462"/>
      <c r="AP57" s="463"/>
      <c r="AQ57" s="196" t="s">
        <v>616</v>
      </c>
      <c r="AR57" s="197"/>
      <c r="AS57" s="197"/>
      <c r="AT57" s="198"/>
      <c r="AU57" s="461"/>
      <c r="AV57" s="462"/>
      <c r="AW57" s="462"/>
      <c r="AX57" s="463"/>
      <c r="AY57" s="196" t="s">
        <v>616</v>
      </c>
      <c r="AZ57" s="197"/>
      <c r="BA57" s="197"/>
      <c r="BB57" s="198"/>
      <c r="BC57" s="461"/>
      <c r="BD57" s="462"/>
      <c r="BE57" s="462"/>
      <c r="BF57" s="463"/>
      <c r="BG57" s="511" t="str">
        <f t="shared" si="0"/>
        <v>n.é.</v>
      </c>
      <c r="BH57" s="512"/>
    </row>
    <row r="58" spans="1:60" x14ac:dyDescent="0.2">
      <c r="A58" s="393" t="s">
        <v>200</v>
      </c>
      <c r="B58" s="394"/>
      <c r="C58" s="411" t="s">
        <v>318</v>
      </c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3"/>
      <c r="AC58" s="398" t="s">
        <v>627</v>
      </c>
      <c r="AD58" s="399"/>
      <c r="AE58" s="461">
        <v>0</v>
      </c>
      <c r="AF58" s="462"/>
      <c r="AG58" s="462"/>
      <c r="AH58" s="463"/>
      <c r="AI58" s="461">
        <v>6</v>
      </c>
      <c r="AJ58" s="462"/>
      <c r="AK58" s="462"/>
      <c r="AL58" s="463"/>
      <c r="AM58" s="461">
        <v>6</v>
      </c>
      <c r="AN58" s="462"/>
      <c r="AO58" s="462"/>
      <c r="AP58" s="463"/>
      <c r="AQ58" s="196" t="s">
        <v>616</v>
      </c>
      <c r="AR58" s="197"/>
      <c r="AS58" s="197"/>
      <c r="AT58" s="198"/>
      <c r="AU58" s="461">
        <v>0</v>
      </c>
      <c r="AV58" s="462"/>
      <c r="AW58" s="462"/>
      <c r="AX58" s="463"/>
      <c r="AY58" s="196" t="s">
        <v>616</v>
      </c>
      <c r="AZ58" s="197"/>
      <c r="BA58" s="197"/>
      <c r="BB58" s="198"/>
      <c r="BC58" s="461">
        <v>6</v>
      </c>
      <c r="BD58" s="462"/>
      <c r="BE58" s="462"/>
      <c r="BF58" s="463"/>
      <c r="BG58" s="511">
        <f t="shared" si="0"/>
        <v>1</v>
      </c>
      <c r="BH58" s="512"/>
    </row>
    <row r="59" spans="1:60" s="3" customFormat="1" x14ac:dyDescent="0.2">
      <c r="A59" s="482" t="s">
        <v>201</v>
      </c>
      <c r="B59" s="483"/>
      <c r="C59" s="484" t="s">
        <v>629</v>
      </c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6"/>
      <c r="AC59" s="472" t="s">
        <v>320</v>
      </c>
      <c r="AD59" s="473"/>
      <c r="AE59" s="469">
        <f>AE41+AE42+AE46+AE47+AE48+AE53+AE54+AE55+AE56+AE58</f>
        <v>18604840</v>
      </c>
      <c r="AF59" s="470"/>
      <c r="AG59" s="470"/>
      <c r="AH59" s="471"/>
      <c r="AI59" s="469">
        <f>AI41+AI42+AI46+AI47+AI48+AI53+AI54+AI55+AI56+AI58</f>
        <v>24916074</v>
      </c>
      <c r="AJ59" s="470"/>
      <c r="AK59" s="470"/>
      <c r="AL59" s="471"/>
      <c r="AM59" s="469">
        <f>AM41+AM42+AM46+AM47+AM48+AM53+AM54+AM55+AM56+AM58</f>
        <v>24437777</v>
      </c>
      <c r="AN59" s="470"/>
      <c r="AO59" s="470"/>
      <c r="AP59" s="471"/>
      <c r="AQ59" s="513" t="s">
        <v>616</v>
      </c>
      <c r="AR59" s="514"/>
      <c r="AS59" s="514"/>
      <c r="AT59" s="515"/>
      <c r="AU59" s="469">
        <f>AU41+AU42+AU46+AU47+AU48+AU53+AU54+AU55+AU56+AU58</f>
        <v>0</v>
      </c>
      <c r="AV59" s="470"/>
      <c r="AW59" s="470"/>
      <c r="AX59" s="471"/>
      <c r="AY59" s="513" t="s">
        <v>616</v>
      </c>
      <c r="AZ59" s="514"/>
      <c r="BA59" s="514"/>
      <c r="BB59" s="515"/>
      <c r="BC59" s="469">
        <f>BC41+BC42+BC46+BC47+BC48+BC53+BC54+BC55+BC56+BC58</f>
        <v>24428027</v>
      </c>
      <c r="BD59" s="470"/>
      <c r="BE59" s="470"/>
      <c r="BF59" s="471"/>
      <c r="BG59" s="516">
        <f t="shared" ref="BG59:BG130" si="9">IF(AI59&gt;0,BC59/AI59,"n.é.")</f>
        <v>0.98041236352083394</v>
      </c>
      <c r="BH59" s="517"/>
    </row>
    <row r="60" spans="1:60" ht="20.100000000000001" hidden="1" customHeight="1" x14ac:dyDescent="0.2">
      <c r="A60" s="393" t="s">
        <v>202</v>
      </c>
      <c r="B60" s="394"/>
      <c r="C60" s="411" t="s">
        <v>321</v>
      </c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3"/>
      <c r="AC60" s="398" t="s">
        <v>322</v>
      </c>
      <c r="AD60" s="399"/>
      <c r="AE60" s="461"/>
      <c r="AF60" s="462"/>
      <c r="AG60" s="462"/>
      <c r="AH60" s="463"/>
      <c r="AI60" s="461"/>
      <c r="AJ60" s="462"/>
      <c r="AK60" s="462"/>
      <c r="AL60" s="463"/>
      <c r="AM60" s="461"/>
      <c r="AN60" s="462"/>
      <c r="AO60" s="462"/>
      <c r="AP60" s="463"/>
      <c r="AQ60" s="196" t="s">
        <v>616</v>
      </c>
      <c r="AR60" s="197"/>
      <c r="AS60" s="197"/>
      <c r="AT60" s="198"/>
      <c r="AU60" s="461"/>
      <c r="AV60" s="462"/>
      <c r="AW60" s="462"/>
      <c r="AX60" s="463"/>
      <c r="AY60" s="196" t="s">
        <v>616</v>
      </c>
      <c r="AZ60" s="197"/>
      <c r="BA60" s="197"/>
      <c r="BB60" s="198"/>
      <c r="BC60" s="461"/>
      <c r="BD60" s="462"/>
      <c r="BE60" s="462"/>
      <c r="BF60" s="463"/>
      <c r="BG60" s="511" t="str">
        <f t="shared" si="9"/>
        <v>n.é.</v>
      </c>
      <c r="BH60" s="512"/>
    </row>
    <row r="61" spans="1:60" ht="20.100000000000001" hidden="1" customHeight="1" x14ac:dyDescent="0.2">
      <c r="A61" s="393" t="s">
        <v>203</v>
      </c>
      <c r="B61" s="394"/>
      <c r="C61" s="411" t="s">
        <v>323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3"/>
      <c r="AC61" s="398" t="s">
        <v>324</v>
      </c>
      <c r="AD61" s="399"/>
      <c r="AE61" s="461"/>
      <c r="AF61" s="462"/>
      <c r="AG61" s="462"/>
      <c r="AH61" s="463"/>
      <c r="AI61" s="461"/>
      <c r="AJ61" s="462"/>
      <c r="AK61" s="462"/>
      <c r="AL61" s="463"/>
      <c r="AM61" s="461"/>
      <c r="AN61" s="462"/>
      <c r="AO61" s="462"/>
      <c r="AP61" s="463"/>
      <c r="AQ61" s="196" t="s">
        <v>616</v>
      </c>
      <c r="AR61" s="197"/>
      <c r="AS61" s="197"/>
      <c r="AT61" s="198"/>
      <c r="AU61" s="461"/>
      <c r="AV61" s="462"/>
      <c r="AW61" s="462"/>
      <c r="AX61" s="463"/>
      <c r="AY61" s="196" t="s">
        <v>616</v>
      </c>
      <c r="AZ61" s="197"/>
      <c r="BA61" s="197"/>
      <c r="BB61" s="198"/>
      <c r="BC61" s="461"/>
      <c r="BD61" s="462"/>
      <c r="BE61" s="462"/>
      <c r="BF61" s="463"/>
      <c r="BG61" s="511" t="str">
        <f t="shared" si="9"/>
        <v>n.é.</v>
      </c>
      <c r="BH61" s="512"/>
    </row>
    <row r="62" spans="1:60" ht="20.100000000000001" hidden="1" customHeight="1" x14ac:dyDescent="0.2">
      <c r="A62" s="393" t="s">
        <v>204</v>
      </c>
      <c r="B62" s="394"/>
      <c r="C62" s="411" t="s">
        <v>325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3"/>
      <c r="AC62" s="398" t="s">
        <v>326</v>
      </c>
      <c r="AD62" s="399"/>
      <c r="AE62" s="461"/>
      <c r="AF62" s="462"/>
      <c r="AG62" s="462"/>
      <c r="AH62" s="463"/>
      <c r="AI62" s="461"/>
      <c r="AJ62" s="462"/>
      <c r="AK62" s="462"/>
      <c r="AL62" s="463"/>
      <c r="AM62" s="461"/>
      <c r="AN62" s="462"/>
      <c r="AO62" s="462"/>
      <c r="AP62" s="463"/>
      <c r="AQ62" s="196" t="s">
        <v>616</v>
      </c>
      <c r="AR62" s="197"/>
      <c r="AS62" s="197"/>
      <c r="AT62" s="198"/>
      <c r="AU62" s="461"/>
      <c r="AV62" s="462"/>
      <c r="AW62" s="462"/>
      <c r="AX62" s="463"/>
      <c r="AY62" s="196" t="s">
        <v>616</v>
      </c>
      <c r="AZ62" s="197"/>
      <c r="BA62" s="197"/>
      <c r="BB62" s="198"/>
      <c r="BC62" s="461"/>
      <c r="BD62" s="462"/>
      <c r="BE62" s="462"/>
      <c r="BF62" s="463"/>
      <c r="BG62" s="511" t="str">
        <f t="shared" si="9"/>
        <v>n.é.</v>
      </c>
      <c r="BH62" s="512"/>
    </row>
    <row r="63" spans="1:60" x14ac:dyDescent="0.2">
      <c r="A63" s="393" t="s">
        <v>205</v>
      </c>
      <c r="B63" s="394"/>
      <c r="C63" s="411" t="s">
        <v>327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98" t="s">
        <v>328</v>
      </c>
      <c r="AD63" s="399"/>
      <c r="AE63" s="461"/>
      <c r="AF63" s="462"/>
      <c r="AG63" s="462"/>
      <c r="AH63" s="463"/>
      <c r="AI63" s="461"/>
      <c r="AJ63" s="462"/>
      <c r="AK63" s="462"/>
      <c r="AL63" s="463"/>
      <c r="AM63" s="461"/>
      <c r="AN63" s="462"/>
      <c r="AO63" s="462"/>
      <c r="AP63" s="463"/>
      <c r="AQ63" s="196" t="s">
        <v>616</v>
      </c>
      <c r="AR63" s="197"/>
      <c r="AS63" s="197"/>
      <c r="AT63" s="198"/>
      <c r="AU63" s="461"/>
      <c r="AV63" s="462"/>
      <c r="AW63" s="462"/>
      <c r="AX63" s="463"/>
      <c r="AY63" s="196" t="s">
        <v>616</v>
      </c>
      <c r="AZ63" s="197"/>
      <c r="BA63" s="197"/>
      <c r="BB63" s="198"/>
      <c r="BC63" s="461"/>
      <c r="BD63" s="462"/>
      <c r="BE63" s="462"/>
      <c r="BF63" s="463"/>
      <c r="BG63" s="511" t="str">
        <f t="shared" si="9"/>
        <v>n.é.</v>
      </c>
      <c r="BH63" s="512"/>
    </row>
    <row r="64" spans="1:60" x14ac:dyDescent="0.2">
      <c r="A64" s="393" t="s">
        <v>206</v>
      </c>
      <c r="B64" s="394"/>
      <c r="C64" s="411" t="s">
        <v>329</v>
      </c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3"/>
      <c r="AC64" s="398" t="s">
        <v>330</v>
      </c>
      <c r="AD64" s="399"/>
      <c r="AE64" s="461"/>
      <c r="AF64" s="462"/>
      <c r="AG64" s="462"/>
      <c r="AH64" s="463"/>
      <c r="AI64" s="461"/>
      <c r="AJ64" s="462"/>
      <c r="AK64" s="462"/>
      <c r="AL64" s="463"/>
      <c r="AM64" s="461"/>
      <c r="AN64" s="462"/>
      <c r="AO64" s="462"/>
      <c r="AP64" s="463"/>
      <c r="AQ64" s="196" t="s">
        <v>616</v>
      </c>
      <c r="AR64" s="197"/>
      <c r="AS64" s="197"/>
      <c r="AT64" s="198"/>
      <c r="AU64" s="461"/>
      <c r="AV64" s="462"/>
      <c r="AW64" s="462"/>
      <c r="AX64" s="463"/>
      <c r="AY64" s="196" t="s">
        <v>616</v>
      </c>
      <c r="AZ64" s="197"/>
      <c r="BA64" s="197"/>
      <c r="BB64" s="198"/>
      <c r="BC64" s="461"/>
      <c r="BD64" s="462"/>
      <c r="BE64" s="462"/>
      <c r="BF64" s="463"/>
      <c r="BG64" s="511" t="str">
        <f t="shared" si="9"/>
        <v>n.é.</v>
      </c>
      <c r="BH64" s="512"/>
    </row>
    <row r="65" spans="1:60" s="3" customFormat="1" ht="20.100000000000001" customHeight="1" x14ac:dyDescent="0.2">
      <c r="A65" s="482" t="s">
        <v>207</v>
      </c>
      <c r="B65" s="483"/>
      <c r="C65" s="484" t="s">
        <v>630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6"/>
      <c r="AC65" s="472" t="s">
        <v>331</v>
      </c>
      <c r="AD65" s="473"/>
      <c r="AE65" s="469">
        <f>SUM(AE60:AH64)</f>
        <v>0</v>
      </c>
      <c r="AF65" s="470"/>
      <c r="AG65" s="470"/>
      <c r="AH65" s="471"/>
      <c r="AI65" s="469">
        <f t="shared" ref="AI65" si="10">SUM(AI60:AL64)</f>
        <v>0</v>
      </c>
      <c r="AJ65" s="470"/>
      <c r="AK65" s="470"/>
      <c r="AL65" s="471"/>
      <c r="AM65" s="469">
        <f t="shared" ref="AM65" si="11">SUM(AM60:AP64)</f>
        <v>0</v>
      </c>
      <c r="AN65" s="470"/>
      <c r="AO65" s="470"/>
      <c r="AP65" s="471"/>
      <c r="AQ65" s="513" t="s">
        <v>616</v>
      </c>
      <c r="AR65" s="514"/>
      <c r="AS65" s="514"/>
      <c r="AT65" s="515"/>
      <c r="AU65" s="469">
        <f t="shared" ref="AU65" si="12">SUM(AU60:AX64)</f>
        <v>0</v>
      </c>
      <c r="AV65" s="470"/>
      <c r="AW65" s="470"/>
      <c r="AX65" s="471"/>
      <c r="AY65" s="513" t="s">
        <v>616</v>
      </c>
      <c r="AZ65" s="514"/>
      <c r="BA65" s="514"/>
      <c r="BB65" s="515"/>
      <c r="BC65" s="469">
        <f t="shared" ref="BC65" si="13">SUM(BC60:BF64)</f>
        <v>0</v>
      </c>
      <c r="BD65" s="470"/>
      <c r="BE65" s="470"/>
      <c r="BF65" s="471"/>
      <c r="BG65" s="516" t="str">
        <f t="shared" si="9"/>
        <v>n.é.</v>
      </c>
      <c r="BH65" s="517"/>
    </row>
    <row r="66" spans="1:60" ht="20.100000000000001" hidden="1" customHeight="1" x14ac:dyDescent="0.2">
      <c r="A66" s="393" t="s">
        <v>208</v>
      </c>
      <c r="B66" s="394"/>
      <c r="C66" s="411" t="s">
        <v>433</v>
      </c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3"/>
      <c r="AC66" s="398" t="s">
        <v>332</v>
      </c>
      <c r="AD66" s="399"/>
      <c r="AE66" s="461"/>
      <c r="AF66" s="462"/>
      <c r="AG66" s="462"/>
      <c r="AH66" s="463"/>
      <c r="AI66" s="461"/>
      <c r="AJ66" s="462"/>
      <c r="AK66" s="462"/>
      <c r="AL66" s="463"/>
      <c r="AM66" s="461"/>
      <c r="AN66" s="462"/>
      <c r="AO66" s="462"/>
      <c r="AP66" s="463"/>
      <c r="AQ66" s="196" t="s">
        <v>616</v>
      </c>
      <c r="AR66" s="197"/>
      <c r="AS66" s="197"/>
      <c r="AT66" s="198"/>
      <c r="AU66" s="461"/>
      <c r="AV66" s="462"/>
      <c r="AW66" s="462"/>
      <c r="AX66" s="463"/>
      <c r="AY66" s="196" t="s">
        <v>616</v>
      </c>
      <c r="AZ66" s="197"/>
      <c r="BA66" s="197"/>
      <c r="BB66" s="198"/>
      <c r="BC66" s="461"/>
      <c r="BD66" s="462"/>
      <c r="BE66" s="462"/>
      <c r="BF66" s="463"/>
      <c r="BG66" s="511" t="str">
        <f t="shared" si="9"/>
        <v>n.é.</v>
      </c>
      <c r="BH66" s="512"/>
    </row>
    <row r="67" spans="1:60" ht="20.100000000000001" hidden="1" customHeight="1" x14ac:dyDescent="0.2">
      <c r="A67" s="393" t="s">
        <v>209</v>
      </c>
      <c r="B67" s="394"/>
      <c r="C67" s="411" t="s">
        <v>631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398" t="s">
        <v>333</v>
      </c>
      <c r="AD67" s="399"/>
      <c r="AE67" s="461"/>
      <c r="AF67" s="462"/>
      <c r="AG67" s="462"/>
      <c r="AH67" s="463"/>
      <c r="AI67" s="461"/>
      <c r="AJ67" s="462"/>
      <c r="AK67" s="462"/>
      <c r="AL67" s="463"/>
      <c r="AM67" s="461"/>
      <c r="AN67" s="462"/>
      <c r="AO67" s="462"/>
      <c r="AP67" s="463"/>
      <c r="AQ67" s="196" t="s">
        <v>616</v>
      </c>
      <c r="AR67" s="197"/>
      <c r="AS67" s="197"/>
      <c r="AT67" s="198"/>
      <c r="AU67" s="461"/>
      <c r="AV67" s="462"/>
      <c r="AW67" s="462"/>
      <c r="AX67" s="463"/>
      <c r="AY67" s="196" t="s">
        <v>616</v>
      </c>
      <c r="AZ67" s="197"/>
      <c r="BA67" s="197"/>
      <c r="BB67" s="198"/>
      <c r="BC67" s="461"/>
      <c r="BD67" s="462"/>
      <c r="BE67" s="462"/>
      <c r="BF67" s="463"/>
      <c r="BG67" s="511" t="str">
        <f t="shared" si="9"/>
        <v>n.é.</v>
      </c>
      <c r="BH67" s="512"/>
    </row>
    <row r="68" spans="1:60" ht="20.100000000000001" hidden="1" customHeight="1" x14ac:dyDescent="0.2">
      <c r="A68" s="393" t="s">
        <v>210</v>
      </c>
      <c r="B68" s="394"/>
      <c r="C68" s="411" t="s">
        <v>634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3"/>
      <c r="AC68" s="398" t="s">
        <v>335</v>
      </c>
      <c r="AD68" s="399"/>
      <c r="AE68" s="461"/>
      <c r="AF68" s="462"/>
      <c r="AG68" s="462"/>
      <c r="AH68" s="463"/>
      <c r="AI68" s="461"/>
      <c r="AJ68" s="462"/>
      <c r="AK68" s="462"/>
      <c r="AL68" s="463"/>
      <c r="AM68" s="461"/>
      <c r="AN68" s="462"/>
      <c r="AO68" s="462"/>
      <c r="AP68" s="463"/>
      <c r="AQ68" s="196" t="s">
        <v>616</v>
      </c>
      <c r="AR68" s="197"/>
      <c r="AS68" s="197"/>
      <c r="AT68" s="198"/>
      <c r="AU68" s="461"/>
      <c r="AV68" s="462"/>
      <c r="AW68" s="462"/>
      <c r="AX68" s="463"/>
      <c r="AY68" s="196" t="s">
        <v>616</v>
      </c>
      <c r="AZ68" s="197"/>
      <c r="BA68" s="197"/>
      <c r="BB68" s="198"/>
      <c r="BC68" s="461"/>
      <c r="BD68" s="462"/>
      <c r="BE68" s="462"/>
      <c r="BF68" s="463"/>
      <c r="BG68" s="511" t="str">
        <f t="shared" si="9"/>
        <v>n.é.</v>
      </c>
      <c r="BH68" s="512"/>
    </row>
    <row r="69" spans="1:60" ht="20.100000000000001" hidden="1" customHeight="1" x14ac:dyDescent="0.2">
      <c r="A69" s="393" t="s">
        <v>211</v>
      </c>
      <c r="B69" s="394"/>
      <c r="C69" s="411" t="s">
        <v>434</v>
      </c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3"/>
      <c r="AC69" s="398" t="s">
        <v>632</v>
      </c>
      <c r="AD69" s="399"/>
      <c r="AE69" s="461"/>
      <c r="AF69" s="462"/>
      <c r="AG69" s="462"/>
      <c r="AH69" s="463"/>
      <c r="AI69" s="461"/>
      <c r="AJ69" s="462"/>
      <c r="AK69" s="462"/>
      <c r="AL69" s="463"/>
      <c r="AM69" s="461"/>
      <c r="AN69" s="462"/>
      <c r="AO69" s="462"/>
      <c r="AP69" s="463"/>
      <c r="AQ69" s="196" t="s">
        <v>616</v>
      </c>
      <c r="AR69" s="197"/>
      <c r="AS69" s="197"/>
      <c r="AT69" s="198"/>
      <c r="AU69" s="461"/>
      <c r="AV69" s="462"/>
      <c r="AW69" s="462"/>
      <c r="AX69" s="463"/>
      <c r="AY69" s="196" t="s">
        <v>616</v>
      </c>
      <c r="AZ69" s="197"/>
      <c r="BA69" s="197"/>
      <c r="BB69" s="198"/>
      <c r="BC69" s="461"/>
      <c r="BD69" s="462"/>
      <c r="BE69" s="462"/>
      <c r="BF69" s="463"/>
      <c r="BG69" s="511" t="str">
        <f t="shared" si="9"/>
        <v>n.é.</v>
      </c>
      <c r="BH69" s="512"/>
    </row>
    <row r="70" spans="1:60" ht="20.100000000000001" hidden="1" customHeight="1" x14ac:dyDescent="0.2">
      <c r="A70" s="393" t="s">
        <v>212</v>
      </c>
      <c r="B70" s="394"/>
      <c r="C70" s="411" t="s">
        <v>334</v>
      </c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3"/>
      <c r="AC70" s="398" t="s">
        <v>633</v>
      </c>
      <c r="AD70" s="399"/>
      <c r="AE70" s="461"/>
      <c r="AF70" s="462"/>
      <c r="AG70" s="462"/>
      <c r="AH70" s="463"/>
      <c r="AI70" s="461"/>
      <c r="AJ70" s="462"/>
      <c r="AK70" s="462"/>
      <c r="AL70" s="463"/>
      <c r="AM70" s="461"/>
      <c r="AN70" s="462"/>
      <c r="AO70" s="462"/>
      <c r="AP70" s="463"/>
      <c r="AQ70" s="196" t="s">
        <v>616</v>
      </c>
      <c r="AR70" s="197"/>
      <c r="AS70" s="197"/>
      <c r="AT70" s="198"/>
      <c r="AU70" s="461"/>
      <c r="AV70" s="462"/>
      <c r="AW70" s="462"/>
      <c r="AX70" s="463"/>
      <c r="AY70" s="196" t="s">
        <v>616</v>
      </c>
      <c r="AZ70" s="197"/>
      <c r="BA70" s="197"/>
      <c r="BB70" s="198"/>
      <c r="BC70" s="461"/>
      <c r="BD70" s="462"/>
      <c r="BE70" s="462"/>
      <c r="BF70" s="463"/>
      <c r="BG70" s="511" t="str">
        <f t="shared" si="9"/>
        <v>n.é.</v>
      </c>
      <c r="BH70" s="512"/>
    </row>
    <row r="71" spans="1:60" s="3" customFormat="1" ht="20.100000000000001" customHeight="1" x14ac:dyDescent="0.2">
      <c r="A71" s="482" t="s">
        <v>213</v>
      </c>
      <c r="B71" s="483"/>
      <c r="C71" s="484" t="s">
        <v>639</v>
      </c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6"/>
      <c r="AC71" s="472" t="s">
        <v>336</v>
      </c>
      <c r="AD71" s="473"/>
      <c r="AE71" s="469">
        <f>SUM(AE66:AH70)</f>
        <v>0</v>
      </c>
      <c r="AF71" s="470"/>
      <c r="AG71" s="470"/>
      <c r="AH71" s="471"/>
      <c r="AI71" s="469">
        <f t="shared" ref="AI71" si="14">SUM(AI66:AL70)</f>
        <v>0</v>
      </c>
      <c r="AJ71" s="470"/>
      <c r="AK71" s="470"/>
      <c r="AL71" s="471"/>
      <c r="AM71" s="469">
        <f t="shared" ref="AM71" si="15">SUM(AM66:AP70)</f>
        <v>0</v>
      </c>
      <c r="AN71" s="470"/>
      <c r="AO71" s="470"/>
      <c r="AP71" s="471"/>
      <c r="AQ71" s="513" t="s">
        <v>616</v>
      </c>
      <c r="AR71" s="514"/>
      <c r="AS71" s="514"/>
      <c r="AT71" s="515"/>
      <c r="AU71" s="469">
        <f t="shared" ref="AU71" si="16">SUM(AU66:AX70)</f>
        <v>0</v>
      </c>
      <c r="AV71" s="470"/>
      <c r="AW71" s="470"/>
      <c r="AX71" s="471"/>
      <c r="AY71" s="513" t="s">
        <v>616</v>
      </c>
      <c r="AZ71" s="514"/>
      <c r="BA71" s="514"/>
      <c r="BB71" s="515"/>
      <c r="BC71" s="469">
        <f t="shared" ref="BC71" si="17">SUM(BC66:BF70)</f>
        <v>0</v>
      </c>
      <c r="BD71" s="470"/>
      <c r="BE71" s="470"/>
      <c r="BF71" s="471"/>
      <c r="BG71" s="516" t="str">
        <f t="shared" si="9"/>
        <v>n.é.</v>
      </c>
      <c r="BH71" s="517"/>
    </row>
    <row r="72" spans="1:60" ht="20.100000000000001" hidden="1" customHeight="1" x14ac:dyDescent="0.2">
      <c r="A72" s="393" t="s">
        <v>214</v>
      </c>
      <c r="B72" s="394"/>
      <c r="C72" s="411" t="s">
        <v>435</v>
      </c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398" t="s">
        <v>337</v>
      </c>
      <c r="AD72" s="399"/>
      <c r="AE72" s="461"/>
      <c r="AF72" s="462"/>
      <c r="AG72" s="462"/>
      <c r="AH72" s="463"/>
      <c r="AI72" s="461"/>
      <c r="AJ72" s="462"/>
      <c r="AK72" s="462"/>
      <c r="AL72" s="463"/>
      <c r="AM72" s="461"/>
      <c r="AN72" s="462"/>
      <c r="AO72" s="462"/>
      <c r="AP72" s="463"/>
      <c r="AQ72" s="196" t="s">
        <v>616</v>
      </c>
      <c r="AR72" s="197"/>
      <c r="AS72" s="197"/>
      <c r="AT72" s="198"/>
      <c r="AU72" s="461"/>
      <c r="AV72" s="462"/>
      <c r="AW72" s="462"/>
      <c r="AX72" s="463"/>
      <c r="AY72" s="196" t="s">
        <v>616</v>
      </c>
      <c r="AZ72" s="197"/>
      <c r="BA72" s="197"/>
      <c r="BB72" s="198"/>
      <c r="BC72" s="461"/>
      <c r="BD72" s="462"/>
      <c r="BE72" s="462"/>
      <c r="BF72" s="463"/>
      <c r="BG72" s="511" t="str">
        <f t="shared" si="9"/>
        <v>n.é.</v>
      </c>
      <c r="BH72" s="512"/>
    </row>
    <row r="73" spans="1:60" ht="20.100000000000001" hidden="1" customHeight="1" x14ac:dyDescent="0.2">
      <c r="A73" s="393" t="s">
        <v>215</v>
      </c>
      <c r="B73" s="394"/>
      <c r="C73" s="411" t="s">
        <v>637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3"/>
      <c r="AC73" s="398" t="s">
        <v>338</v>
      </c>
      <c r="AD73" s="399"/>
      <c r="AE73" s="461"/>
      <c r="AF73" s="462"/>
      <c r="AG73" s="462"/>
      <c r="AH73" s="463"/>
      <c r="AI73" s="461"/>
      <c r="AJ73" s="462"/>
      <c r="AK73" s="462"/>
      <c r="AL73" s="463"/>
      <c r="AM73" s="461"/>
      <c r="AN73" s="462"/>
      <c r="AO73" s="462"/>
      <c r="AP73" s="463"/>
      <c r="AQ73" s="196" t="s">
        <v>616</v>
      </c>
      <c r="AR73" s="197"/>
      <c r="AS73" s="197"/>
      <c r="AT73" s="198"/>
      <c r="AU73" s="461"/>
      <c r="AV73" s="462"/>
      <c r="AW73" s="462"/>
      <c r="AX73" s="463"/>
      <c r="AY73" s="196" t="s">
        <v>616</v>
      </c>
      <c r="AZ73" s="197"/>
      <c r="BA73" s="197"/>
      <c r="BB73" s="198"/>
      <c r="BC73" s="461"/>
      <c r="BD73" s="462"/>
      <c r="BE73" s="462"/>
      <c r="BF73" s="463"/>
      <c r="BG73" s="511" t="str">
        <f t="shared" si="9"/>
        <v>n.é.</v>
      </c>
      <c r="BH73" s="512"/>
    </row>
    <row r="74" spans="1:60" ht="20.100000000000001" hidden="1" customHeight="1" x14ac:dyDescent="0.2">
      <c r="A74" s="393" t="s">
        <v>216</v>
      </c>
      <c r="B74" s="394"/>
      <c r="C74" s="411" t="s">
        <v>638</v>
      </c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3"/>
      <c r="AC74" s="398" t="s">
        <v>340</v>
      </c>
      <c r="AD74" s="399"/>
      <c r="AE74" s="461"/>
      <c r="AF74" s="462"/>
      <c r="AG74" s="462"/>
      <c r="AH74" s="463"/>
      <c r="AI74" s="461"/>
      <c r="AJ74" s="462"/>
      <c r="AK74" s="462"/>
      <c r="AL74" s="463"/>
      <c r="AM74" s="461"/>
      <c r="AN74" s="462"/>
      <c r="AO74" s="462"/>
      <c r="AP74" s="463"/>
      <c r="AQ74" s="196" t="s">
        <v>616</v>
      </c>
      <c r="AR74" s="197"/>
      <c r="AS74" s="197"/>
      <c r="AT74" s="198"/>
      <c r="AU74" s="461"/>
      <c r="AV74" s="462"/>
      <c r="AW74" s="462"/>
      <c r="AX74" s="463"/>
      <c r="AY74" s="196" t="s">
        <v>616</v>
      </c>
      <c r="AZ74" s="197"/>
      <c r="BA74" s="197"/>
      <c r="BB74" s="198"/>
      <c r="BC74" s="461"/>
      <c r="BD74" s="462"/>
      <c r="BE74" s="462"/>
      <c r="BF74" s="463"/>
      <c r="BG74" s="511" t="str">
        <f t="shared" si="9"/>
        <v>n.é.</v>
      </c>
      <c r="BH74" s="512"/>
    </row>
    <row r="75" spans="1:60" ht="20.100000000000001" hidden="1" customHeight="1" x14ac:dyDescent="0.2">
      <c r="A75" s="393" t="s">
        <v>217</v>
      </c>
      <c r="B75" s="394"/>
      <c r="C75" s="411" t="s">
        <v>436</v>
      </c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3"/>
      <c r="AC75" s="398" t="s">
        <v>635</v>
      </c>
      <c r="AD75" s="399"/>
      <c r="AE75" s="461"/>
      <c r="AF75" s="462"/>
      <c r="AG75" s="462"/>
      <c r="AH75" s="463"/>
      <c r="AI75" s="461"/>
      <c r="AJ75" s="462"/>
      <c r="AK75" s="462"/>
      <c r="AL75" s="463"/>
      <c r="AM75" s="461"/>
      <c r="AN75" s="462"/>
      <c r="AO75" s="462"/>
      <c r="AP75" s="463"/>
      <c r="AQ75" s="196" t="s">
        <v>616</v>
      </c>
      <c r="AR75" s="197"/>
      <c r="AS75" s="197"/>
      <c r="AT75" s="198"/>
      <c r="AU75" s="461"/>
      <c r="AV75" s="462"/>
      <c r="AW75" s="462"/>
      <c r="AX75" s="463"/>
      <c r="AY75" s="196" t="s">
        <v>616</v>
      </c>
      <c r="AZ75" s="197"/>
      <c r="BA75" s="197"/>
      <c r="BB75" s="198"/>
      <c r="BC75" s="461"/>
      <c r="BD75" s="462"/>
      <c r="BE75" s="462"/>
      <c r="BF75" s="463"/>
      <c r="BG75" s="511" t="str">
        <f t="shared" si="9"/>
        <v>n.é.</v>
      </c>
      <c r="BH75" s="512"/>
    </row>
    <row r="76" spans="1:60" ht="20.100000000000001" hidden="1" customHeight="1" x14ac:dyDescent="0.2">
      <c r="A76" s="393" t="s">
        <v>218</v>
      </c>
      <c r="B76" s="394"/>
      <c r="C76" s="411" t="s">
        <v>339</v>
      </c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3"/>
      <c r="AC76" s="398" t="s">
        <v>636</v>
      </c>
      <c r="AD76" s="399"/>
      <c r="AE76" s="461"/>
      <c r="AF76" s="462"/>
      <c r="AG76" s="462"/>
      <c r="AH76" s="463"/>
      <c r="AI76" s="461"/>
      <c r="AJ76" s="462"/>
      <c r="AK76" s="462"/>
      <c r="AL76" s="463"/>
      <c r="AM76" s="461"/>
      <c r="AN76" s="462"/>
      <c r="AO76" s="462"/>
      <c r="AP76" s="463"/>
      <c r="AQ76" s="196" t="s">
        <v>616</v>
      </c>
      <c r="AR76" s="197"/>
      <c r="AS76" s="197"/>
      <c r="AT76" s="198"/>
      <c r="AU76" s="461"/>
      <c r="AV76" s="462"/>
      <c r="AW76" s="462"/>
      <c r="AX76" s="463"/>
      <c r="AY76" s="196" t="s">
        <v>616</v>
      </c>
      <c r="AZ76" s="197"/>
      <c r="BA76" s="197"/>
      <c r="BB76" s="198"/>
      <c r="BC76" s="461"/>
      <c r="BD76" s="462"/>
      <c r="BE76" s="462"/>
      <c r="BF76" s="463"/>
      <c r="BG76" s="511" t="str">
        <f t="shared" si="9"/>
        <v>n.é.</v>
      </c>
      <c r="BH76" s="512"/>
    </row>
    <row r="77" spans="1:60" s="3" customFormat="1" ht="20.100000000000001" customHeight="1" x14ac:dyDescent="0.2">
      <c r="A77" s="482" t="s">
        <v>219</v>
      </c>
      <c r="B77" s="483"/>
      <c r="C77" s="484" t="s">
        <v>640</v>
      </c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6"/>
      <c r="AC77" s="472" t="s">
        <v>341</v>
      </c>
      <c r="AD77" s="473"/>
      <c r="AE77" s="469">
        <f>SUM(AE72:AH76)</f>
        <v>0</v>
      </c>
      <c r="AF77" s="470"/>
      <c r="AG77" s="470"/>
      <c r="AH77" s="471"/>
      <c r="AI77" s="469">
        <f>SUM(AI72:AL76)</f>
        <v>0</v>
      </c>
      <c r="AJ77" s="470"/>
      <c r="AK77" s="470"/>
      <c r="AL77" s="471"/>
      <c r="AM77" s="469">
        <f>SUM(AM72:AP76)</f>
        <v>0</v>
      </c>
      <c r="AN77" s="470"/>
      <c r="AO77" s="470"/>
      <c r="AP77" s="471"/>
      <c r="AQ77" s="513" t="s">
        <v>616</v>
      </c>
      <c r="AR77" s="514"/>
      <c r="AS77" s="514"/>
      <c r="AT77" s="515"/>
      <c r="AU77" s="469">
        <f>SUM(AU72:AX76)</f>
        <v>0</v>
      </c>
      <c r="AV77" s="470"/>
      <c r="AW77" s="470"/>
      <c r="AX77" s="471"/>
      <c r="AY77" s="513" t="s">
        <v>616</v>
      </c>
      <c r="AZ77" s="514"/>
      <c r="BA77" s="514"/>
      <c r="BB77" s="515"/>
      <c r="BC77" s="469">
        <f>SUM(BC72:BF76)</f>
        <v>0</v>
      </c>
      <c r="BD77" s="470"/>
      <c r="BE77" s="470"/>
      <c r="BF77" s="471"/>
      <c r="BG77" s="516" t="str">
        <f t="shared" si="9"/>
        <v>n.é.</v>
      </c>
      <c r="BH77" s="517"/>
    </row>
    <row r="78" spans="1:60" s="3" customFormat="1" ht="20.100000000000001" customHeight="1" x14ac:dyDescent="0.2">
      <c r="A78" s="420" t="s">
        <v>220</v>
      </c>
      <c r="B78" s="421"/>
      <c r="C78" s="422" t="s">
        <v>641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4"/>
      <c r="AC78" s="425" t="s">
        <v>342</v>
      </c>
      <c r="AD78" s="426"/>
      <c r="AE78" s="518">
        <f>AE20+AE26+AE40+AE59+AE65+AE71+AE77</f>
        <v>18604840</v>
      </c>
      <c r="AF78" s="519"/>
      <c r="AG78" s="519"/>
      <c r="AH78" s="520"/>
      <c r="AI78" s="518">
        <f>AI20+AI26+AI40+AI59+AI65+AI71+AI77</f>
        <v>24916074</v>
      </c>
      <c r="AJ78" s="519"/>
      <c r="AK78" s="519"/>
      <c r="AL78" s="520"/>
      <c r="AM78" s="518">
        <f>AM20+AM26+AM40+AM59+AM65+AM71+AM77</f>
        <v>24437777</v>
      </c>
      <c r="AN78" s="519"/>
      <c r="AO78" s="519"/>
      <c r="AP78" s="520"/>
      <c r="AQ78" s="521" t="s">
        <v>616</v>
      </c>
      <c r="AR78" s="522"/>
      <c r="AS78" s="522"/>
      <c r="AT78" s="523"/>
      <c r="AU78" s="518">
        <f>AU20+AU26+AU40+AU59+AU65+AU71+AU77</f>
        <v>0</v>
      </c>
      <c r="AV78" s="519"/>
      <c r="AW78" s="519"/>
      <c r="AX78" s="520"/>
      <c r="AY78" s="521" t="s">
        <v>616</v>
      </c>
      <c r="AZ78" s="522"/>
      <c r="BA78" s="522"/>
      <c r="BB78" s="523"/>
      <c r="BC78" s="518">
        <f>BC20+BC26+BC40+BC59+BC65+BC71+BC77</f>
        <v>24428027</v>
      </c>
      <c r="BD78" s="519"/>
      <c r="BE78" s="519"/>
      <c r="BF78" s="520"/>
      <c r="BG78" s="524">
        <f t="shared" si="9"/>
        <v>0.98041236352083394</v>
      </c>
      <c r="BH78" s="525"/>
    </row>
    <row r="79" spans="1:60" ht="20.100000000000001" hidden="1" customHeight="1" x14ac:dyDescent="0.2">
      <c r="A79" s="393" t="s">
        <v>221</v>
      </c>
      <c r="B79" s="394"/>
      <c r="C79" s="432" t="s">
        <v>642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4"/>
      <c r="AC79" s="435" t="s">
        <v>343</v>
      </c>
      <c r="AD79" s="436"/>
      <c r="AE79" s="461"/>
      <c r="AF79" s="462"/>
      <c r="AG79" s="462"/>
      <c r="AH79" s="463"/>
      <c r="AI79" s="461"/>
      <c r="AJ79" s="462"/>
      <c r="AK79" s="462"/>
      <c r="AL79" s="463"/>
      <c r="AM79" s="461"/>
      <c r="AN79" s="462"/>
      <c r="AO79" s="462"/>
      <c r="AP79" s="463"/>
      <c r="AQ79" s="196" t="s">
        <v>616</v>
      </c>
      <c r="AR79" s="197"/>
      <c r="AS79" s="197"/>
      <c r="AT79" s="198"/>
      <c r="AU79" s="461"/>
      <c r="AV79" s="462"/>
      <c r="AW79" s="462"/>
      <c r="AX79" s="463"/>
      <c r="AY79" s="196" t="s">
        <v>616</v>
      </c>
      <c r="AZ79" s="197"/>
      <c r="BA79" s="197"/>
      <c r="BB79" s="198"/>
      <c r="BC79" s="461"/>
      <c r="BD79" s="462"/>
      <c r="BE79" s="462"/>
      <c r="BF79" s="463"/>
      <c r="BG79" s="511" t="str">
        <f t="shared" si="9"/>
        <v>n.é.</v>
      </c>
      <c r="BH79" s="512"/>
    </row>
    <row r="80" spans="1:60" ht="20.100000000000001" hidden="1" customHeight="1" x14ac:dyDescent="0.2">
      <c r="A80" s="393" t="s">
        <v>222</v>
      </c>
      <c r="B80" s="394"/>
      <c r="C80" s="411" t="s">
        <v>344</v>
      </c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3"/>
      <c r="AC80" s="435" t="s">
        <v>345</v>
      </c>
      <c r="AD80" s="436"/>
      <c r="AE80" s="461"/>
      <c r="AF80" s="462"/>
      <c r="AG80" s="462"/>
      <c r="AH80" s="463"/>
      <c r="AI80" s="461"/>
      <c r="AJ80" s="462"/>
      <c r="AK80" s="462"/>
      <c r="AL80" s="463"/>
      <c r="AM80" s="461"/>
      <c r="AN80" s="462"/>
      <c r="AO80" s="462"/>
      <c r="AP80" s="463"/>
      <c r="AQ80" s="196" t="s">
        <v>616</v>
      </c>
      <c r="AR80" s="197"/>
      <c r="AS80" s="197"/>
      <c r="AT80" s="198"/>
      <c r="AU80" s="461"/>
      <c r="AV80" s="462"/>
      <c r="AW80" s="462"/>
      <c r="AX80" s="463"/>
      <c r="AY80" s="196" t="s">
        <v>616</v>
      </c>
      <c r="AZ80" s="197"/>
      <c r="BA80" s="197"/>
      <c r="BB80" s="198"/>
      <c r="BC80" s="461"/>
      <c r="BD80" s="462"/>
      <c r="BE80" s="462"/>
      <c r="BF80" s="463"/>
      <c r="BG80" s="511" t="str">
        <f t="shared" si="9"/>
        <v>n.é.</v>
      </c>
      <c r="BH80" s="512"/>
    </row>
    <row r="81" spans="1:60" ht="20.100000000000001" hidden="1" customHeight="1" x14ac:dyDescent="0.2">
      <c r="A81" s="393" t="s">
        <v>223</v>
      </c>
      <c r="B81" s="394"/>
      <c r="C81" s="432" t="s">
        <v>643</v>
      </c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4"/>
      <c r="AC81" s="435" t="s">
        <v>346</v>
      </c>
      <c r="AD81" s="436"/>
      <c r="AE81" s="461"/>
      <c r="AF81" s="462"/>
      <c r="AG81" s="462"/>
      <c r="AH81" s="463"/>
      <c r="AI81" s="461"/>
      <c r="AJ81" s="462"/>
      <c r="AK81" s="462"/>
      <c r="AL81" s="463"/>
      <c r="AM81" s="461"/>
      <c r="AN81" s="462"/>
      <c r="AO81" s="462"/>
      <c r="AP81" s="463"/>
      <c r="AQ81" s="196" t="s">
        <v>616</v>
      </c>
      <c r="AR81" s="197"/>
      <c r="AS81" s="197"/>
      <c r="AT81" s="198"/>
      <c r="AU81" s="461"/>
      <c r="AV81" s="462"/>
      <c r="AW81" s="462"/>
      <c r="AX81" s="463"/>
      <c r="AY81" s="196" t="s">
        <v>616</v>
      </c>
      <c r="AZ81" s="197"/>
      <c r="BA81" s="197"/>
      <c r="BB81" s="198"/>
      <c r="BC81" s="461"/>
      <c r="BD81" s="462"/>
      <c r="BE81" s="462"/>
      <c r="BF81" s="463"/>
      <c r="BG81" s="511" t="str">
        <f t="shared" si="9"/>
        <v>n.é.</v>
      </c>
      <c r="BH81" s="512"/>
    </row>
    <row r="82" spans="1:60" s="3" customFormat="1" ht="20.100000000000001" customHeight="1" x14ac:dyDescent="0.2">
      <c r="A82" s="482" t="s">
        <v>224</v>
      </c>
      <c r="B82" s="483"/>
      <c r="C82" s="484" t="s">
        <v>646</v>
      </c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6"/>
      <c r="AC82" s="526" t="s">
        <v>347</v>
      </c>
      <c r="AD82" s="527"/>
      <c r="AE82" s="469">
        <f>SUM(AE79:AH81)</f>
        <v>0</v>
      </c>
      <c r="AF82" s="470"/>
      <c r="AG82" s="470"/>
      <c r="AH82" s="471"/>
      <c r="AI82" s="469">
        <f t="shared" ref="AI82" si="18">SUM(AI79:AL81)</f>
        <v>0</v>
      </c>
      <c r="AJ82" s="470"/>
      <c r="AK82" s="470"/>
      <c r="AL82" s="471"/>
      <c r="AM82" s="469">
        <f t="shared" ref="AM82" si="19">SUM(AM79:AP81)</f>
        <v>0</v>
      </c>
      <c r="AN82" s="470"/>
      <c r="AO82" s="470"/>
      <c r="AP82" s="471"/>
      <c r="AQ82" s="513" t="s">
        <v>616</v>
      </c>
      <c r="AR82" s="514"/>
      <c r="AS82" s="514"/>
      <c r="AT82" s="515"/>
      <c r="AU82" s="469">
        <f t="shared" ref="AU82" si="20">SUM(AU79:AX81)</f>
        <v>0</v>
      </c>
      <c r="AV82" s="470"/>
      <c r="AW82" s="470"/>
      <c r="AX82" s="471"/>
      <c r="AY82" s="513" t="s">
        <v>616</v>
      </c>
      <c r="AZ82" s="514"/>
      <c r="BA82" s="514"/>
      <c r="BB82" s="515"/>
      <c r="BC82" s="469">
        <f t="shared" ref="BC82" si="21">SUM(BC79:BF81)</f>
        <v>0</v>
      </c>
      <c r="BD82" s="470"/>
      <c r="BE82" s="470"/>
      <c r="BF82" s="471"/>
      <c r="BG82" s="516" t="str">
        <f t="shared" si="9"/>
        <v>n.é.</v>
      </c>
      <c r="BH82" s="517"/>
    </row>
    <row r="83" spans="1:60" ht="20.100000000000001" hidden="1" customHeight="1" x14ac:dyDescent="0.2">
      <c r="A83" s="393" t="s">
        <v>225</v>
      </c>
      <c r="B83" s="394"/>
      <c r="C83" s="411" t="s">
        <v>348</v>
      </c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3"/>
      <c r="AC83" s="435" t="s">
        <v>349</v>
      </c>
      <c r="AD83" s="436"/>
      <c r="AE83" s="461"/>
      <c r="AF83" s="462"/>
      <c r="AG83" s="462"/>
      <c r="AH83" s="463"/>
      <c r="AI83" s="461"/>
      <c r="AJ83" s="462"/>
      <c r="AK83" s="462"/>
      <c r="AL83" s="463"/>
      <c r="AM83" s="461"/>
      <c r="AN83" s="462"/>
      <c r="AO83" s="462"/>
      <c r="AP83" s="463"/>
      <c r="AQ83" s="196" t="s">
        <v>616</v>
      </c>
      <c r="AR83" s="197"/>
      <c r="AS83" s="197"/>
      <c r="AT83" s="198"/>
      <c r="AU83" s="461"/>
      <c r="AV83" s="462"/>
      <c r="AW83" s="462"/>
      <c r="AX83" s="463"/>
      <c r="AY83" s="196" t="s">
        <v>616</v>
      </c>
      <c r="AZ83" s="197"/>
      <c r="BA83" s="197"/>
      <c r="BB83" s="198"/>
      <c r="BC83" s="461"/>
      <c r="BD83" s="462"/>
      <c r="BE83" s="462"/>
      <c r="BF83" s="463"/>
      <c r="BG83" s="511" t="str">
        <f t="shared" si="9"/>
        <v>n.é.</v>
      </c>
      <c r="BH83" s="512"/>
    </row>
    <row r="84" spans="1:60" ht="20.100000000000001" hidden="1" customHeight="1" x14ac:dyDescent="0.2">
      <c r="A84" s="393" t="s">
        <v>226</v>
      </c>
      <c r="B84" s="394"/>
      <c r="C84" s="432" t="s">
        <v>644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4"/>
      <c r="AC84" s="435" t="s">
        <v>350</v>
      </c>
      <c r="AD84" s="436"/>
      <c r="AE84" s="461"/>
      <c r="AF84" s="462"/>
      <c r="AG84" s="462"/>
      <c r="AH84" s="463"/>
      <c r="AI84" s="461"/>
      <c r="AJ84" s="462"/>
      <c r="AK84" s="462"/>
      <c r="AL84" s="463"/>
      <c r="AM84" s="461"/>
      <c r="AN84" s="462"/>
      <c r="AO84" s="462"/>
      <c r="AP84" s="463"/>
      <c r="AQ84" s="196" t="s">
        <v>616</v>
      </c>
      <c r="AR84" s="197"/>
      <c r="AS84" s="197"/>
      <c r="AT84" s="198"/>
      <c r="AU84" s="461"/>
      <c r="AV84" s="462"/>
      <c r="AW84" s="462"/>
      <c r="AX84" s="463"/>
      <c r="AY84" s="196" t="s">
        <v>616</v>
      </c>
      <c r="AZ84" s="197"/>
      <c r="BA84" s="197"/>
      <c r="BB84" s="198"/>
      <c r="BC84" s="461"/>
      <c r="BD84" s="462"/>
      <c r="BE84" s="462"/>
      <c r="BF84" s="463"/>
      <c r="BG84" s="511" t="str">
        <f t="shared" si="9"/>
        <v>n.é.</v>
      </c>
      <c r="BH84" s="512"/>
    </row>
    <row r="85" spans="1:60" ht="20.100000000000001" hidden="1" customHeight="1" x14ac:dyDescent="0.2">
      <c r="A85" s="393" t="s">
        <v>227</v>
      </c>
      <c r="B85" s="394"/>
      <c r="C85" s="411" t="s">
        <v>351</v>
      </c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3"/>
      <c r="AC85" s="435" t="s">
        <v>352</v>
      </c>
      <c r="AD85" s="436"/>
      <c r="AE85" s="461"/>
      <c r="AF85" s="462"/>
      <c r="AG85" s="462"/>
      <c r="AH85" s="463"/>
      <c r="AI85" s="461"/>
      <c r="AJ85" s="462"/>
      <c r="AK85" s="462"/>
      <c r="AL85" s="463"/>
      <c r="AM85" s="461"/>
      <c r="AN85" s="462"/>
      <c r="AO85" s="462"/>
      <c r="AP85" s="463"/>
      <c r="AQ85" s="196" t="s">
        <v>616</v>
      </c>
      <c r="AR85" s="197"/>
      <c r="AS85" s="197"/>
      <c r="AT85" s="198"/>
      <c r="AU85" s="461"/>
      <c r="AV85" s="462"/>
      <c r="AW85" s="462"/>
      <c r="AX85" s="463"/>
      <c r="AY85" s="196" t="s">
        <v>616</v>
      </c>
      <c r="AZ85" s="197"/>
      <c r="BA85" s="197"/>
      <c r="BB85" s="198"/>
      <c r="BC85" s="461"/>
      <c r="BD85" s="462"/>
      <c r="BE85" s="462"/>
      <c r="BF85" s="463"/>
      <c r="BG85" s="511" t="str">
        <f t="shared" si="9"/>
        <v>n.é.</v>
      </c>
      <c r="BH85" s="512"/>
    </row>
    <row r="86" spans="1:60" ht="20.100000000000001" hidden="1" customHeight="1" x14ac:dyDescent="0.2">
      <c r="A86" s="393" t="s">
        <v>228</v>
      </c>
      <c r="B86" s="394"/>
      <c r="C86" s="432" t="s">
        <v>645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35" t="s">
        <v>353</v>
      </c>
      <c r="AD86" s="436"/>
      <c r="AE86" s="461"/>
      <c r="AF86" s="462"/>
      <c r="AG86" s="462"/>
      <c r="AH86" s="463"/>
      <c r="AI86" s="461"/>
      <c r="AJ86" s="462"/>
      <c r="AK86" s="462"/>
      <c r="AL86" s="463"/>
      <c r="AM86" s="461"/>
      <c r="AN86" s="462"/>
      <c r="AO86" s="462"/>
      <c r="AP86" s="463"/>
      <c r="AQ86" s="196" t="s">
        <v>616</v>
      </c>
      <c r="AR86" s="197"/>
      <c r="AS86" s="197"/>
      <c r="AT86" s="198"/>
      <c r="AU86" s="461"/>
      <c r="AV86" s="462"/>
      <c r="AW86" s="462"/>
      <c r="AX86" s="463"/>
      <c r="AY86" s="196" t="s">
        <v>616</v>
      </c>
      <c r="AZ86" s="197"/>
      <c r="BA86" s="197"/>
      <c r="BB86" s="198"/>
      <c r="BC86" s="461"/>
      <c r="BD86" s="462"/>
      <c r="BE86" s="462"/>
      <c r="BF86" s="463"/>
      <c r="BG86" s="511" t="str">
        <f t="shared" si="9"/>
        <v>n.é.</v>
      </c>
      <c r="BH86" s="512"/>
    </row>
    <row r="87" spans="1:60" s="3" customFormat="1" ht="20.100000000000001" customHeight="1" x14ac:dyDescent="0.2">
      <c r="A87" s="482" t="s">
        <v>229</v>
      </c>
      <c r="B87" s="483"/>
      <c r="C87" s="528" t="s">
        <v>647</v>
      </c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30"/>
      <c r="AC87" s="526" t="s">
        <v>354</v>
      </c>
      <c r="AD87" s="527"/>
      <c r="AE87" s="469">
        <f>SUM(AE83:AH86)</f>
        <v>0</v>
      </c>
      <c r="AF87" s="470"/>
      <c r="AG87" s="470"/>
      <c r="AH87" s="471"/>
      <c r="AI87" s="469"/>
      <c r="AJ87" s="470"/>
      <c r="AK87" s="470"/>
      <c r="AL87" s="471"/>
      <c r="AM87" s="469"/>
      <c r="AN87" s="470"/>
      <c r="AO87" s="470"/>
      <c r="AP87" s="471"/>
      <c r="AQ87" s="513" t="s">
        <v>616</v>
      </c>
      <c r="AR87" s="514"/>
      <c r="AS87" s="514"/>
      <c r="AT87" s="515"/>
      <c r="AU87" s="469"/>
      <c r="AV87" s="470"/>
      <c r="AW87" s="470"/>
      <c r="AX87" s="471"/>
      <c r="AY87" s="513" t="s">
        <v>616</v>
      </c>
      <c r="AZ87" s="514"/>
      <c r="BA87" s="514"/>
      <c r="BB87" s="515"/>
      <c r="BC87" s="469"/>
      <c r="BD87" s="470"/>
      <c r="BE87" s="470"/>
      <c r="BF87" s="471"/>
      <c r="BG87" s="516" t="str">
        <f t="shared" si="9"/>
        <v>n.é.</v>
      </c>
      <c r="BH87" s="517"/>
    </row>
    <row r="88" spans="1:60" ht="20.100000000000001" hidden="1" customHeight="1" x14ac:dyDescent="0.2">
      <c r="A88" s="393" t="s">
        <v>230</v>
      </c>
      <c r="B88" s="394"/>
      <c r="C88" s="411" t="s">
        <v>355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3"/>
      <c r="AC88" s="435" t="s">
        <v>356</v>
      </c>
      <c r="AD88" s="436"/>
      <c r="AE88" s="461"/>
      <c r="AF88" s="462"/>
      <c r="AG88" s="462"/>
      <c r="AH88" s="463"/>
      <c r="AI88" s="461"/>
      <c r="AJ88" s="462"/>
      <c r="AK88" s="462"/>
      <c r="AL88" s="463"/>
      <c r="AM88" s="461"/>
      <c r="AN88" s="462"/>
      <c r="AO88" s="462"/>
      <c r="AP88" s="463"/>
      <c r="AQ88" s="196" t="s">
        <v>616</v>
      </c>
      <c r="AR88" s="197"/>
      <c r="AS88" s="197"/>
      <c r="AT88" s="198"/>
      <c r="AU88" s="461"/>
      <c r="AV88" s="462"/>
      <c r="AW88" s="462"/>
      <c r="AX88" s="463"/>
      <c r="AY88" s="196" t="s">
        <v>616</v>
      </c>
      <c r="AZ88" s="197"/>
      <c r="BA88" s="197"/>
      <c r="BB88" s="198"/>
      <c r="BC88" s="461"/>
      <c r="BD88" s="462"/>
      <c r="BE88" s="462"/>
      <c r="BF88" s="463"/>
      <c r="BG88" s="511" t="str">
        <f t="shared" si="9"/>
        <v>n.é.</v>
      </c>
      <c r="BH88" s="512"/>
    </row>
    <row r="89" spans="1:60" ht="20.100000000000001" hidden="1" customHeight="1" x14ac:dyDescent="0.2">
      <c r="A89" s="393" t="s">
        <v>231</v>
      </c>
      <c r="B89" s="394"/>
      <c r="C89" s="411" t="s">
        <v>357</v>
      </c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3"/>
      <c r="AC89" s="435" t="s">
        <v>358</v>
      </c>
      <c r="AD89" s="436"/>
      <c r="AE89" s="461"/>
      <c r="AF89" s="462"/>
      <c r="AG89" s="462"/>
      <c r="AH89" s="463"/>
      <c r="AI89" s="461"/>
      <c r="AJ89" s="462"/>
      <c r="AK89" s="462"/>
      <c r="AL89" s="463"/>
      <c r="AM89" s="461"/>
      <c r="AN89" s="462"/>
      <c r="AO89" s="462"/>
      <c r="AP89" s="463"/>
      <c r="AQ89" s="196" t="s">
        <v>616</v>
      </c>
      <c r="AR89" s="197"/>
      <c r="AS89" s="197"/>
      <c r="AT89" s="198"/>
      <c r="AU89" s="461"/>
      <c r="AV89" s="462"/>
      <c r="AW89" s="462"/>
      <c r="AX89" s="463"/>
      <c r="AY89" s="196" t="s">
        <v>616</v>
      </c>
      <c r="AZ89" s="197"/>
      <c r="BA89" s="197"/>
      <c r="BB89" s="198"/>
      <c r="BC89" s="461"/>
      <c r="BD89" s="462"/>
      <c r="BE89" s="462"/>
      <c r="BF89" s="463"/>
      <c r="BG89" s="511" t="str">
        <f t="shared" si="9"/>
        <v>n.é.</v>
      </c>
      <c r="BH89" s="512"/>
    </row>
    <row r="90" spans="1:60" s="3" customFormat="1" ht="20.100000000000001" customHeight="1" x14ac:dyDescent="0.2">
      <c r="A90" s="482" t="s">
        <v>232</v>
      </c>
      <c r="B90" s="483"/>
      <c r="C90" s="484" t="s">
        <v>649</v>
      </c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6"/>
      <c r="AC90" s="526" t="s">
        <v>359</v>
      </c>
      <c r="AD90" s="527"/>
      <c r="AE90" s="206">
        <f>SUM(AE88:AH89)</f>
        <v>0</v>
      </c>
      <c r="AF90" s="207"/>
      <c r="AG90" s="207"/>
      <c r="AH90" s="208"/>
      <c r="AI90" s="206">
        <f t="shared" ref="AI90" si="22">SUM(AI88:AL89)</f>
        <v>0</v>
      </c>
      <c r="AJ90" s="207"/>
      <c r="AK90" s="207"/>
      <c r="AL90" s="208"/>
      <c r="AM90" s="206">
        <f t="shared" ref="AM90" si="23">SUM(AM88:AP89)</f>
        <v>0</v>
      </c>
      <c r="AN90" s="207"/>
      <c r="AO90" s="207"/>
      <c r="AP90" s="208"/>
      <c r="AQ90" s="209" t="s">
        <v>616</v>
      </c>
      <c r="AR90" s="210"/>
      <c r="AS90" s="210"/>
      <c r="AT90" s="211"/>
      <c r="AU90" s="206">
        <f t="shared" ref="AU90" si="24">SUM(AU88:AX89)</f>
        <v>0</v>
      </c>
      <c r="AV90" s="207"/>
      <c r="AW90" s="207"/>
      <c r="AX90" s="208"/>
      <c r="AY90" s="209" t="s">
        <v>616</v>
      </c>
      <c r="AZ90" s="210"/>
      <c r="BA90" s="210"/>
      <c r="BB90" s="211"/>
      <c r="BC90" s="206">
        <f t="shared" ref="BC90" si="25">SUM(BC88:BF89)</f>
        <v>0</v>
      </c>
      <c r="BD90" s="207"/>
      <c r="BE90" s="207"/>
      <c r="BF90" s="208"/>
      <c r="BG90" s="516" t="str">
        <f t="shared" si="9"/>
        <v>n.é.</v>
      </c>
      <c r="BH90" s="517"/>
    </row>
    <row r="91" spans="1:60" ht="20.100000000000001" hidden="1" customHeight="1" x14ac:dyDescent="0.2">
      <c r="A91" s="393" t="s">
        <v>233</v>
      </c>
      <c r="B91" s="394"/>
      <c r="C91" s="432" t="s">
        <v>360</v>
      </c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4"/>
      <c r="AC91" s="435" t="s">
        <v>361</v>
      </c>
      <c r="AD91" s="436"/>
      <c r="AE91" s="461"/>
      <c r="AF91" s="462"/>
      <c r="AG91" s="462"/>
      <c r="AH91" s="463"/>
      <c r="AI91" s="461"/>
      <c r="AJ91" s="462"/>
      <c r="AK91" s="462"/>
      <c r="AL91" s="463"/>
      <c r="AM91" s="461"/>
      <c r="AN91" s="462"/>
      <c r="AO91" s="462"/>
      <c r="AP91" s="463"/>
      <c r="AQ91" s="196" t="s">
        <v>616</v>
      </c>
      <c r="AR91" s="197"/>
      <c r="AS91" s="197"/>
      <c r="AT91" s="198"/>
      <c r="AU91" s="461"/>
      <c r="AV91" s="462"/>
      <c r="AW91" s="462"/>
      <c r="AX91" s="463"/>
      <c r="AY91" s="196" t="s">
        <v>616</v>
      </c>
      <c r="AZ91" s="197"/>
      <c r="BA91" s="197"/>
      <c r="BB91" s="198"/>
      <c r="BC91" s="461"/>
      <c r="BD91" s="462"/>
      <c r="BE91" s="462"/>
      <c r="BF91" s="463"/>
      <c r="BG91" s="511" t="str">
        <f t="shared" si="9"/>
        <v>n.é.</v>
      </c>
      <c r="BH91" s="512"/>
    </row>
    <row r="92" spans="1:60" ht="20.100000000000001" hidden="1" customHeight="1" x14ac:dyDescent="0.2">
      <c r="A92" s="393" t="s">
        <v>234</v>
      </c>
      <c r="B92" s="394"/>
      <c r="C92" s="432" t="s">
        <v>362</v>
      </c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4"/>
      <c r="AC92" s="435" t="s">
        <v>363</v>
      </c>
      <c r="AD92" s="436"/>
      <c r="AE92" s="461"/>
      <c r="AF92" s="462"/>
      <c r="AG92" s="462"/>
      <c r="AH92" s="463"/>
      <c r="AI92" s="461"/>
      <c r="AJ92" s="462"/>
      <c r="AK92" s="462"/>
      <c r="AL92" s="463"/>
      <c r="AM92" s="461"/>
      <c r="AN92" s="462"/>
      <c r="AO92" s="462"/>
      <c r="AP92" s="463"/>
      <c r="AQ92" s="196" t="s">
        <v>616</v>
      </c>
      <c r="AR92" s="197"/>
      <c r="AS92" s="197"/>
      <c r="AT92" s="198"/>
      <c r="AU92" s="461"/>
      <c r="AV92" s="462"/>
      <c r="AW92" s="462"/>
      <c r="AX92" s="463"/>
      <c r="AY92" s="196" t="s">
        <v>616</v>
      </c>
      <c r="AZ92" s="197"/>
      <c r="BA92" s="197"/>
      <c r="BB92" s="198"/>
      <c r="BC92" s="461"/>
      <c r="BD92" s="462"/>
      <c r="BE92" s="462"/>
      <c r="BF92" s="463"/>
      <c r="BG92" s="511" t="str">
        <f t="shared" si="9"/>
        <v>n.é.</v>
      </c>
      <c r="BH92" s="512"/>
    </row>
    <row r="93" spans="1:60" ht="20.100000000000001" customHeight="1" x14ac:dyDescent="0.2">
      <c r="A93" s="393" t="s">
        <v>235</v>
      </c>
      <c r="B93" s="394"/>
      <c r="C93" s="432" t="s">
        <v>364</v>
      </c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4"/>
      <c r="AC93" s="435" t="s">
        <v>365</v>
      </c>
      <c r="AD93" s="436"/>
      <c r="AE93" s="461">
        <v>36964782</v>
      </c>
      <c r="AF93" s="462"/>
      <c r="AG93" s="462"/>
      <c r="AH93" s="463"/>
      <c r="AI93" s="461">
        <v>33146143</v>
      </c>
      <c r="AJ93" s="462"/>
      <c r="AK93" s="462"/>
      <c r="AL93" s="463"/>
      <c r="AM93" s="461">
        <v>33146143</v>
      </c>
      <c r="AN93" s="462"/>
      <c r="AO93" s="462"/>
      <c r="AP93" s="463"/>
      <c r="AQ93" s="196" t="s">
        <v>616</v>
      </c>
      <c r="AR93" s="197"/>
      <c r="AS93" s="197"/>
      <c r="AT93" s="198"/>
      <c r="AU93" s="461">
        <v>0</v>
      </c>
      <c r="AV93" s="462"/>
      <c r="AW93" s="462"/>
      <c r="AX93" s="463"/>
      <c r="AY93" s="196" t="s">
        <v>616</v>
      </c>
      <c r="AZ93" s="197"/>
      <c r="BA93" s="197"/>
      <c r="BB93" s="198"/>
      <c r="BC93" s="461">
        <v>33146143</v>
      </c>
      <c r="BD93" s="462"/>
      <c r="BE93" s="462"/>
      <c r="BF93" s="463"/>
      <c r="BG93" s="511">
        <f t="shared" si="9"/>
        <v>1</v>
      </c>
      <c r="BH93" s="512"/>
    </row>
    <row r="94" spans="1:60" ht="20.100000000000001" hidden="1" customHeight="1" x14ac:dyDescent="0.2">
      <c r="A94" s="393" t="s">
        <v>236</v>
      </c>
      <c r="B94" s="394"/>
      <c r="C94" s="432" t="s">
        <v>648</v>
      </c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4"/>
      <c r="AC94" s="435" t="s">
        <v>366</v>
      </c>
      <c r="AD94" s="436"/>
      <c r="AE94" s="461"/>
      <c r="AF94" s="462"/>
      <c r="AG94" s="462"/>
      <c r="AH94" s="463"/>
      <c r="AI94" s="461"/>
      <c r="AJ94" s="462"/>
      <c r="AK94" s="462"/>
      <c r="AL94" s="463"/>
      <c r="AM94" s="461"/>
      <c r="AN94" s="462"/>
      <c r="AO94" s="462"/>
      <c r="AP94" s="463"/>
      <c r="AQ94" s="196" t="s">
        <v>616</v>
      </c>
      <c r="AR94" s="197"/>
      <c r="AS94" s="197"/>
      <c r="AT94" s="198"/>
      <c r="AU94" s="461"/>
      <c r="AV94" s="462"/>
      <c r="AW94" s="462"/>
      <c r="AX94" s="463"/>
      <c r="AY94" s="196" t="s">
        <v>616</v>
      </c>
      <c r="AZ94" s="197"/>
      <c r="BA94" s="197"/>
      <c r="BB94" s="198"/>
      <c r="BC94" s="461"/>
      <c r="BD94" s="462"/>
      <c r="BE94" s="462"/>
      <c r="BF94" s="463"/>
      <c r="BG94" s="511" t="str">
        <f t="shared" si="9"/>
        <v>n.é.</v>
      </c>
      <c r="BH94" s="512"/>
    </row>
    <row r="95" spans="1:60" ht="20.100000000000001" hidden="1" customHeight="1" x14ac:dyDescent="0.2">
      <c r="A95" s="393" t="s">
        <v>237</v>
      </c>
      <c r="B95" s="394"/>
      <c r="C95" s="411" t="s">
        <v>367</v>
      </c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3"/>
      <c r="AC95" s="435" t="s">
        <v>368</v>
      </c>
      <c r="AD95" s="436"/>
      <c r="AE95" s="461"/>
      <c r="AF95" s="462"/>
      <c r="AG95" s="462"/>
      <c r="AH95" s="463"/>
      <c r="AI95" s="461"/>
      <c r="AJ95" s="462"/>
      <c r="AK95" s="462"/>
      <c r="AL95" s="463"/>
      <c r="AM95" s="461"/>
      <c r="AN95" s="462"/>
      <c r="AO95" s="462"/>
      <c r="AP95" s="463"/>
      <c r="AQ95" s="196" t="s">
        <v>616</v>
      </c>
      <c r="AR95" s="197"/>
      <c r="AS95" s="197"/>
      <c r="AT95" s="198"/>
      <c r="AU95" s="461"/>
      <c r="AV95" s="462"/>
      <c r="AW95" s="462"/>
      <c r="AX95" s="463"/>
      <c r="AY95" s="196" t="s">
        <v>616</v>
      </c>
      <c r="AZ95" s="197"/>
      <c r="BA95" s="197"/>
      <c r="BB95" s="198"/>
      <c r="BC95" s="461"/>
      <c r="BD95" s="462"/>
      <c r="BE95" s="462"/>
      <c r="BF95" s="463"/>
      <c r="BG95" s="511" t="str">
        <f t="shared" si="9"/>
        <v>n.é.</v>
      </c>
      <c r="BH95" s="512"/>
    </row>
    <row r="96" spans="1:60" ht="20.100000000000001" hidden="1" customHeight="1" x14ac:dyDescent="0.2">
      <c r="A96" s="393" t="s">
        <v>238</v>
      </c>
      <c r="B96" s="394"/>
      <c r="C96" s="411" t="s">
        <v>653</v>
      </c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3"/>
      <c r="AC96" s="435" t="s">
        <v>651</v>
      </c>
      <c r="AD96" s="436"/>
      <c r="AE96" s="461"/>
      <c r="AF96" s="462"/>
      <c r="AG96" s="462"/>
      <c r="AH96" s="463"/>
      <c r="AI96" s="461"/>
      <c r="AJ96" s="462"/>
      <c r="AK96" s="462"/>
      <c r="AL96" s="463"/>
      <c r="AM96" s="461"/>
      <c r="AN96" s="462"/>
      <c r="AO96" s="462"/>
      <c r="AP96" s="463"/>
      <c r="AQ96" s="196" t="s">
        <v>616</v>
      </c>
      <c r="AR96" s="197"/>
      <c r="AS96" s="197"/>
      <c r="AT96" s="198"/>
      <c r="AU96" s="461"/>
      <c r="AV96" s="462"/>
      <c r="AW96" s="462"/>
      <c r="AX96" s="463"/>
      <c r="AY96" s="196" t="s">
        <v>616</v>
      </c>
      <c r="AZ96" s="197"/>
      <c r="BA96" s="197"/>
      <c r="BB96" s="198"/>
      <c r="BC96" s="461"/>
      <c r="BD96" s="462"/>
      <c r="BE96" s="462"/>
      <c r="BF96" s="463"/>
      <c r="BG96" s="511" t="str">
        <f t="shared" si="9"/>
        <v>n.é.</v>
      </c>
      <c r="BH96" s="512"/>
    </row>
    <row r="97" spans="1:60" ht="20.100000000000001" hidden="1" customHeight="1" x14ac:dyDescent="0.2">
      <c r="A97" s="393" t="s">
        <v>239</v>
      </c>
      <c r="B97" s="394"/>
      <c r="C97" s="411" t="s">
        <v>654</v>
      </c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3"/>
      <c r="AC97" s="435" t="s">
        <v>652</v>
      </c>
      <c r="AD97" s="436"/>
      <c r="AE97" s="461"/>
      <c r="AF97" s="462"/>
      <c r="AG97" s="462"/>
      <c r="AH97" s="463"/>
      <c r="AI97" s="461"/>
      <c r="AJ97" s="462"/>
      <c r="AK97" s="462"/>
      <c r="AL97" s="463"/>
      <c r="AM97" s="461"/>
      <c r="AN97" s="462"/>
      <c r="AO97" s="462"/>
      <c r="AP97" s="463"/>
      <c r="AQ97" s="196" t="s">
        <v>616</v>
      </c>
      <c r="AR97" s="197"/>
      <c r="AS97" s="197"/>
      <c r="AT97" s="198"/>
      <c r="AU97" s="461"/>
      <c r="AV97" s="462"/>
      <c r="AW97" s="462"/>
      <c r="AX97" s="463"/>
      <c r="AY97" s="196" t="s">
        <v>616</v>
      </c>
      <c r="AZ97" s="197"/>
      <c r="BA97" s="197"/>
      <c r="BB97" s="198"/>
      <c r="BC97" s="461"/>
      <c r="BD97" s="462"/>
      <c r="BE97" s="462"/>
      <c r="BF97" s="463"/>
      <c r="BG97" s="511" t="str">
        <f t="shared" si="9"/>
        <v>n.é.</v>
      </c>
      <c r="BH97" s="512"/>
    </row>
    <row r="98" spans="1:60" s="3" customFormat="1" ht="20.100000000000001" customHeight="1" x14ac:dyDescent="0.2">
      <c r="A98" s="482" t="s">
        <v>240</v>
      </c>
      <c r="B98" s="483"/>
      <c r="C98" s="484" t="s">
        <v>656</v>
      </c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6"/>
      <c r="AC98" s="526" t="s">
        <v>650</v>
      </c>
      <c r="AD98" s="527"/>
      <c r="AE98" s="531">
        <f>SUM(AE96:AH97)</f>
        <v>0</v>
      </c>
      <c r="AF98" s="532"/>
      <c r="AG98" s="532"/>
      <c r="AH98" s="533"/>
      <c r="AI98" s="531">
        <f t="shared" ref="AI98" si="26">SUM(AI96:AL97)</f>
        <v>0</v>
      </c>
      <c r="AJ98" s="532"/>
      <c r="AK98" s="532"/>
      <c r="AL98" s="533"/>
      <c r="AM98" s="531">
        <f t="shared" ref="AM98" si="27">SUM(AM96:AP97)</f>
        <v>0</v>
      </c>
      <c r="AN98" s="532"/>
      <c r="AO98" s="532"/>
      <c r="AP98" s="533"/>
      <c r="AQ98" s="534" t="s">
        <v>616</v>
      </c>
      <c r="AR98" s="535"/>
      <c r="AS98" s="535"/>
      <c r="AT98" s="536"/>
      <c r="AU98" s="531">
        <f t="shared" ref="AU98" si="28">SUM(AU96:AX97)</f>
        <v>0</v>
      </c>
      <c r="AV98" s="532"/>
      <c r="AW98" s="532"/>
      <c r="AX98" s="533"/>
      <c r="AY98" s="534" t="s">
        <v>616</v>
      </c>
      <c r="AZ98" s="535"/>
      <c r="BA98" s="535"/>
      <c r="BB98" s="536"/>
      <c r="BC98" s="531">
        <f t="shared" ref="BC98" si="29">SUM(BC96:BF97)</f>
        <v>0</v>
      </c>
      <c r="BD98" s="532"/>
      <c r="BE98" s="532"/>
      <c r="BF98" s="533"/>
      <c r="BG98" s="516" t="str">
        <f t="shared" si="9"/>
        <v>n.é.</v>
      </c>
      <c r="BH98" s="517"/>
    </row>
    <row r="99" spans="1:60" s="3" customFormat="1" ht="20.100000000000001" customHeight="1" x14ac:dyDescent="0.2">
      <c r="A99" s="482" t="s">
        <v>502</v>
      </c>
      <c r="B99" s="483"/>
      <c r="C99" s="484" t="s">
        <v>655</v>
      </c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6"/>
      <c r="AC99" s="526" t="s">
        <v>369</v>
      </c>
      <c r="AD99" s="527"/>
      <c r="AE99" s="469">
        <f>AE82+AE87+SUM(AE90:AH95)</f>
        <v>36964782</v>
      </c>
      <c r="AF99" s="470"/>
      <c r="AG99" s="470"/>
      <c r="AH99" s="471"/>
      <c r="AI99" s="469">
        <f t="shared" ref="AI99" si="30">AI82+AI87+SUM(AI90:AL95)</f>
        <v>33146143</v>
      </c>
      <c r="AJ99" s="470"/>
      <c r="AK99" s="470"/>
      <c r="AL99" s="471"/>
      <c r="AM99" s="469">
        <f t="shared" ref="AM99" si="31">AM82+AM87+SUM(AM90:AP95)</f>
        <v>33146143</v>
      </c>
      <c r="AN99" s="470"/>
      <c r="AO99" s="470"/>
      <c r="AP99" s="471"/>
      <c r="AQ99" s="513" t="s">
        <v>616</v>
      </c>
      <c r="AR99" s="514"/>
      <c r="AS99" s="514"/>
      <c r="AT99" s="515"/>
      <c r="AU99" s="469">
        <f t="shared" ref="AU99" si="32">AU82+AU87+SUM(AU90:AX95)</f>
        <v>0</v>
      </c>
      <c r="AV99" s="470"/>
      <c r="AW99" s="470"/>
      <c r="AX99" s="471"/>
      <c r="AY99" s="513" t="s">
        <v>616</v>
      </c>
      <c r="AZ99" s="514"/>
      <c r="BA99" s="514"/>
      <c r="BB99" s="515"/>
      <c r="BC99" s="469">
        <f t="shared" ref="BC99" si="33">BC82+BC87+SUM(BC90:BF95)</f>
        <v>33146143</v>
      </c>
      <c r="BD99" s="470"/>
      <c r="BE99" s="470"/>
      <c r="BF99" s="471"/>
      <c r="BG99" s="516">
        <f t="shared" si="9"/>
        <v>1</v>
      </c>
      <c r="BH99" s="517"/>
    </row>
    <row r="100" spans="1:60" ht="20.100000000000001" hidden="1" customHeight="1" x14ac:dyDescent="0.2">
      <c r="A100" s="393" t="s">
        <v>503</v>
      </c>
      <c r="B100" s="394"/>
      <c r="C100" s="411" t="s">
        <v>370</v>
      </c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3"/>
      <c r="AC100" s="435" t="s">
        <v>371</v>
      </c>
      <c r="AD100" s="436"/>
      <c r="AE100" s="461"/>
      <c r="AF100" s="462"/>
      <c r="AG100" s="462"/>
      <c r="AH100" s="463"/>
      <c r="AI100" s="461"/>
      <c r="AJ100" s="462"/>
      <c r="AK100" s="462"/>
      <c r="AL100" s="463"/>
      <c r="AM100" s="461"/>
      <c r="AN100" s="462"/>
      <c r="AO100" s="462"/>
      <c r="AP100" s="463"/>
      <c r="AQ100" s="196" t="s">
        <v>616</v>
      </c>
      <c r="AR100" s="197"/>
      <c r="AS100" s="197"/>
      <c r="AT100" s="198"/>
      <c r="AU100" s="461"/>
      <c r="AV100" s="462"/>
      <c r="AW100" s="462"/>
      <c r="AX100" s="463"/>
      <c r="AY100" s="196" t="s">
        <v>616</v>
      </c>
      <c r="AZ100" s="197"/>
      <c r="BA100" s="197"/>
      <c r="BB100" s="198"/>
      <c r="BC100" s="461"/>
      <c r="BD100" s="462"/>
      <c r="BE100" s="462"/>
      <c r="BF100" s="463"/>
      <c r="BG100" s="511" t="str">
        <f t="shared" si="9"/>
        <v>n.é.</v>
      </c>
      <c r="BH100" s="512"/>
    </row>
    <row r="101" spans="1:60" ht="20.100000000000001" hidden="1" customHeight="1" x14ac:dyDescent="0.2">
      <c r="A101" s="393" t="s">
        <v>504</v>
      </c>
      <c r="B101" s="394"/>
      <c r="C101" s="411" t="s">
        <v>372</v>
      </c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3"/>
      <c r="AC101" s="435" t="s">
        <v>373</v>
      </c>
      <c r="AD101" s="436"/>
      <c r="AE101" s="461"/>
      <c r="AF101" s="462"/>
      <c r="AG101" s="462"/>
      <c r="AH101" s="463"/>
      <c r="AI101" s="461"/>
      <c r="AJ101" s="462"/>
      <c r="AK101" s="462"/>
      <c r="AL101" s="463"/>
      <c r="AM101" s="461"/>
      <c r="AN101" s="462"/>
      <c r="AO101" s="462"/>
      <c r="AP101" s="463"/>
      <c r="AQ101" s="196" t="s">
        <v>616</v>
      </c>
      <c r="AR101" s="197"/>
      <c r="AS101" s="197"/>
      <c r="AT101" s="198"/>
      <c r="AU101" s="461"/>
      <c r="AV101" s="462"/>
      <c r="AW101" s="462"/>
      <c r="AX101" s="463"/>
      <c r="AY101" s="196" t="s">
        <v>616</v>
      </c>
      <c r="AZ101" s="197"/>
      <c r="BA101" s="197"/>
      <c r="BB101" s="198"/>
      <c r="BC101" s="461"/>
      <c r="BD101" s="462"/>
      <c r="BE101" s="462"/>
      <c r="BF101" s="463"/>
      <c r="BG101" s="511" t="str">
        <f t="shared" si="9"/>
        <v>n.é.</v>
      </c>
      <c r="BH101" s="512"/>
    </row>
    <row r="102" spans="1:60" ht="20.100000000000001" hidden="1" customHeight="1" x14ac:dyDescent="0.2">
      <c r="A102" s="393" t="s">
        <v>505</v>
      </c>
      <c r="B102" s="394"/>
      <c r="C102" s="432" t="s">
        <v>374</v>
      </c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4"/>
      <c r="AC102" s="435" t="s">
        <v>375</v>
      </c>
      <c r="AD102" s="436"/>
      <c r="AE102" s="461"/>
      <c r="AF102" s="462"/>
      <c r="AG102" s="462"/>
      <c r="AH102" s="463"/>
      <c r="AI102" s="461"/>
      <c r="AJ102" s="462"/>
      <c r="AK102" s="462"/>
      <c r="AL102" s="463"/>
      <c r="AM102" s="461"/>
      <c r="AN102" s="462"/>
      <c r="AO102" s="462"/>
      <c r="AP102" s="463"/>
      <c r="AQ102" s="196" t="s">
        <v>616</v>
      </c>
      <c r="AR102" s="197"/>
      <c r="AS102" s="197"/>
      <c r="AT102" s="198"/>
      <c r="AU102" s="461"/>
      <c r="AV102" s="462"/>
      <c r="AW102" s="462"/>
      <c r="AX102" s="463"/>
      <c r="AY102" s="196" t="s">
        <v>616</v>
      </c>
      <c r="AZ102" s="197"/>
      <c r="BA102" s="197"/>
      <c r="BB102" s="198"/>
      <c r="BC102" s="461"/>
      <c r="BD102" s="462"/>
      <c r="BE102" s="462"/>
      <c r="BF102" s="463"/>
      <c r="BG102" s="511" t="str">
        <f t="shared" si="9"/>
        <v>n.é.</v>
      </c>
      <c r="BH102" s="512"/>
    </row>
    <row r="103" spans="1:60" ht="20.100000000000001" hidden="1" customHeight="1" x14ac:dyDescent="0.2">
      <c r="A103" s="393" t="s">
        <v>506</v>
      </c>
      <c r="B103" s="394"/>
      <c r="C103" s="432" t="s">
        <v>659</v>
      </c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4"/>
      <c r="AC103" s="435" t="s">
        <v>376</v>
      </c>
      <c r="AD103" s="436"/>
      <c r="AE103" s="461"/>
      <c r="AF103" s="462"/>
      <c r="AG103" s="462"/>
      <c r="AH103" s="463"/>
      <c r="AI103" s="461"/>
      <c r="AJ103" s="462"/>
      <c r="AK103" s="462"/>
      <c r="AL103" s="463"/>
      <c r="AM103" s="461"/>
      <c r="AN103" s="462"/>
      <c r="AO103" s="462"/>
      <c r="AP103" s="463"/>
      <c r="AQ103" s="196" t="s">
        <v>616</v>
      </c>
      <c r="AR103" s="197"/>
      <c r="AS103" s="197"/>
      <c r="AT103" s="198"/>
      <c r="AU103" s="461"/>
      <c r="AV103" s="462"/>
      <c r="AW103" s="462"/>
      <c r="AX103" s="463"/>
      <c r="AY103" s="196" t="s">
        <v>616</v>
      </c>
      <c r="AZ103" s="197"/>
      <c r="BA103" s="197"/>
      <c r="BB103" s="198"/>
      <c r="BC103" s="461"/>
      <c r="BD103" s="462"/>
      <c r="BE103" s="462"/>
      <c r="BF103" s="463"/>
      <c r="BG103" s="511" t="str">
        <f t="shared" si="9"/>
        <v>n.é.</v>
      </c>
      <c r="BH103" s="512"/>
    </row>
    <row r="104" spans="1:60" ht="20.100000000000001" hidden="1" customHeight="1" x14ac:dyDescent="0.2">
      <c r="A104" s="393" t="s">
        <v>507</v>
      </c>
      <c r="B104" s="394"/>
      <c r="C104" s="432" t="s">
        <v>658</v>
      </c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4"/>
      <c r="AC104" s="435" t="s">
        <v>660</v>
      </c>
      <c r="AD104" s="436"/>
      <c r="AE104" s="461"/>
      <c r="AF104" s="462"/>
      <c r="AG104" s="462"/>
      <c r="AH104" s="463"/>
      <c r="AI104" s="461"/>
      <c r="AJ104" s="462"/>
      <c r="AK104" s="462"/>
      <c r="AL104" s="463"/>
      <c r="AM104" s="461"/>
      <c r="AN104" s="462"/>
      <c r="AO104" s="462"/>
      <c r="AP104" s="463"/>
      <c r="AQ104" s="196" t="s">
        <v>616</v>
      </c>
      <c r="AR104" s="197"/>
      <c r="AS104" s="197"/>
      <c r="AT104" s="198"/>
      <c r="AU104" s="461"/>
      <c r="AV104" s="462"/>
      <c r="AW104" s="462"/>
      <c r="AX104" s="463"/>
      <c r="AY104" s="196" t="s">
        <v>616</v>
      </c>
      <c r="AZ104" s="197"/>
      <c r="BA104" s="197"/>
      <c r="BB104" s="198"/>
      <c r="BC104" s="461"/>
      <c r="BD104" s="462"/>
      <c r="BE104" s="462"/>
      <c r="BF104" s="463"/>
      <c r="BG104" s="511" t="str">
        <f t="shared" si="9"/>
        <v>n.é.</v>
      </c>
      <c r="BH104" s="512"/>
    </row>
    <row r="105" spans="1:60" s="3" customFormat="1" ht="20.100000000000001" customHeight="1" x14ac:dyDescent="0.2">
      <c r="A105" s="482" t="s">
        <v>508</v>
      </c>
      <c r="B105" s="483"/>
      <c r="C105" s="528" t="s">
        <v>657</v>
      </c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  <c r="Y105" s="529"/>
      <c r="Z105" s="529"/>
      <c r="AA105" s="529"/>
      <c r="AB105" s="530"/>
      <c r="AC105" s="526" t="s">
        <v>377</v>
      </c>
      <c r="AD105" s="527"/>
      <c r="AE105" s="469">
        <f>SUM(AE100:AH104)</f>
        <v>0</v>
      </c>
      <c r="AF105" s="470"/>
      <c r="AG105" s="470"/>
      <c r="AH105" s="471"/>
      <c r="AI105" s="469">
        <f t="shared" ref="AI105" si="34">SUM(AI100:AL103)</f>
        <v>0</v>
      </c>
      <c r="AJ105" s="470"/>
      <c r="AK105" s="470"/>
      <c r="AL105" s="471"/>
      <c r="AM105" s="469">
        <f t="shared" ref="AM105" si="35">SUM(AM100:AP103)</f>
        <v>0</v>
      </c>
      <c r="AN105" s="470"/>
      <c r="AO105" s="470"/>
      <c r="AP105" s="471"/>
      <c r="AQ105" s="513" t="s">
        <v>616</v>
      </c>
      <c r="AR105" s="514"/>
      <c r="AS105" s="514"/>
      <c r="AT105" s="515"/>
      <c r="AU105" s="469">
        <f t="shared" ref="AU105" si="36">SUM(AU100:AX103)</f>
        <v>0</v>
      </c>
      <c r="AV105" s="470"/>
      <c r="AW105" s="470"/>
      <c r="AX105" s="471"/>
      <c r="AY105" s="513" t="s">
        <v>616</v>
      </c>
      <c r="AZ105" s="514"/>
      <c r="BA105" s="514"/>
      <c r="BB105" s="515"/>
      <c r="BC105" s="469">
        <f t="shared" ref="BC105" si="37">SUM(BC100:BF103)</f>
        <v>0</v>
      </c>
      <c r="BD105" s="470"/>
      <c r="BE105" s="470"/>
      <c r="BF105" s="471"/>
      <c r="BG105" s="516" t="str">
        <f t="shared" si="9"/>
        <v>n.é.</v>
      </c>
      <c r="BH105" s="517"/>
    </row>
    <row r="106" spans="1:60" s="3" customFormat="1" ht="20.100000000000001" hidden="1" customHeight="1" x14ac:dyDescent="0.2">
      <c r="A106" s="393" t="s">
        <v>509</v>
      </c>
      <c r="B106" s="394"/>
      <c r="C106" s="411" t="s">
        <v>378</v>
      </c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3"/>
      <c r="AC106" s="435" t="s">
        <v>379</v>
      </c>
      <c r="AD106" s="436"/>
      <c r="AE106" s="461"/>
      <c r="AF106" s="462"/>
      <c r="AG106" s="462"/>
      <c r="AH106" s="463"/>
      <c r="AI106" s="461"/>
      <c r="AJ106" s="462"/>
      <c r="AK106" s="462"/>
      <c r="AL106" s="463"/>
      <c r="AM106" s="461"/>
      <c r="AN106" s="462"/>
      <c r="AO106" s="462"/>
      <c r="AP106" s="463"/>
      <c r="AQ106" s="196" t="s">
        <v>616</v>
      </c>
      <c r="AR106" s="197"/>
      <c r="AS106" s="197"/>
      <c r="AT106" s="198"/>
      <c r="AU106" s="461"/>
      <c r="AV106" s="462"/>
      <c r="AW106" s="462"/>
      <c r="AX106" s="463"/>
      <c r="AY106" s="196" t="s">
        <v>616</v>
      </c>
      <c r="AZ106" s="197"/>
      <c r="BA106" s="197"/>
      <c r="BB106" s="198"/>
      <c r="BC106" s="461"/>
      <c r="BD106" s="462"/>
      <c r="BE106" s="462"/>
      <c r="BF106" s="463"/>
      <c r="BG106" s="511" t="str">
        <f t="shared" si="9"/>
        <v>n.é.</v>
      </c>
      <c r="BH106" s="512"/>
    </row>
    <row r="107" spans="1:60" ht="20.100000000000001" hidden="1" customHeight="1" x14ac:dyDescent="0.2">
      <c r="A107" s="393" t="s">
        <v>510</v>
      </c>
      <c r="B107" s="394"/>
      <c r="C107" s="411" t="s">
        <v>664</v>
      </c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3"/>
      <c r="AC107" s="435" t="s">
        <v>662</v>
      </c>
      <c r="AD107" s="436"/>
      <c r="AE107" s="461"/>
      <c r="AF107" s="462"/>
      <c r="AG107" s="462"/>
      <c r="AH107" s="463"/>
      <c r="AI107" s="461"/>
      <c r="AJ107" s="462"/>
      <c r="AK107" s="462"/>
      <c r="AL107" s="463"/>
      <c r="AM107" s="461"/>
      <c r="AN107" s="462"/>
      <c r="AO107" s="462"/>
      <c r="AP107" s="463"/>
      <c r="AQ107" s="196" t="s">
        <v>616</v>
      </c>
      <c r="AR107" s="197"/>
      <c r="AS107" s="197"/>
      <c r="AT107" s="198"/>
      <c r="AU107" s="461"/>
      <c r="AV107" s="462"/>
      <c r="AW107" s="462"/>
      <c r="AX107" s="463"/>
      <c r="AY107" s="196" t="s">
        <v>616</v>
      </c>
      <c r="AZ107" s="197"/>
      <c r="BA107" s="197"/>
      <c r="BB107" s="198"/>
      <c r="BC107" s="461"/>
      <c r="BD107" s="462"/>
      <c r="BE107" s="462"/>
      <c r="BF107" s="463"/>
      <c r="BG107" s="511" t="str">
        <f t="shared" si="9"/>
        <v>n.é.</v>
      </c>
      <c r="BH107" s="512"/>
    </row>
    <row r="108" spans="1:60" s="3" customFormat="1" ht="20.100000000000001" customHeight="1" x14ac:dyDescent="0.2">
      <c r="A108" s="420" t="s">
        <v>511</v>
      </c>
      <c r="B108" s="421"/>
      <c r="C108" s="537" t="s">
        <v>663</v>
      </c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8"/>
      <c r="X108" s="538"/>
      <c r="Y108" s="538"/>
      <c r="Z108" s="538"/>
      <c r="AA108" s="538"/>
      <c r="AB108" s="539"/>
      <c r="AC108" s="540" t="s">
        <v>380</v>
      </c>
      <c r="AD108" s="541"/>
      <c r="AE108" s="518">
        <f>AE99+AE105+AE107</f>
        <v>36964782</v>
      </c>
      <c r="AF108" s="519"/>
      <c r="AG108" s="519"/>
      <c r="AH108" s="520"/>
      <c r="AI108" s="518">
        <f t="shared" ref="AI108" si="38">AI99+AI105+AI107</f>
        <v>33146143</v>
      </c>
      <c r="AJ108" s="519"/>
      <c r="AK108" s="519"/>
      <c r="AL108" s="520"/>
      <c r="AM108" s="518">
        <f t="shared" ref="AM108" si="39">AM99+AM105+AM107</f>
        <v>33146143</v>
      </c>
      <c r="AN108" s="519"/>
      <c r="AO108" s="519"/>
      <c r="AP108" s="520"/>
      <c r="AQ108" s="521" t="s">
        <v>616</v>
      </c>
      <c r="AR108" s="522"/>
      <c r="AS108" s="522"/>
      <c r="AT108" s="523"/>
      <c r="AU108" s="518">
        <f t="shared" ref="AU108" si="40">AU99+AU105+AU107</f>
        <v>0</v>
      </c>
      <c r="AV108" s="519"/>
      <c r="AW108" s="519"/>
      <c r="AX108" s="520"/>
      <c r="AY108" s="521" t="s">
        <v>616</v>
      </c>
      <c r="AZ108" s="522"/>
      <c r="BA108" s="522"/>
      <c r="BB108" s="523"/>
      <c r="BC108" s="518">
        <f t="shared" ref="BC108" si="41">BC99+BC105+BC107</f>
        <v>33146143</v>
      </c>
      <c r="BD108" s="519"/>
      <c r="BE108" s="519"/>
      <c r="BF108" s="520"/>
      <c r="BG108" s="524">
        <f t="shared" si="9"/>
        <v>1</v>
      </c>
      <c r="BH108" s="525"/>
    </row>
    <row r="109" spans="1:60" s="3" customFormat="1" ht="20.100000000000001" customHeight="1" x14ac:dyDescent="0.2">
      <c r="A109" s="427" t="s">
        <v>512</v>
      </c>
      <c r="B109" s="428"/>
      <c r="C109" s="84" t="s">
        <v>661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6"/>
      <c r="AC109" s="5"/>
      <c r="AD109" s="6"/>
      <c r="AE109" s="542">
        <f>AE78+AE108</f>
        <v>55569622</v>
      </c>
      <c r="AF109" s="543"/>
      <c r="AG109" s="543"/>
      <c r="AH109" s="544"/>
      <c r="AI109" s="542">
        <f t="shared" ref="AI109" si="42">AI78+AI108</f>
        <v>58062217</v>
      </c>
      <c r="AJ109" s="543"/>
      <c r="AK109" s="543"/>
      <c r="AL109" s="544"/>
      <c r="AM109" s="542">
        <f t="shared" ref="AM109" si="43">AM78+AM108</f>
        <v>57583920</v>
      </c>
      <c r="AN109" s="543"/>
      <c r="AO109" s="543"/>
      <c r="AP109" s="544"/>
      <c r="AQ109" s="545" t="s">
        <v>616</v>
      </c>
      <c r="AR109" s="546"/>
      <c r="AS109" s="546"/>
      <c r="AT109" s="547"/>
      <c r="AU109" s="542">
        <f t="shared" ref="AU109" si="44">AU78+AU108</f>
        <v>0</v>
      </c>
      <c r="AV109" s="543"/>
      <c r="AW109" s="543"/>
      <c r="AX109" s="544"/>
      <c r="AY109" s="545" t="s">
        <v>616</v>
      </c>
      <c r="AZ109" s="546"/>
      <c r="BA109" s="546"/>
      <c r="BB109" s="547"/>
      <c r="BC109" s="542">
        <f t="shared" ref="BC109" si="45">BC78+BC108</f>
        <v>57574170</v>
      </c>
      <c r="BD109" s="543"/>
      <c r="BE109" s="543"/>
      <c r="BF109" s="544"/>
      <c r="BG109" s="548">
        <f t="shared" si="9"/>
        <v>0.99159441328256548</v>
      </c>
      <c r="BH109" s="549"/>
    </row>
    <row r="110" spans="1:60" ht="20.100000000000001" customHeight="1" x14ac:dyDescent="0.2">
      <c r="A110" s="393" t="s">
        <v>513</v>
      </c>
      <c r="B110" s="394"/>
      <c r="C110" s="555" t="s">
        <v>20</v>
      </c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556"/>
      <c r="X110" s="556"/>
      <c r="Y110" s="556"/>
      <c r="Z110" s="556"/>
      <c r="AA110" s="556"/>
      <c r="AB110" s="557"/>
      <c r="AC110" s="558" t="s">
        <v>51</v>
      </c>
      <c r="AD110" s="559"/>
      <c r="AE110" s="461">
        <v>14243511</v>
      </c>
      <c r="AF110" s="551"/>
      <c r="AG110" s="551"/>
      <c r="AH110" s="552"/>
      <c r="AI110" s="550">
        <v>13600307</v>
      </c>
      <c r="AJ110" s="551"/>
      <c r="AK110" s="551"/>
      <c r="AL110" s="552"/>
      <c r="AM110" s="550">
        <v>0</v>
      </c>
      <c r="AN110" s="551"/>
      <c r="AO110" s="551"/>
      <c r="AP110" s="552"/>
      <c r="AQ110" s="550">
        <v>13600307</v>
      </c>
      <c r="AR110" s="551"/>
      <c r="AS110" s="551"/>
      <c r="AT110" s="552"/>
      <c r="AU110" s="550">
        <v>42730533</v>
      </c>
      <c r="AV110" s="551"/>
      <c r="AW110" s="551"/>
      <c r="AX110" s="552"/>
      <c r="AY110" s="550">
        <v>0</v>
      </c>
      <c r="AZ110" s="551"/>
      <c r="BA110" s="551"/>
      <c r="BB110" s="552"/>
      <c r="BC110" s="550">
        <v>13600307</v>
      </c>
      <c r="BD110" s="551"/>
      <c r="BE110" s="551"/>
      <c r="BF110" s="552"/>
      <c r="BG110" s="553">
        <f t="shared" si="9"/>
        <v>1</v>
      </c>
      <c r="BH110" s="554"/>
    </row>
    <row r="111" spans="1:60" ht="20.100000000000001" hidden="1" customHeight="1" x14ac:dyDescent="0.2">
      <c r="A111" s="393" t="s">
        <v>514</v>
      </c>
      <c r="B111" s="394"/>
      <c r="C111" s="555" t="s">
        <v>47</v>
      </c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556"/>
      <c r="X111" s="556"/>
      <c r="Y111" s="556"/>
      <c r="Z111" s="556"/>
      <c r="AA111" s="556"/>
      <c r="AB111" s="557"/>
      <c r="AC111" s="440" t="s">
        <v>50</v>
      </c>
      <c r="AD111" s="441"/>
      <c r="AE111" s="550"/>
      <c r="AF111" s="551"/>
      <c r="AG111" s="551"/>
      <c r="AH111" s="552"/>
      <c r="AI111" s="550"/>
      <c r="AJ111" s="551"/>
      <c r="AK111" s="551"/>
      <c r="AL111" s="552"/>
      <c r="AM111" s="550"/>
      <c r="AN111" s="551"/>
      <c r="AO111" s="551"/>
      <c r="AP111" s="552"/>
      <c r="AQ111" s="550"/>
      <c r="AR111" s="551"/>
      <c r="AS111" s="551"/>
      <c r="AT111" s="552"/>
      <c r="AU111" s="550"/>
      <c r="AV111" s="551"/>
      <c r="AW111" s="551"/>
      <c r="AX111" s="552"/>
      <c r="AY111" s="550"/>
      <c r="AZ111" s="551"/>
      <c r="BA111" s="551"/>
      <c r="BB111" s="552"/>
      <c r="BC111" s="550"/>
      <c r="BD111" s="551"/>
      <c r="BE111" s="551"/>
      <c r="BF111" s="552"/>
      <c r="BG111" s="553" t="str">
        <f t="shared" si="9"/>
        <v>n.é.</v>
      </c>
      <c r="BH111" s="554"/>
    </row>
    <row r="112" spans="1:60" x14ac:dyDescent="0.2">
      <c r="A112" s="393" t="s">
        <v>515</v>
      </c>
      <c r="B112" s="394"/>
      <c r="C112" s="555" t="s">
        <v>46</v>
      </c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  <c r="AA112" s="556"/>
      <c r="AB112" s="557"/>
      <c r="AC112" s="440" t="s">
        <v>49</v>
      </c>
      <c r="AD112" s="441"/>
      <c r="AE112" s="550">
        <v>0</v>
      </c>
      <c r="AF112" s="551"/>
      <c r="AG112" s="551"/>
      <c r="AH112" s="552"/>
      <c r="AI112" s="550">
        <v>406011</v>
      </c>
      <c r="AJ112" s="551"/>
      <c r="AK112" s="551"/>
      <c r="AL112" s="552"/>
      <c r="AM112" s="550">
        <v>0</v>
      </c>
      <c r="AN112" s="551"/>
      <c r="AO112" s="551"/>
      <c r="AP112" s="552"/>
      <c r="AQ112" s="550">
        <v>406011</v>
      </c>
      <c r="AR112" s="551"/>
      <c r="AS112" s="551"/>
      <c r="AT112" s="552"/>
      <c r="AU112" s="550">
        <v>0</v>
      </c>
      <c r="AV112" s="551"/>
      <c r="AW112" s="551"/>
      <c r="AX112" s="552"/>
      <c r="AY112" s="550">
        <v>0</v>
      </c>
      <c r="AZ112" s="551"/>
      <c r="BA112" s="551"/>
      <c r="BB112" s="552"/>
      <c r="BC112" s="550">
        <v>406011</v>
      </c>
      <c r="BD112" s="551"/>
      <c r="BE112" s="551"/>
      <c r="BF112" s="552"/>
      <c r="BG112" s="553">
        <f t="shared" si="9"/>
        <v>1</v>
      </c>
      <c r="BH112" s="554"/>
    </row>
    <row r="113" spans="1:60" x14ac:dyDescent="0.2">
      <c r="A113" s="393" t="s">
        <v>517</v>
      </c>
      <c r="B113" s="394"/>
      <c r="C113" s="495" t="s">
        <v>19</v>
      </c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7"/>
      <c r="AC113" s="440" t="s">
        <v>48</v>
      </c>
      <c r="AD113" s="441"/>
      <c r="AE113" s="550">
        <v>0</v>
      </c>
      <c r="AF113" s="551"/>
      <c r="AG113" s="551"/>
      <c r="AH113" s="552"/>
      <c r="AI113" s="550">
        <v>179995</v>
      </c>
      <c r="AJ113" s="551"/>
      <c r="AK113" s="551"/>
      <c r="AL113" s="552"/>
      <c r="AM113" s="550">
        <v>0</v>
      </c>
      <c r="AN113" s="551"/>
      <c r="AO113" s="551"/>
      <c r="AP113" s="552"/>
      <c r="AQ113" s="550">
        <v>179995</v>
      </c>
      <c r="AR113" s="551"/>
      <c r="AS113" s="551"/>
      <c r="AT113" s="552"/>
      <c r="AU113" s="550">
        <v>0</v>
      </c>
      <c r="AV113" s="551"/>
      <c r="AW113" s="551"/>
      <c r="AX113" s="552"/>
      <c r="AY113" s="550">
        <v>0</v>
      </c>
      <c r="AZ113" s="551"/>
      <c r="BA113" s="551"/>
      <c r="BB113" s="552"/>
      <c r="BC113" s="550">
        <v>179995</v>
      </c>
      <c r="BD113" s="551"/>
      <c r="BE113" s="551"/>
      <c r="BF113" s="552"/>
      <c r="BG113" s="553">
        <f t="shared" si="9"/>
        <v>1</v>
      </c>
      <c r="BH113" s="554"/>
    </row>
    <row r="114" spans="1:60" x14ac:dyDescent="0.2">
      <c r="A114" s="393" t="s">
        <v>518</v>
      </c>
      <c r="B114" s="394"/>
      <c r="C114" s="495" t="s">
        <v>16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7"/>
      <c r="AC114" s="440" t="s">
        <v>45</v>
      </c>
      <c r="AD114" s="441"/>
      <c r="AE114" s="550"/>
      <c r="AF114" s="551"/>
      <c r="AG114" s="551"/>
      <c r="AH114" s="552"/>
      <c r="AI114" s="550"/>
      <c r="AJ114" s="551"/>
      <c r="AK114" s="551"/>
      <c r="AL114" s="552"/>
      <c r="AM114" s="550"/>
      <c r="AN114" s="551"/>
      <c r="AO114" s="551"/>
      <c r="AP114" s="552"/>
      <c r="AQ114" s="550"/>
      <c r="AR114" s="551"/>
      <c r="AS114" s="551"/>
      <c r="AT114" s="552"/>
      <c r="AU114" s="550"/>
      <c r="AV114" s="551"/>
      <c r="AW114" s="551"/>
      <c r="AX114" s="552"/>
      <c r="AY114" s="550"/>
      <c r="AZ114" s="551"/>
      <c r="BA114" s="551"/>
      <c r="BB114" s="552"/>
      <c r="BC114" s="550"/>
      <c r="BD114" s="551"/>
      <c r="BE114" s="551"/>
      <c r="BF114" s="552"/>
      <c r="BG114" s="553" t="str">
        <f t="shared" si="9"/>
        <v>n.é.</v>
      </c>
      <c r="BH114" s="554"/>
    </row>
    <row r="115" spans="1:60" x14ac:dyDescent="0.2">
      <c r="A115" s="393" t="s">
        <v>519</v>
      </c>
      <c r="B115" s="394"/>
      <c r="C115" s="495" t="s">
        <v>17</v>
      </c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7"/>
      <c r="AC115" s="440" t="s">
        <v>44</v>
      </c>
      <c r="AD115" s="441"/>
      <c r="AE115" s="550"/>
      <c r="AF115" s="551"/>
      <c r="AG115" s="551"/>
      <c r="AH115" s="552"/>
      <c r="AI115" s="550"/>
      <c r="AJ115" s="551"/>
      <c r="AK115" s="551"/>
      <c r="AL115" s="552"/>
      <c r="AM115" s="550"/>
      <c r="AN115" s="551"/>
      <c r="AO115" s="551"/>
      <c r="AP115" s="552"/>
      <c r="AQ115" s="550"/>
      <c r="AR115" s="551"/>
      <c r="AS115" s="551"/>
      <c r="AT115" s="552"/>
      <c r="AU115" s="550"/>
      <c r="AV115" s="551"/>
      <c r="AW115" s="551"/>
      <c r="AX115" s="552"/>
      <c r="AY115" s="550"/>
      <c r="AZ115" s="551"/>
      <c r="BA115" s="551"/>
      <c r="BB115" s="552"/>
      <c r="BC115" s="550"/>
      <c r="BD115" s="551"/>
      <c r="BE115" s="551"/>
      <c r="BF115" s="552"/>
      <c r="BG115" s="553" t="str">
        <f t="shared" si="9"/>
        <v>n.é.</v>
      </c>
      <c r="BH115" s="554"/>
    </row>
    <row r="116" spans="1:60" ht="20.100000000000001" customHeight="1" x14ac:dyDescent="0.2">
      <c r="A116" s="393" t="s">
        <v>520</v>
      </c>
      <c r="B116" s="394"/>
      <c r="C116" s="495" t="s">
        <v>21</v>
      </c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7"/>
      <c r="AC116" s="440" t="s">
        <v>43</v>
      </c>
      <c r="AD116" s="441"/>
      <c r="AE116" s="461">
        <v>1149360</v>
      </c>
      <c r="AF116" s="551"/>
      <c r="AG116" s="551"/>
      <c r="AH116" s="552"/>
      <c r="AI116" s="550">
        <v>1149352</v>
      </c>
      <c r="AJ116" s="551"/>
      <c r="AK116" s="551"/>
      <c r="AL116" s="552"/>
      <c r="AM116" s="550">
        <v>0</v>
      </c>
      <c r="AN116" s="551"/>
      <c r="AO116" s="551"/>
      <c r="AP116" s="552"/>
      <c r="AQ116" s="550">
        <v>1149352</v>
      </c>
      <c r="AR116" s="551"/>
      <c r="AS116" s="551"/>
      <c r="AT116" s="552"/>
      <c r="AU116" s="550">
        <v>0</v>
      </c>
      <c r="AV116" s="551"/>
      <c r="AW116" s="551"/>
      <c r="AX116" s="552"/>
      <c r="AY116" s="550">
        <v>0</v>
      </c>
      <c r="AZ116" s="551"/>
      <c r="BA116" s="551"/>
      <c r="BB116" s="552"/>
      <c r="BC116" s="550">
        <v>1149352</v>
      </c>
      <c r="BD116" s="551"/>
      <c r="BE116" s="551"/>
      <c r="BF116" s="552"/>
      <c r="BG116" s="553">
        <f t="shared" si="9"/>
        <v>1</v>
      </c>
      <c r="BH116" s="554"/>
    </row>
    <row r="117" spans="1:60" ht="20.100000000000001" hidden="1" customHeight="1" x14ac:dyDescent="0.2">
      <c r="A117" s="393" t="s">
        <v>521</v>
      </c>
      <c r="B117" s="394"/>
      <c r="C117" s="495" t="s">
        <v>41</v>
      </c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7"/>
      <c r="AC117" s="440" t="s">
        <v>42</v>
      </c>
      <c r="AD117" s="441"/>
      <c r="AE117" s="550"/>
      <c r="AF117" s="551"/>
      <c r="AG117" s="551"/>
      <c r="AH117" s="552"/>
      <c r="AI117" s="550"/>
      <c r="AJ117" s="551"/>
      <c r="AK117" s="551"/>
      <c r="AL117" s="552"/>
      <c r="AM117" s="550"/>
      <c r="AN117" s="551"/>
      <c r="AO117" s="551"/>
      <c r="AP117" s="552"/>
      <c r="AQ117" s="550"/>
      <c r="AR117" s="551"/>
      <c r="AS117" s="551"/>
      <c r="AT117" s="552"/>
      <c r="AU117" s="550"/>
      <c r="AV117" s="551"/>
      <c r="AW117" s="551"/>
      <c r="AX117" s="552"/>
      <c r="AY117" s="550"/>
      <c r="AZ117" s="551"/>
      <c r="BA117" s="551"/>
      <c r="BB117" s="552"/>
      <c r="BC117" s="550"/>
      <c r="BD117" s="551"/>
      <c r="BE117" s="551"/>
      <c r="BF117" s="552"/>
      <c r="BG117" s="553" t="str">
        <f t="shared" si="9"/>
        <v>n.é.</v>
      </c>
      <c r="BH117" s="554"/>
    </row>
    <row r="118" spans="1:60" x14ac:dyDescent="0.2">
      <c r="A118" s="393" t="s">
        <v>522</v>
      </c>
      <c r="B118" s="394"/>
      <c r="C118" s="411" t="s">
        <v>18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3"/>
      <c r="AC118" s="440" t="s">
        <v>40</v>
      </c>
      <c r="AD118" s="441"/>
      <c r="AE118" s="550">
        <v>0</v>
      </c>
      <c r="AF118" s="551"/>
      <c r="AG118" s="551"/>
      <c r="AH118" s="552"/>
      <c r="AI118" s="550">
        <v>53700</v>
      </c>
      <c r="AJ118" s="551"/>
      <c r="AK118" s="551"/>
      <c r="AL118" s="552"/>
      <c r="AM118" s="550">
        <v>0</v>
      </c>
      <c r="AN118" s="551"/>
      <c r="AO118" s="551"/>
      <c r="AP118" s="552"/>
      <c r="AQ118" s="550">
        <v>53700</v>
      </c>
      <c r="AR118" s="551"/>
      <c r="AS118" s="551"/>
      <c r="AT118" s="552"/>
      <c r="AU118" s="550">
        <v>0</v>
      </c>
      <c r="AV118" s="551"/>
      <c r="AW118" s="551"/>
      <c r="AX118" s="552"/>
      <c r="AY118" s="550">
        <v>0</v>
      </c>
      <c r="AZ118" s="551"/>
      <c r="BA118" s="551"/>
      <c r="BB118" s="552"/>
      <c r="BC118" s="550">
        <v>53700</v>
      </c>
      <c r="BD118" s="551"/>
      <c r="BE118" s="551"/>
      <c r="BF118" s="552"/>
      <c r="BG118" s="553">
        <f t="shared" si="9"/>
        <v>1</v>
      </c>
      <c r="BH118" s="554"/>
    </row>
    <row r="119" spans="1:60" x14ac:dyDescent="0.2">
      <c r="A119" s="393" t="s">
        <v>523</v>
      </c>
      <c r="B119" s="394"/>
      <c r="C119" s="411" t="s">
        <v>37</v>
      </c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3"/>
      <c r="AC119" s="440" t="s">
        <v>39</v>
      </c>
      <c r="AD119" s="441"/>
      <c r="AE119" s="550"/>
      <c r="AF119" s="551"/>
      <c r="AG119" s="551"/>
      <c r="AH119" s="552"/>
      <c r="AI119" s="550"/>
      <c r="AJ119" s="551"/>
      <c r="AK119" s="551"/>
      <c r="AL119" s="552"/>
      <c r="AM119" s="550"/>
      <c r="AN119" s="551"/>
      <c r="AO119" s="551"/>
      <c r="AP119" s="552"/>
      <c r="AQ119" s="550"/>
      <c r="AR119" s="551"/>
      <c r="AS119" s="551"/>
      <c r="AT119" s="552"/>
      <c r="AU119" s="550"/>
      <c r="AV119" s="551"/>
      <c r="AW119" s="551"/>
      <c r="AX119" s="552"/>
      <c r="AY119" s="550"/>
      <c r="AZ119" s="551"/>
      <c r="BA119" s="551"/>
      <c r="BB119" s="552"/>
      <c r="BC119" s="550"/>
      <c r="BD119" s="551"/>
      <c r="BE119" s="551"/>
      <c r="BF119" s="552"/>
      <c r="BG119" s="553" t="str">
        <f t="shared" si="9"/>
        <v>n.é.</v>
      </c>
      <c r="BH119" s="554"/>
    </row>
    <row r="120" spans="1:60" x14ac:dyDescent="0.2">
      <c r="A120" s="393" t="s">
        <v>524</v>
      </c>
      <c r="B120" s="394"/>
      <c r="C120" s="411" t="s">
        <v>36</v>
      </c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3"/>
      <c r="AC120" s="440" t="s">
        <v>38</v>
      </c>
      <c r="AD120" s="441"/>
      <c r="AE120" s="550"/>
      <c r="AF120" s="551"/>
      <c r="AG120" s="551"/>
      <c r="AH120" s="552"/>
      <c r="AI120" s="550"/>
      <c r="AJ120" s="551"/>
      <c r="AK120" s="551"/>
      <c r="AL120" s="552"/>
      <c r="AM120" s="550"/>
      <c r="AN120" s="551"/>
      <c r="AO120" s="551"/>
      <c r="AP120" s="552"/>
      <c r="AQ120" s="550"/>
      <c r="AR120" s="551"/>
      <c r="AS120" s="551"/>
      <c r="AT120" s="552"/>
      <c r="AU120" s="550"/>
      <c r="AV120" s="551"/>
      <c r="AW120" s="551"/>
      <c r="AX120" s="552"/>
      <c r="AY120" s="550"/>
      <c r="AZ120" s="551"/>
      <c r="BA120" s="551"/>
      <c r="BB120" s="552"/>
      <c r="BC120" s="550"/>
      <c r="BD120" s="551"/>
      <c r="BE120" s="551"/>
      <c r="BF120" s="552"/>
      <c r="BG120" s="553" t="str">
        <f t="shared" si="9"/>
        <v>n.é.</v>
      </c>
      <c r="BH120" s="554"/>
    </row>
    <row r="121" spans="1:60" s="2" customFormat="1" x14ac:dyDescent="0.2">
      <c r="A121" s="393" t="s">
        <v>525</v>
      </c>
      <c r="B121" s="394"/>
      <c r="C121" s="411" t="s">
        <v>35</v>
      </c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440" t="s">
        <v>34</v>
      </c>
      <c r="AD121" s="441"/>
      <c r="AE121" s="550"/>
      <c r="AF121" s="551"/>
      <c r="AG121" s="551"/>
      <c r="AH121" s="552"/>
      <c r="AI121" s="550"/>
      <c r="AJ121" s="551"/>
      <c r="AK121" s="551"/>
      <c r="AL121" s="552"/>
      <c r="AM121" s="550"/>
      <c r="AN121" s="551"/>
      <c r="AO121" s="551"/>
      <c r="AP121" s="552"/>
      <c r="AQ121" s="550"/>
      <c r="AR121" s="551"/>
      <c r="AS121" s="551"/>
      <c r="AT121" s="552"/>
      <c r="AU121" s="550"/>
      <c r="AV121" s="551"/>
      <c r="AW121" s="551"/>
      <c r="AX121" s="552"/>
      <c r="AY121" s="550"/>
      <c r="AZ121" s="551"/>
      <c r="BA121" s="551"/>
      <c r="BB121" s="552"/>
      <c r="BC121" s="550"/>
      <c r="BD121" s="551"/>
      <c r="BE121" s="551"/>
      <c r="BF121" s="552"/>
      <c r="BG121" s="553" t="str">
        <f t="shared" si="9"/>
        <v>n.é.</v>
      </c>
      <c r="BH121" s="554"/>
    </row>
    <row r="122" spans="1:60" s="2" customFormat="1" x14ac:dyDescent="0.2">
      <c r="A122" s="393" t="s">
        <v>526</v>
      </c>
      <c r="B122" s="394"/>
      <c r="C122" s="411" t="s">
        <v>25</v>
      </c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3"/>
      <c r="AC122" s="440" t="s">
        <v>33</v>
      </c>
      <c r="AD122" s="441"/>
      <c r="AE122" s="550">
        <v>0</v>
      </c>
      <c r="AF122" s="551"/>
      <c r="AG122" s="551"/>
      <c r="AH122" s="552"/>
      <c r="AI122" s="550">
        <v>877826</v>
      </c>
      <c r="AJ122" s="551"/>
      <c r="AK122" s="551"/>
      <c r="AL122" s="552"/>
      <c r="AM122" s="550">
        <v>0</v>
      </c>
      <c r="AN122" s="551"/>
      <c r="AO122" s="551"/>
      <c r="AP122" s="552"/>
      <c r="AQ122" s="550">
        <v>877826</v>
      </c>
      <c r="AR122" s="551"/>
      <c r="AS122" s="551"/>
      <c r="AT122" s="552"/>
      <c r="AU122" s="550">
        <v>0</v>
      </c>
      <c r="AV122" s="551"/>
      <c r="AW122" s="551"/>
      <c r="AX122" s="552"/>
      <c r="AY122" s="550">
        <v>0</v>
      </c>
      <c r="AZ122" s="551"/>
      <c r="BA122" s="551"/>
      <c r="BB122" s="552"/>
      <c r="BC122" s="550">
        <v>877826</v>
      </c>
      <c r="BD122" s="551"/>
      <c r="BE122" s="551"/>
      <c r="BF122" s="552"/>
      <c r="BG122" s="553">
        <f t="shared" si="9"/>
        <v>1</v>
      </c>
      <c r="BH122" s="554"/>
    </row>
    <row r="123" spans="1:60" s="2" customFormat="1" ht="20.100000000000001" customHeight="1" x14ac:dyDescent="0.2">
      <c r="A123" s="482" t="s">
        <v>527</v>
      </c>
      <c r="B123" s="483"/>
      <c r="C123" s="560" t="s">
        <v>800</v>
      </c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2"/>
      <c r="AC123" s="563" t="s">
        <v>27</v>
      </c>
      <c r="AD123" s="564"/>
      <c r="AE123" s="469">
        <f>SUM(AE110:AH122)</f>
        <v>15392871</v>
      </c>
      <c r="AF123" s="470"/>
      <c r="AG123" s="470"/>
      <c r="AH123" s="471"/>
      <c r="AI123" s="469">
        <f t="shared" ref="AI123" si="46">SUM(AI110:AL122)</f>
        <v>16267191</v>
      </c>
      <c r="AJ123" s="470"/>
      <c r="AK123" s="470"/>
      <c r="AL123" s="471"/>
      <c r="AM123" s="469">
        <f t="shared" ref="AM123" si="47">SUM(AM110:AP122)</f>
        <v>0</v>
      </c>
      <c r="AN123" s="470"/>
      <c r="AO123" s="470"/>
      <c r="AP123" s="471"/>
      <c r="AQ123" s="469">
        <f t="shared" ref="AQ123" si="48">SUM(AQ110:AT122)</f>
        <v>16267191</v>
      </c>
      <c r="AR123" s="470"/>
      <c r="AS123" s="470"/>
      <c r="AT123" s="471"/>
      <c r="AU123" s="469">
        <f t="shared" ref="AU123" si="49">SUM(AU110:AX122)</f>
        <v>42730533</v>
      </c>
      <c r="AV123" s="470"/>
      <c r="AW123" s="470"/>
      <c r="AX123" s="471"/>
      <c r="AY123" s="469">
        <f t="shared" ref="AY123" si="50">SUM(AY110:BB122)</f>
        <v>0</v>
      </c>
      <c r="AZ123" s="470"/>
      <c r="BA123" s="470"/>
      <c r="BB123" s="471"/>
      <c r="BC123" s="469">
        <f t="shared" ref="BC123" si="51">SUM(BC110:BF122)</f>
        <v>16267191</v>
      </c>
      <c r="BD123" s="470"/>
      <c r="BE123" s="470"/>
      <c r="BF123" s="471"/>
      <c r="BG123" s="516">
        <f t="shared" si="9"/>
        <v>1</v>
      </c>
      <c r="BH123" s="517"/>
    </row>
    <row r="124" spans="1:60" ht="20.100000000000001" hidden="1" customHeight="1" x14ac:dyDescent="0.2">
      <c r="A124" s="393" t="s">
        <v>528</v>
      </c>
      <c r="B124" s="394"/>
      <c r="C124" s="411" t="s">
        <v>22</v>
      </c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3"/>
      <c r="AC124" s="440" t="s">
        <v>28</v>
      </c>
      <c r="AD124" s="441"/>
      <c r="AE124" s="461"/>
      <c r="AF124" s="551"/>
      <c r="AG124" s="551"/>
      <c r="AH124" s="552"/>
      <c r="AI124" s="550"/>
      <c r="AJ124" s="551"/>
      <c r="AK124" s="551"/>
      <c r="AL124" s="552"/>
      <c r="AM124" s="550"/>
      <c r="AN124" s="551"/>
      <c r="AO124" s="551"/>
      <c r="AP124" s="552"/>
      <c r="AQ124" s="550"/>
      <c r="AR124" s="551"/>
      <c r="AS124" s="551"/>
      <c r="AT124" s="552"/>
      <c r="AU124" s="550"/>
      <c r="AV124" s="551"/>
      <c r="AW124" s="551"/>
      <c r="AX124" s="552"/>
      <c r="AY124" s="550"/>
      <c r="AZ124" s="551"/>
      <c r="BA124" s="551"/>
      <c r="BB124" s="552"/>
      <c r="BC124" s="550"/>
      <c r="BD124" s="551"/>
      <c r="BE124" s="551"/>
      <c r="BF124" s="552"/>
      <c r="BG124" s="553" t="str">
        <f t="shared" si="9"/>
        <v>n.é.</v>
      </c>
      <c r="BH124" s="554"/>
    </row>
    <row r="125" spans="1:60" ht="20.100000000000001" hidden="1" customHeight="1" x14ac:dyDescent="0.2">
      <c r="A125" s="393" t="s">
        <v>529</v>
      </c>
      <c r="B125" s="394"/>
      <c r="C125" s="411" t="s">
        <v>426</v>
      </c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3"/>
      <c r="AC125" s="440" t="s">
        <v>29</v>
      </c>
      <c r="AD125" s="441"/>
      <c r="AE125" s="550"/>
      <c r="AF125" s="551"/>
      <c r="AG125" s="551"/>
      <c r="AH125" s="552"/>
      <c r="AI125" s="550"/>
      <c r="AJ125" s="551"/>
      <c r="AK125" s="551"/>
      <c r="AL125" s="552"/>
      <c r="AM125" s="550"/>
      <c r="AN125" s="551"/>
      <c r="AO125" s="551"/>
      <c r="AP125" s="552"/>
      <c r="AQ125" s="550"/>
      <c r="AR125" s="551"/>
      <c r="AS125" s="551"/>
      <c r="AT125" s="552"/>
      <c r="AU125" s="550"/>
      <c r="AV125" s="551"/>
      <c r="AW125" s="551"/>
      <c r="AX125" s="552"/>
      <c r="AY125" s="550"/>
      <c r="AZ125" s="551"/>
      <c r="BA125" s="551"/>
      <c r="BB125" s="552"/>
      <c r="BC125" s="550"/>
      <c r="BD125" s="551"/>
      <c r="BE125" s="551"/>
      <c r="BF125" s="552"/>
      <c r="BG125" s="553" t="str">
        <f t="shared" si="9"/>
        <v>n.é.</v>
      </c>
      <c r="BH125" s="554"/>
    </row>
    <row r="126" spans="1:60" ht="20.100000000000001" hidden="1" customHeight="1" x14ac:dyDescent="0.2">
      <c r="A126" s="393" t="s">
        <v>530</v>
      </c>
      <c r="B126" s="394"/>
      <c r="C126" s="432" t="s">
        <v>23</v>
      </c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4"/>
      <c r="AC126" s="440" t="s">
        <v>30</v>
      </c>
      <c r="AD126" s="441"/>
      <c r="AE126" s="461"/>
      <c r="AF126" s="551"/>
      <c r="AG126" s="551"/>
      <c r="AH126" s="552"/>
      <c r="AI126" s="550"/>
      <c r="AJ126" s="551"/>
      <c r="AK126" s="551"/>
      <c r="AL126" s="552"/>
      <c r="AM126" s="550"/>
      <c r="AN126" s="551"/>
      <c r="AO126" s="551"/>
      <c r="AP126" s="552"/>
      <c r="AQ126" s="550"/>
      <c r="AR126" s="551"/>
      <c r="AS126" s="551"/>
      <c r="AT126" s="552"/>
      <c r="AU126" s="550"/>
      <c r="AV126" s="551"/>
      <c r="AW126" s="551"/>
      <c r="AX126" s="552"/>
      <c r="AY126" s="550"/>
      <c r="AZ126" s="551"/>
      <c r="BA126" s="551"/>
      <c r="BB126" s="552"/>
      <c r="BC126" s="550"/>
      <c r="BD126" s="551"/>
      <c r="BE126" s="551"/>
      <c r="BF126" s="552"/>
      <c r="BG126" s="553" t="str">
        <f t="shared" si="9"/>
        <v>n.é.</v>
      </c>
      <c r="BH126" s="554"/>
    </row>
    <row r="127" spans="1:60" ht="20.100000000000001" customHeight="1" x14ac:dyDescent="0.2">
      <c r="A127" s="482" t="s">
        <v>531</v>
      </c>
      <c r="B127" s="483"/>
      <c r="C127" s="484" t="s">
        <v>801</v>
      </c>
      <c r="D127" s="485"/>
      <c r="E127" s="485"/>
      <c r="F127" s="485"/>
      <c r="G127" s="485"/>
      <c r="H127" s="485"/>
      <c r="I127" s="485"/>
      <c r="J127" s="485"/>
      <c r="K127" s="485"/>
      <c r="L127" s="485"/>
      <c r="M127" s="485"/>
      <c r="N127" s="485"/>
      <c r="O127" s="485"/>
      <c r="P127" s="485"/>
      <c r="Q127" s="485"/>
      <c r="R127" s="485"/>
      <c r="S127" s="485"/>
      <c r="T127" s="485"/>
      <c r="U127" s="485"/>
      <c r="V127" s="485"/>
      <c r="W127" s="485"/>
      <c r="X127" s="485"/>
      <c r="Y127" s="485"/>
      <c r="Z127" s="485"/>
      <c r="AA127" s="485"/>
      <c r="AB127" s="486"/>
      <c r="AC127" s="563" t="s">
        <v>31</v>
      </c>
      <c r="AD127" s="564"/>
      <c r="AE127" s="469">
        <f>SUM(AE124:AH126)</f>
        <v>0</v>
      </c>
      <c r="AF127" s="470"/>
      <c r="AG127" s="470"/>
      <c r="AH127" s="471"/>
      <c r="AI127" s="469">
        <f t="shared" ref="AI127" si="52">SUM(AI124:AL126)</f>
        <v>0</v>
      </c>
      <c r="AJ127" s="470"/>
      <c r="AK127" s="470"/>
      <c r="AL127" s="471"/>
      <c r="AM127" s="469">
        <f t="shared" ref="AM127" si="53">SUM(AM124:AP126)</f>
        <v>0</v>
      </c>
      <c r="AN127" s="470"/>
      <c r="AO127" s="470"/>
      <c r="AP127" s="471"/>
      <c r="AQ127" s="469">
        <f t="shared" ref="AQ127" si="54">SUM(AQ124:AT126)</f>
        <v>0</v>
      </c>
      <c r="AR127" s="470"/>
      <c r="AS127" s="470"/>
      <c r="AT127" s="471"/>
      <c r="AU127" s="469">
        <f t="shared" ref="AU127" si="55">SUM(AU124:AX126)</f>
        <v>0</v>
      </c>
      <c r="AV127" s="470"/>
      <c r="AW127" s="470"/>
      <c r="AX127" s="471"/>
      <c r="AY127" s="469">
        <f t="shared" ref="AY127" si="56">SUM(AY124:BB126)</f>
        <v>0</v>
      </c>
      <c r="AZ127" s="470"/>
      <c r="BA127" s="470"/>
      <c r="BB127" s="471"/>
      <c r="BC127" s="469">
        <f t="shared" ref="BC127" si="57">SUM(BC124:BF126)</f>
        <v>0</v>
      </c>
      <c r="BD127" s="470"/>
      <c r="BE127" s="470"/>
      <c r="BF127" s="471"/>
      <c r="BG127" s="516" t="str">
        <f t="shared" si="9"/>
        <v>n.é.</v>
      </c>
      <c r="BH127" s="517"/>
    </row>
    <row r="128" spans="1:60" ht="20.100000000000001" customHeight="1" x14ac:dyDescent="0.2">
      <c r="A128" s="482" t="s">
        <v>532</v>
      </c>
      <c r="B128" s="483"/>
      <c r="C128" s="560" t="s">
        <v>802</v>
      </c>
      <c r="D128" s="561"/>
      <c r="E128" s="561"/>
      <c r="F128" s="561"/>
      <c r="G128" s="561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2"/>
      <c r="AC128" s="563" t="s">
        <v>32</v>
      </c>
      <c r="AD128" s="564"/>
      <c r="AE128" s="469">
        <f>AE123+AE127</f>
        <v>15392871</v>
      </c>
      <c r="AF128" s="470"/>
      <c r="AG128" s="470"/>
      <c r="AH128" s="471"/>
      <c r="AI128" s="469">
        <f t="shared" ref="AI128" si="58">AI123+AI127</f>
        <v>16267191</v>
      </c>
      <c r="AJ128" s="470"/>
      <c r="AK128" s="470"/>
      <c r="AL128" s="471"/>
      <c r="AM128" s="469">
        <f t="shared" ref="AM128" si="59">AM123+AM127</f>
        <v>0</v>
      </c>
      <c r="AN128" s="470"/>
      <c r="AO128" s="470"/>
      <c r="AP128" s="471"/>
      <c r="AQ128" s="469">
        <f t="shared" ref="AQ128" si="60">AQ123+AQ127</f>
        <v>16267191</v>
      </c>
      <c r="AR128" s="470"/>
      <c r="AS128" s="470"/>
      <c r="AT128" s="471"/>
      <c r="AU128" s="469">
        <f t="shared" ref="AU128" si="61">AU123+AU127</f>
        <v>42730533</v>
      </c>
      <c r="AV128" s="470"/>
      <c r="AW128" s="470"/>
      <c r="AX128" s="471"/>
      <c r="AY128" s="469">
        <f t="shared" ref="AY128" si="62">AY123+AY127</f>
        <v>0</v>
      </c>
      <c r="AZ128" s="470"/>
      <c r="BA128" s="470"/>
      <c r="BB128" s="471"/>
      <c r="BC128" s="469">
        <f t="shared" ref="BC128" si="63">BC123+BC127</f>
        <v>16267191</v>
      </c>
      <c r="BD128" s="470"/>
      <c r="BE128" s="470"/>
      <c r="BF128" s="471"/>
      <c r="BG128" s="516">
        <f t="shared" si="9"/>
        <v>1</v>
      </c>
      <c r="BH128" s="517"/>
    </row>
    <row r="129" spans="1:60" s="3" customFormat="1" ht="20.100000000000001" customHeight="1" x14ac:dyDescent="0.2">
      <c r="A129" s="482" t="s">
        <v>533</v>
      </c>
      <c r="B129" s="483"/>
      <c r="C129" s="484" t="s">
        <v>24</v>
      </c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/>
      <c r="AB129" s="486"/>
      <c r="AC129" s="563" t="s">
        <v>52</v>
      </c>
      <c r="AD129" s="564"/>
      <c r="AE129" s="469">
        <v>2325388</v>
      </c>
      <c r="AF129" s="470"/>
      <c r="AG129" s="470"/>
      <c r="AH129" s="471"/>
      <c r="AI129" s="469">
        <v>3748838</v>
      </c>
      <c r="AJ129" s="470"/>
      <c r="AK129" s="470"/>
      <c r="AL129" s="471"/>
      <c r="AM129" s="469">
        <v>0</v>
      </c>
      <c r="AN129" s="470"/>
      <c r="AO129" s="470"/>
      <c r="AP129" s="471"/>
      <c r="AQ129" s="469">
        <v>3748838</v>
      </c>
      <c r="AR129" s="470"/>
      <c r="AS129" s="470"/>
      <c r="AT129" s="471"/>
      <c r="AU129" s="469">
        <v>6976164</v>
      </c>
      <c r="AV129" s="470"/>
      <c r="AW129" s="470"/>
      <c r="AX129" s="471"/>
      <c r="AY129" s="469">
        <v>0</v>
      </c>
      <c r="AZ129" s="470"/>
      <c r="BA129" s="470"/>
      <c r="BB129" s="471"/>
      <c r="BC129" s="469">
        <v>3748838</v>
      </c>
      <c r="BD129" s="470"/>
      <c r="BE129" s="470"/>
      <c r="BF129" s="471"/>
      <c r="BG129" s="516">
        <f t="shared" si="9"/>
        <v>1</v>
      </c>
      <c r="BH129" s="517"/>
    </row>
    <row r="130" spans="1:60" ht="20.100000000000001" customHeight="1" x14ac:dyDescent="0.2">
      <c r="A130" s="393" t="s">
        <v>534</v>
      </c>
      <c r="B130" s="394"/>
      <c r="C130" s="411" t="s">
        <v>63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3"/>
      <c r="AC130" s="440" t="s">
        <v>82</v>
      </c>
      <c r="AD130" s="441"/>
      <c r="AE130" s="550">
        <v>14000</v>
      </c>
      <c r="AF130" s="551"/>
      <c r="AG130" s="551"/>
      <c r="AH130" s="552"/>
      <c r="AI130" s="550">
        <v>10674</v>
      </c>
      <c r="AJ130" s="551"/>
      <c r="AK130" s="551"/>
      <c r="AL130" s="552"/>
      <c r="AM130" s="550"/>
      <c r="AN130" s="551"/>
      <c r="AO130" s="551"/>
      <c r="AP130" s="552"/>
      <c r="AQ130" s="550">
        <v>10674</v>
      </c>
      <c r="AR130" s="551"/>
      <c r="AS130" s="551"/>
      <c r="AT130" s="552"/>
      <c r="AU130" s="550">
        <v>0</v>
      </c>
      <c r="AV130" s="551"/>
      <c r="AW130" s="551"/>
      <c r="AX130" s="552"/>
      <c r="AY130" s="550">
        <v>0</v>
      </c>
      <c r="AZ130" s="551"/>
      <c r="BA130" s="551"/>
      <c r="BB130" s="552"/>
      <c r="BC130" s="550">
        <v>10674</v>
      </c>
      <c r="BD130" s="551"/>
      <c r="BE130" s="551"/>
      <c r="BF130" s="552"/>
      <c r="BG130" s="553">
        <f t="shared" si="9"/>
        <v>1</v>
      </c>
      <c r="BH130" s="554"/>
    </row>
    <row r="131" spans="1:60" ht="20.100000000000001" customHeight="1" x14ac:dyDescent="0.2">
      <c r="A131" s="393" t="s">
        <v>535</v>
      </c>
      <c r="B131" s="394"/>
      <c r="C131" s="411" t="s">
        <v>64</v>
      </c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3"/>
      <c r="AC131" s="440" t="s">
        <v>83</v>
      </c>
      <c r="AD131" s="441"/>
      <c r="AE131" s="550">
        <f>SUM(AE132:AH137)</f>
        <v>23774323</v>
      </c>
      <c r="AF131" s="551"/>
      <c r="AG131" s="551"/>
      <c r="AH131" s="552"/>
      <c r="AI131" s="550">
        <v>23342942</v>
      </c>
      <c r="AJ131" s="551"/>
      <c r="AK131" s="551"/>
      <c r="AL131" s="552"/>
      <c r="AM131" s="550">
        <v>0</v>
      </c>
      <c r="AN131" s="551"/>
      <c r="AO131" s="551"/>
      <c r="AP131" s="552"/>
      <c r="AQ131" s="550">
        <v>23342942</v>
      </c>
      <c r="AR131" s="551"/>
      <c r="AS131" s="551"/>
      <c r="AT131" s="552"/>
      <c r="AU131" s="550">
        <v>0</v>
      </c>
      <c r="AV131" s="551"/>
      <c r="AW131" s="551"/>
      <c r="AX131" s="552"/>
      <c r="AY131" s="550">
        <v>0</v>
      </c>
      <c r="AZ131" s="551"/>
      <c r="BA131" s="551"/>
      <c r="BB131" s="552"/>
      <c r="BC131" s="550">
        <v>22836892</v>
      </c>
      <c r="BD131" s="551"/>
      <c r="BE131" s="551"/>
      <c r="BF131" s="552"/>
      <c r="BG131" s="553">
        <f t="shared" ref="BG131:BG193" si="64">IF(AI131&gt;0,BC131/AI131,"n.é.")</f>
        <v>0.97832107024041781</v>
      </c>
      <c r="BH131" s="554"/>
    </row>
    <row r="132" spans="1:60" s="7" customFormat="1" ht="20.100000000000001" customHeight="1" x14ac:dyDescent="0.2">
      <c r="A132" s="464" t="s">
        <v>476</v>
      </c>
      <c r="B132" s="465"/>
      <c r="C132" s="466" t="s">
        <v>493</v>
      </c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8"/>
      <c r="AC132" s="456" t="s">
        <v>476</v>
      </c>
      <c r="AD132" s="457"/>
      <c r="AE132" s="458">
        <v>22369323</v>
      </c>
      <c r="AF132" s="459"/>
      <c r="AG132" s="459"/>
      <c r="AH132" s="460"/>
      <c r="AI132" s="458"/>
      <c r="AJ132" s="459"/>
      <c r="AK132" s="459"/>
      <c r="AL132" s="460"/>
      <c r="AM132" s="474" t="s">
        <v>616</v>
      </c>
      <c r="AN132" s="475"/>
      <c r="AO132" s="475"/>
      <c r="AP132" s="476"/>
      <c r="AQ132" s="474" t="s">
        <v>616</v>
      </c>
      <c r="AR132" s="475"/>
      <c r="AS132" s="475"/>
      <c r="AT132" s="476"/>
      <c r="AU132" s="474" t="s">
        <v>616</v>
      </c>
      <c r="AV132" s="475"/>
      <c r="AW132" s="475"/>
      <c r="AX132" s="476"/>
      <c r="AY132" s="474" t="s">
        <v>616</v>
      </c>
      <c r="AZ132" s="475"/>
      <c r="BA132" s="475"/>
      <c r="BB132" s="476"/>
      <c r="BC132" s="474" t="s">
        <v>616</v>
      </c>
      <c r="BD132" s="475"/>
      <c r="BE132" s="475"/>
      <c r="BF132" s="476"/>
      <c r="BG132" s="477" t="s">
        <v>618</v>
      </c>
      <c r="BH132" s="478"/>
    </row>
    <row r="133" spans="1:60" s="7" customFormat="1" ht="20.100000000000001" customHeight="1" x14ac:dyDescent="0.2">
      <c r="A133" s="464" t="s">
        <v>476</v>
      </c>
      <c r="B133" s="465"/>
      <c r="C133" s="466" t="s">
        <v>494</v>
      </c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8"/>
      <c r="AC133" s="456" t="s">
        <v>476</v>
      </c>
      <c r="AD133" s="457"/>
      <c r="AE133" s="458">
        <v>50000</v>
      </c>
      <c r="AF133" s="459"/>
      <c r="AG133" s="459"/>
      <c r="AH133" s="460"/>
      <c r="AI133" s="458"/>
      <c r="AJ133" s="459"/>
      <c r="AK133" s="459"/>
      <c r="AL133" s="460"/>
      <c r="AM133" s="474" t="s">
        <v>616</v>
      </c>
      <c r="AN133" s="475"/>
      <c r="AO133" s="475"/>
      <c r="AP133" s="476"/>
      <c r="AQ133" s="474" t="s">
        <v>616</v>
      </c>
      <c r="AR133" s="475"/>
      <c r="AS133" s="475"/>
      <c r="AT133" s="476"/>
      <c r="AU133" s="474" t="s">
        <v>616</v>
      </c>
      <c r="AV133" s="475"/>
      <c r="AW133" s="475"/>
      <c r="AX133" s="476"/>
      <c r="AY133" s="474" t="s">
        <v>616</v>
      </c>
      <c r="AZ133" s="475"/>
      <c r="BA133" s="475"/>
      <c r="BB133" s="476"/>
      <c r="BC133" s="474" t="s">
        <v>616</v>
      </c>
      <c r="BD133" s="475"/>
      <c r="BE133" s="475"/>
      <c r="BF133" s="476"/>
      <c r="BG133" s="477" t="s">
        <v>618</v>
      </c>
      <c r="BH133" s="478"/>
    </row>
    <row r="134" spans="1:60" s="7" customFormat="1" ht="20.100000000000001" customHeight="1" x14ac:dyDescent="0.2">
      <c r="A134" s="464" t="s">
        <v>476</v>
      </c>
      <c r="B134" s="465"/>
      <c r="C134" s="466" t="s">
        <v>495</v>
      </c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8"/>
      <c r="AC134" s="456" t="s">
        <v>476</v>
      </c>
      <c r="AD134" s="457"/>
      <c r="AE134" s="458">
        <v>240000</v>
      </c>
      <c r="AF134" s="459"/>
      <c r="AG134" s="459"/>
      <c r="AH134" s="460"/>
      <c r="AI134" s="458"/>
      <c r="AJ134" s="459"/>
      <c r="AK134" s="459"/>
      <c r="AL134" s="460"/>
      <c r="AM134" s="474" t="s">
        <v>616</v>
      </c>
      <c r="AN134" s="475"/>
      <c r="AO134" s="475"/>
      <c r="AP134" s="476"/>
      <c r="AQ134" s="474" t="s">
        <v>616</v>
      </c>
      <c r="AR134" s="475"/>
      <c r="AS134" s="475"/>
      <c r="AT134" s="476"/>
      <c r="AU134" s="474" t="s">
        <v>616</v>
      </c>
      <c r="AV134" s="475"/>
      <c r="AW134" s="475"/>
      <c r="AX134" s="476"/>
      <c r="AY134" s="474" t="s">
        <v>616</v>
      </c>
      <c r="AZ134" s="475"/>
      <c r="BA134" s="475"/>
      <c r="BB134" s="476"/>
      <c r="BC134" s="474" t="s">
        <v>616</v>
      </c>
      <c r="BD134" s="475"/>
      <c r="BE134" s="475"/>
      <c r="BF134" s="476"/>
      <c r="BG134" s="477" t="s">
        <v>618</v>
      </c>
      <c r="BH134" s="478"/>
    </row>
    <row r="135" spans="1:60" s="7" customFormat="1" ht="20.100000000000001" customHeight="1" x14ac:dyDescent="0.2">
      <c r="A135" s="464" t="s">
        <v>476</v>
      </c>
      <c r="B135" s="465"/>
      <c r="C135" s="466" t="s">
        <v>831</v>
      </c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8"/>
      <c r="AC135" s="456" t="s">
        <v>476</v>
      </c>
      <c r="AD135" s="457"/>
      <c r="AE135" s="458">
        <v>95000</v>
      </c>
      <c r="AF135" s="459"/>
      <c r="AG135" s="459"/>
      <c r="AH135" s="460"/>
      <c r="AI135" s="458"/>
      <c r="AJ135" s="459"/>
      <c r="AK135" s="459"/>
      <c r="AL135" s="460"/>
      <c r="AM135" s="474" t="s">
        <v>616</v>
      </c>
      <c r="AN135" s="475"/>
      <c r="AO135" s="475"/>
      <c r="AP135" s="476"/>
      <c r="AQ135" s="474" t="s">
        <v>616</v>
      </c>
      <c r="AR135" s="475"/>
      <c r="AS135" s="475"/>
      <c r="AT135" s="476"/>
      <c r="AU135" s="474" t="s">
        <v>616</v>
      </c>
      <c r="AV135" s="475"/>
      <c r="AW135" s="475"/>
      <c r="AX135" s="476"/>
      <c r="AY135" s="474" t="s">
        <v>616</v>
      </c>
      <c r="AZ135" s="475"/>
      <c r="BA135" s="475"/>
      <c r="BB135" s="476"/>
      <c r="BC135" s="474" t="s">
        <v>616</v>
      </c>
      <c r="BD135" s="475"/>
      <c r="BE135" s="475"/>
      <c r="BF135" s="476"/>
      <c r="BG135" s="477" t="s">
        <v>618</v>
      </c>
      <c r="BH135" s="478"/>
    </row>
    <row r="136" spans="1:60" s="7" customFormat="1" ht="20.100000000000001" customHeight="1" x14ac:dyDescent="0.2">
      <c r="A136" s="464" t="s">
        <v>476</v>
      </c>
      <c r="B136" s="465"/>
      <c r="C136" s="466" t="s">
        <v>832</v>
      </c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8"/>
      <c r="AC136" s="456" t="s">
        <v>476</v>
      </c>
      <c r="AD136" s="457"/>
      <c r="AE136" s="458">
        <v>820000</v>
      </c>
      <c r="AF136" s="459"/>
      <c r="AG136" s="459"/>
      <c r="AH136" s="460"/>
      <c r="AI136" s="458"/>
      <c r="AJ136" s="459"/>
      <c r="AK136" s="459"/>
      <c r="AL136" s="460"/>
      <c r="AM136" s="474" t="s">
        <v>616</v>
      </c>
      <c r="AN136" s="475"/>
      <c r="AO136" s="475"/>
      <c r="AP136" s="476"/>
      <c r="AQ136" s="474" t="s">
        <v>616</v>
      </c>
      <c r="AR136" s="475"/>
      <c r="AS136" s="475"/>
      <c r="AT136" s="476"/>
      <c r="AU136" s="474" t="s">
        <v>616</v>
      </c>
      <c r="AV136" s="475"/>
      <c r="AW136" s="475"/>
      <c r="AX136" s="476"/>
      <c r="AY136" s="474" t="s">
        <v>616</v>
      </c>
      <c r="AZ136" s="475"/>
      <c r="BA136" s="475"/>
      <c r="BB136" s="476"/>
      <c r="BC136" s="474" t="s">
        <v>616</v>
      </c>
      <c r="BD136" s="475"/>
      <c r="BE136" s="475"/>
      <c r="BF136" s="476"/>
      <c r="BG136" s="477" t="s">
        <v>618</v>
      </c>
      <c r="BH136" s="478"/>
    </row>
    <row r="137" spans="1:60" s="7" customFormat="1" ht="20.100000000000001" customHeight="1" x14ac:dyDescent="0.2">
      <c r="A137" s="464" t="s">
        <v>476</v>
      </c>
      <c r="B137" s="465"/>
      <c r="C137" s="466" t="s">
        <v>833</v>
      </c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8"/>
      <c r="AC137" s="456" t="s">
        <v>476</v>
      </c>
      <c r="AD137" s="457"/>
      <c r="AE137" s="458">
        <v>200000</v>
      </c>
      <c r="AF137" s="459"/>
      <c r="AG137" s="459"/>
      <c r="AH137" s="460"/>
      <c r="AI137" s="458"/>
      <c r="AJ137" s="459"/>
      <c r="AK137" s="459"/>
      <c r="AL137" s="460"/>
      <c r="AM137" s="474" t="s">
        <v>616</v>
      </c>
      <c r="AN137" s="475"/>
      <c r="AO137" s="475"/>
      <c r="AP137" s="476"/>
      <c r="AQ137" s="474" t="s">
        <v>616</v>
      </c>
      <c r="AR137" s="475"/>
      <c r="AS137" s="475"/>
      <c r="AT137" s="476"/>
      <c r="AU137" s="474" t="s">
        <v>616</v>
      </c>
      <c r="AV137" s="475"/>
      <c r="AW137" s="475"/>
      <c r="AX137" s="476"/>
      <c r="AY137" s="474" t="s">
        <v>616</v>
      </c>
      <c r="AZ137" s="475"/>
      <c r="BA137" s="475"/>
      <c r="BB137" s="476"/>
      <c r="BC137" s="474" t="s">
        <v>616</v>
      </c>
      <c r="BD137" s="475"/>
      <c r="BE137" s="475"/>
      <c r="BF137" s="476"/>
      <c r="BG137" s="477" t="s">
        <v>618</v>
      </c>
      <c r="BH137" s="478"/>
    </row>
    <row r="138" spans="1:60" ht="20.100000000000001" hidden="1" customHeight="1" x14ac:dyDescent="0.2">
      <c r="A138" s="393" t="s">
        <v>536</v>
      </c>
      <c r="B138" s="394"/>
      <c r="C138" s="411" t="s">
        <v>65</v>
      </c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3"/>
      <c r="AC138" s="440" t="s">
        <v>84</v>
      </c>
      <c r="AD138" s="441"/>
      <c r="AE138" s="550"/>
      <c r="AF138" s="551"/>
      <c r="AG138" s="551"/>
      <c r="AH138" s="552"/>
      <c r="AI138" s="550"/>
      <c r="AJ138" s="551"/>
      <c r="AK138" s="551"/>
      <c r="AL138" s="552"/>
      <c r="AM138" s="550"/>
      <c r="AN138" s="551"/>
      <c r="AO138" s="551"/>
      <c r="AP138" s="552"/>
      <c r="AQ138" s="550"/>
      <c r="AR138" s="551"/>
      <c r="AS138" s="551"/>
      <c r="AT138" s="552"/>
      <c r="AU138" s="550"/>
      <c r="AV138" s="551"/>
      <c r="AW138" s="551"/>
      <c r="AX138" s="552"/>
      <c r="AY138" s="550"/>
      <c r="AZ138" s="551"/>
      <c r="BA138" s="551"/>
      <c r="BB138" s="552"/>
      <c r="BC138" s="550"/>
      <c r="BD138" s="551"/>
      <c r="BE138" s="551"/>
      <c r="BF138" s="552"/>
      <c r="BG138" s="553" t="str">
        <f t="shared" si="64"/>
        <v>n.é.</v>
      </c>
      <c r="BH138" s="554"/>
    </row>
    <row r="139" spans="1:60" ht="20.100000000000001" customHeight="1" x14ac:dyDescent="0.2">
      <c r="A139" s="482" t="s">
        <v>537</v>
      </c>
      <c r="B139" s="483"/>
      <c r="C139" s="484" t="s">
        <v>803</v>
      </c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85"/>
      <c r="U139" s="485"/>
      <c r="V139" s="485"/>
      <c r="W139" s="485"/>
      <c r="X139" s="485"/>
      <c r="Y139" s="485"/>
      <c r="Z139" s="485"/>
      <c r="AA139" s="485"/>
      <c r="AB139" s="486"/>
      <c r="AC139" s="563" t="s">
        <v>92</v>
      </c>
      <c r="AD139" s="564"/>
      <c r="AE139" s="469">
        <f>SUM(AE130:AH138)-SUM(AE132:AH137)</f>
        <v>23788323</v>
      </c>
      <c r="AF139" s="470"/>
      <c r="AG139" s="470"/>
      <c r="AH139" s="471"/>
      <c r="AI139" s="469">
        <f t="shared" ref="AI139" si="65">SUM(AI130:AL138)-SUM(AI132:AL137)</f>
        <v>23353616</v>
      </c>
      <c r="AJ139" s="470"/>
      <c r="AK139" s="470"/>
      <c r="AL139" s="471"/>
      <c r="AM139" s="469">
        <f t="shared" ref="AM139" si="66">SUM(AM130:AP138)-SUM(AM132:AP137)</f>
        <v>0</v>
      </c>
      <c r="AN139" s="470"/>
      <c r="AO139" s="470"/>
      <c r="AP139" s="471"/>
      <c r="AQ139" s="469">
        <f t="shared" ref="AQ139" si="67">SUM(AQ130:AT138)-SUM(AQ132:AT137)</f>
        <v>23353616</v>
      </c>
      <c r="AR139" s="470"/>
      <c r="AS139" s="470"/>
      <c r="AT139" s="471"/>
      <c r="AU139" s="469">
        <f t="shared" ref="AU139" si="68">SUM(AU130:AX138)-SUM(AU132:AX137)</f>
        <v>0</v>
      </c>
      <c r="AV139" s="470"/>
      <c r="AW139" s="470"/>
      <c r="AX139" s="471"/>
      <c r="AY139" s="469">
        <f t="shared" ref="AY139" si="69">SUM(AY130:BB138)-SUM(AY132:BB137)</f>
        <v>0</v>
      </c>
      <c r="AZ139" s="470"/>
      <c r="BA139" s="470"/>
      <c r="BB139" s="471"/>
      <c r="BC139" s="469">
        <f t="shared" ref="BC139" si="70">SUM(BC130:BF138)-SUM(BC132:BF137)</f>
        <v>22847566</v>
      </c>
      <c r="BD139" s="470"/>
      <c r="BE139" s="470"/>
      <c r="BF139" s="471"/>
      <c r="BG139" s="516">
        <f t="shared" si="64"/>
        <v>0.97833097880859221</v>
      </c>
      <c r="BH139" s="517"/>
    </row>
    <row r="140" spans="1:60" ht="20.100000000000001" customHeight="1" x14ac:dyDescent="0.2">
      <c r="A140" s="393" t="s">
        <v>538</v>
      </c>
      <c r="B140" s="394"/>
      <c r="C140" s="411" t="s">
        <v>66</v>
      </c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3"/>
      <c r="AC140" s="440" t="s">
        <v>85</v>
      </c>
      <c r="AD140" s="441"/>
      <c r="AE140" s="550">
        <v>105000</v>
      </c>
      <c r="AF140" s="551"/>
      <c r="AG140" s="551"/>
      <c r="AH140" s="552"/>
      <c r="AI140" s="550">
        <v>131016</v>
      </c>
      <c r="AJ140" s="551"/>
      <c r="AK140" s="551"/>
      <c r="AL140" s="552"/>
      <c r="AM140" s="550">
        <v>0</v>
      </c>
      <c r="AN140" s="551"/>
      <c r="AO140" s="551"/>
      <c r="AP140" s="552"/>
      <c r="AQ140" s="550">
        <v>131016</v>
      </c>
      <c r="AR140" s="551"/>
      <c r="AS140" s="551"/>
      <c r="AT140" s="552"/>
      <c r="AU140" s="550">
        <v>0</v>
      </c>
      <c r="AV140" s="551"/>
      <c r="AW140" s="551"/>
      <c r="AX140" s="552"/>
      <c r="AY140" s="550">
        <v>0</v>
      </c>
      <c r="AZ140" s="551"/>
      <c r="BA140" s="551"/>
      <c r="BB140" s="552"/>
      <c r="BC140" s="550">
        <v>131016</v>
      </c>
      <c r="BD140" s="551"/>
      <c r="BE140" s="551"/>
      <c r="BF140" s="552"/>
      <c r="BG140" s="553">
        <f t="shared" si="64"/>
        <v>1</v>
      </c>
      <c r="BH140" s="554"/>
    </row>
    <row r="141" spans="1:60" ht="20.100000000000001" customHeight="1" x14ac:dyDescent="0.2">
      <c r="A141" s="393" t="s">
        <v>539</v>
      </c>
      <c r="B141" s="394"/>
      <c r="C141" s="411" t="s">
        <v>67</v>
      </c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3"/>
      <c r="AC141" s="440" t="s">
        <v>86</v>
      </c>
      <c r="AD141" s="441"/>
      <c r="AE141" s="550">
        <v>160000</v>
      </c>
      <c r="AF141" s="551"/>
      <c r="AG141" s="551"/>
      <c r="AH141" s="552"/>
      <c r="AI141" s="550">
        <v>106303</v>
      </c>
      <c r="AJ141" s="551"/>
      <c r="AK141" s="551"/>
      <c r="AL141" s="552"/>
      <c r="AM141" s="550">
        <v>0</v>
      </c>
      <c r="AN141" s="551"/>
      <c r="AO141" s="551"/>
      <c r="AP141" s="552"/>
      <c r="AQ141" s="550">
        <v>106303</v>
      </c>
      <c r="AR141" s="551"/>
      <c r="AS141" s="551"/>
      <c r="AT141" s="552"/>
      <c r="AU141" s="550">
        <v>0</v>
      </c>
      <c r="AV141" s="551"/>
      <c r="AW141" s="551"/>
      <c r="AX141" s="552"/>
      <c r="AY141" s="550">
        <v>0</v>
      </c>
      <c r="AZ141" s="551"/>
      <c r="BA141" s="551"/>
      <c r="BB141" s="552"/>
      <c r="BC141" s="550">
        <v>106303</v>
      </c>
      <c r="BD141" s="551"/>
      <c r="BE141" s="551"/>
      <c r="BF141" s="552"/>
      <c r="BG141" s="553">
        <f t="shared" si="64"/>
        <v>1</v>
      </c>
      <c r="BH141" s="554"/>
    </row>
    <row r="142" spans="1:60" ht="20.100000000000001" customHeight="1" x14ac:dyDescent="0.2">
      <c r="A142" s="482" t="s">
        <v>540</v>
      </c>
      <c r="B142" s="483"/>
      <c r="C142" s="484" t="s">
        <v>804</v>
      </c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  <c r="P142" s="485"/>
      <c r="Q142" s="485"/>
      <c r="R142" s="485"/>
      <c r="S142" s="485"/>
      <c r="T142" s="485"/>
      <c r="U142" s="485"/>
      <c r="V142" s="485"/>
      <c r="W142" s="485"/>
      <c r="X142" s="485"/>
      <c r="Y142" s="485"/>
      <c r="Z142" s="485"/>
      <c r="AA142" s="485"/>
      <c r="AB142" s="486"/>
      <c r="AC142" s="563" t="s">
        <v>93</v>
      </c>
      <c r="AD142" s="564"/>
      <c r="AE142" s="469">
        <f>SUM(AE140:AH141)</f>
        <v>265000</v>
      </c>
      <c r="AF142" s="470"/>
      <c r="AG142" s="470"/>
      <c r="AH142" s="471"/>
      <c r="AI142" s="469">
        <f t="shared" ref="AI142" si="71">SUM(AI140:AL141)</f>
        <v>237319</v>
      </c>
      <c r="AJ142" s="470"/>
      <c r="AK142" s="470"/>
      <c r="AL142" s="471"/>
      <c r="AM142" s="469">
        <f t="shared" ref="AM142" si="72">SUM(AM140:AP141)</f>
        <v>0</v>
      </c>
      <c r="AN142" s="470"/>
      <c r="AO142" s="470"/>
      <c r="AP142" s="471"/>
      <c r="AQ142" s="469">
        <f t="shared" ref="AQ142" si="73">SUM(AQ140:AT141)</f>
        <v>237319</v>
      </c>
      <c r="AR142" s="470"/>
      <c r="AS142" s="470"/>
      <c r="AT142" s="471"/>
      <c r="AU142" s="469">
        <f t="shared" ref="AU142" si="74">SUM(AU140:AX141)</f>
        <v>0</v>
      </c>
      <c r="AV142" s="470"/>
      <c r="AW142" s="470"/>
      <c r="AX142" s="471"/>
      <c r="AY142" s="469">
        <f t="shared" ref="AY142" si="75">SUM(AY140:BB141)</f>
        <v>0</v>
      </c>
      <c r="AZ142" s="470"/>
      <c r="BA142" s="470"/>
      <c r="BB142" s="471"/>
      <c r="BC142" s="469">
        <f t="shared" ref="BC142" si="76">SUM(BC140:BF141)</f>
        <v>237319</v>
      </c>
      <c r="BD142" s="470"/>
      <c r="BE142" s="470"/>
      <c r="BF142" s="471"/>
      <c r="BG142" s="516">
        <f t="shared" si="64"/>
        <v>1</v>
      </c>
      <c r="BH142" s="517"/>
    </row>
    <row r="143" spans="1:60" ht="20.100000000000001" customHeight="1" x14ac:dyDescent="0.2">
      <c r="A143" s="393" t="s">
        <v>541</v>
      </c>
      <c r="B143" s="394"/>
      <c r="C143" s="411" t="s">
        <v>68</v>
      </c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3"/>
      <c r="AC143" s="440" t="s">
        <v>87</v>
      </c>
      <c r="AD143" s="441"/>
      <c r="AE143" s="550">
        <f>SUM(AE144:AH146)</f>
        <v>3880000</v>
      </c>
      <c r="AF143" s="551"/>
      <c r="AG143" s="551"/>
      <c r="AH143" s="552"/>
      <c r="AI143" s="550">
        <v>2734096</v>
      </c>
      <c r="AJ143" s="551"/>
      <c r="AK143" s="551"/>
      <c r="AL143" s="552"/>
      <c r="AM143" s="550">
        <v>0</v>
      </c>
      <c r="AN143" s="551"/>
      <c r="AO143" s="551"/>
      <c r="AP143" s="552"/>
      <c r="AQ143" s="550">
        <v>2734096</v>
      </c>
      <c r="AR143" s="551"/>
      <c r="AS143" s="551"/>
      <c r="AT143" s="552"/>
      <c r="AU143" s="550">
        <v>4370079</v>
      </c>
      <c r="AV143" s="551"/>
      <c r="AW143" s="551"/>
      <c r="AX143" s="552"/>
      <c r="AY143" s="550">
        <v>0</v>
      </c>
      <c r="AZ143" s="551"/>
      <c r="BA143" s="551"/>
      <c r="BB143" s="552"/>
      <c r="BC143" s="550">
        <v>2734096</v>
      </c>
      <c r="BD143" s="551"/>
      <c r="BE143" s="551"/>
      <c r="BF143" s="552"/>
      <c r="BG143" s="553">
        <f t="shared" si="64"/>
        <v>1</v>
      </c>
      <c r="BH143" s="554"/>
    </row>
    <row r="144" spans="1:60" s="7" customFormat="1" ht="20.100000000000001" customHeight="1" x14ac:dyDescent="0.2">
      <c r="A144" s="464" t="s">
        <v>476</v>
      </c>
      <c r="B144" s="465"/>
      <c r="C144" s="466" t="s">
        <v>496</v>
      </c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8"/>
      <c r="AC144" s="456" t="s">
        <v>476</v>
      </c>
      <c r="AD144" s="457"/>
      <c r="AE144" s="458">
        <v>3390000</v>
      </c>
      <c r="AF144" s="459"/>
      <c r="AG144" s="459"/>
      <c r="AH144" s="460"/>
      <c r="AI144" s="458"/>
      <c r="AJ144" s="459"/>
      <c r="AK144" s="459"/>
      <c r="AL144" s="460"/>
      <c r="AM144" s="474" t="s">
        <v>616</v>
      </c>
      <c r="AN144" s="475"/>
      <c r="AO144" s="475"/>
      <c r="AP144" s="476"/>
      <c r="AQ144" s="474" t="s">
        <v>616</v>
      </c>
      <c r="AR144" s="475"/>
      <c r="AS144" s="475"/>
      <c r="AT144" s="476"/>
      <c r="AU144" s="474" t="s">
        <v>616</v>
      </c>
      <c r="AV144" s="475"/>
      <c r="AW144" s="475"/>
      <c r="AX144" s="476"/>
      <c r="AY144" s="474" t="s">
        <v>616</v>
      </c>
      <c r="AZ144" s="475"/>
      <c r="BA144" s="475"/>
      <c r="BB144" s="476"/>
      <c r="BC144" s="474" t="s">
        <v>616</v>
      </c>
      <c r="BD144" s="475"/>
      <c r="BE144" s="475"/>
      <c r="BF144" s="476"/>
      <c r="BG144" s="477" t="s">
        <v>618</v>
      </c>
      <c r="BH144" s="478"/>
    </row>
    <row r="145" spans="1:60" s="7" customFormat="1" ht="20.100000000000001" customHeight="1" x14ac:dyDescent="0.2">
      <c r="A145" s="464" t="s">
        <v>476</v>
      </c>
      <c r="B145" s="465"/>
      <c r="C145" s="466" t="s">
        <v>497</v>
      </c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8"/>
      <c r="AC145" s="456" t="s">
        <v>476</v>
      </c>
      <c r="AD145" s="457"/>
      <c r="AE145" s="458">
        <v>140000</v>
      </c>
      <c r="AF145" s="459"/>
      <c r="AG145" s="459"/>
      <c r="AH145" s="460"/>
      <c r="AI145" s="458"/>
      <c r="AJ145" s="459"/>
      <c r="AK145" s="459"/>
      <c r="AL145" s="460"/>
      <c r="AM145" s="474" t="s">
        <v>616</v>
      </c>
      <c r="AN145" s="475"/>
      <c r="AO145" s="475"/>
      <c r="AP145" s="476"/>
      <c r="AQ145" s="474" t="s">
        <v>616</v>
      </c>
      <c r="AR145" s="475"/>
      <c r="AS145" s="475"/>
      <c r="AT145" s="476"/>
      <c r="AU145" s="474" t="s">
        <v>616</v>
      </c>
      <c r="AV145" s="475"/>
      <c r="AW145" s="475"/>
      <c r="AX145" s="476"/>
      <c r="AY145" s="474" t="s">
        <v>616</v>
      </c>
      <c r="AZ145" s="475"/>
      <c r="BA145" s="475"/>
      <c r="BB145" s="476"/>
      <c r="BC145" s="474" t="s">
        <v>616</v>
      </c>
      <c r="BD145" s="475"/>
      <c r="BE145" s="475"/>
      <c r="BF145" s="476"/>
      <c r="BG145" s="477" t="s">
        <v>618</v>
      </c>
      <c r="BH145" s="478"/>
    </row>
    <row r="146" spans="1:60" s="7" customFormat="1" ht="20.100000000000001" customHeight="1" x14ac:dyDescent="0.2">
      <c r="A146" s="464" t="s">
        <v>476</v>
      </c>
      <c r="B146" s="465"/>
      <c r="C146" s="466" t="s">
        <v>498</v>
      </c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8"/>
      <c r="AC146" s="456" t="s">
        <v>476</v>
      </c>
      <c r="AD146" s="457"/>
      <c r="AE146" s="458">
        <v>350000</v>
      </c>
      <c r="AF146" s="459"/>
      <c r="AG146" s="459"/>
      <c r="AH146" s="460"/>
      <c r="AI146" s="458"/>
      <c r="AJ146" s="459"/>
      <c r="AK146" s="459"/>
      <c r="AL146" s="460"/>
      <c r="AM146" s="474" t="s">
        <v>616</v>
      </c>
      <c r="AN146" s="475"/>
      <c r="AO146" s="475"/>
      <c r="AP146" s="476"/>
      <c r="AQ146" s="474" t="s">
        <v>616</v>
      </c>
      <c r="AR146" s="475"/>
      <c r="AS146" s="475"/>
      <c r="AT146" s="476"/>
      <c r="AU146" s="474" t="s">
        <v>616</v>
      </c>
      <c r="AV146" s="475"/>
      <c r="AW146" s="475"/>
      <c r="AX146" s="476"/>
      <c r="AY146" s="474" t="s">
        <v>616</v>
      </c>
      <c r="AZ146" s="475"/>
      <c r="BA146" s="475"/>
      <c r="BB146" s="476"/>
      <c r="BC146" s="474" t="s">
        <v>616</v>
      </c>
      <c r="BD146" s="475"/>
      <c r="BE146" s="475"/>
      <c r="BF146" s="476"/>
      <c r="BG146" s="477" t="s">
        <v>618</v>
      </c>
      <c r="BH146" s="478"/>
    </row>
    <row r="147" spans="1:60" ht="20.100000000000001" customHeight="1" x14ac:dyDescent="0.2">
      <c r="A147" s="393" t="s">
        <v>665</v>
      </c>
      <c r="B147" s="394"/>
      <c r="C147" s="411" t="s">
        <v>69</v>
      </c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3"/>
      <c r="AC147" s="440" t="s">
        <v>88</v>
      </c>
      <c r="AD147" s="441"/>
      <c r="AE147" s="550">
        <v>470000</v>
      </c>
      <c r="AF147" s="551"/>
      <c r="AG147" s="551"/>
      <c r="AH147" s="552"/>
      <c r="AI147" s="550">
        <v>272987</v>
      </c>
      <c r="AJ147" s="551"/>
      <c r="AK147" s="551"/>
      <c r="AL147" s="552"/>
      <c r="AM147" s="550">
        <v>0</v>
      </c>
      <c r="AN147" s="551"/>
      <c r="AO147" s="551"/>
      <c r="AP147" s="552"/>
      <c r="AQ147" s="550">
        <v>272987</v>
      </c>
      <c r="AR147" s="551"/>
      <c r="AS147" s="551"/>
      <c r="AT147" s="552"/>
      <c r="AU147" s="550">
        <v>0</v>
      </c>
      <c r="AV147" s="551"/>
      <c r="AW147" s="551"/>
      <c r="AX147" s="552"/>
      <c r="AY147" s="550">
        <v>0</v>
      </c>
      <c r="AZ147" s="551"/>
      <c r="BA147" s="551"/>
      <c r="BB147" s="552"/>
      <c r="BC147" s="550">
        <v>272987</v>
      </c>
      <c r="BD147" s="551"/>
      <c r="BE147" s="551"/>
      <c r="BF147" s="552"/>
      <c r="BG147" s="553">
        <f t="shared" si="64"/>
        <v>1</v>
      </c>
      <c r="BH147" s="554"/>
    </row>
    <row r="148" spans="1:60" ht="20.100000000000001" hidden="1" customHeight="1" x14ac:dyDescent="0.2">
      <c r="A148" s="393" t="s">
        <v>666</v>
      </c>
      <c r="B148" s="394"/>
      <c r="C148" s="411" t="s">
        <v>70</v>
      </c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3"/>
      <c r="AC148" s="440" t="s">
        <v>89</v>
      </c>
      <c r="AD148" s="441"/>
      <c r="AE148" s="550"/>
      <c r="AF148" s="551"/>
      <c r="AG148" s="551"/>
      <c r="AH148" s="552"/>
      <c r="AI148" s="550"/>
      <c r="AJ148" s="551"/>
      <c r="AK148" s="551"/>
      <c r="AL148" s="552"/>
      <c r="AM148" s="550"/>
      <c r="AN148" s="551"/>
      <c r="AO148" s="551"/>
      <c r="AP148" s="552"/>
      <c r="AQ148" s="550"/>
      <c r="AR148" s="551"/>
      <c r="AS148" s="551"/>
      <c r="AT148" s="552"/>
      <c r="AU148" s="550"/>
      <c r="AV148" s="551"/>
      <c r="AW148" s="551"/>
      <c r="AX148" s="552"/>
      <c r="AY148" s="550"/>
      <c r="AZ148" s="551"/>
      <c r="BA148" s="551"/>
      <c r="BB148" s="552"/>
      <c r="BC148" s="550"/>
      <c r="BD148" s="551"/>
      <c r="BE148" s="551"/>
      <c r="BF148" s="552"/>
      <c r="BG148" s="553" t="str">
        <f t="shared" si="64"/>
        <v>n.é.</v>
      </c>
      <c r="BH148" s="554"/>
    </row>
    <row r="149" spans="1:60" ht="20.100000000000001" customHeight="1" x14ac:dyDescent="0.2">
      <c r="A149" s="393" t="s">
        <v>667</v>
      </c>
      <c r="B149" s="394"/>
      <c r="C149" s="411" t="s">
        <v>71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3"/>
      <c r="AC149" s="440" t="s">
        <v>90</v>
      </c>
      <c r="AD149" s="441"/>
      <c r="AE149" s="550">
        <v>320000</v>
      </c>
      <c r="AF149" s="551"/>
      <c r="AG149" s="551"/>
      <c r="AH149" s="552"/>
      <c r="AI149" s="550">
        <v>401763</v>
      </c>
      <c r="AJ149" s="551"/>
      <c r="AK149" s="551"/>
      <c r="AL149" s="552"/>
      <c r="AM149" s="550">
        <v>0</v>
      </c>
      <c r="AN149" s="551"/>
      <c r="AO149" s="551"/>
      <c r="AP149" s="552"/>
      <c r="AQ149" s="550">
        <v>401763</v>
      </c>
      <c r="AR149" s="551"/>
      <c r="AS149" s="551"/>
      <c r="AT149" s="552"/>
      <c r="AU149" s="550">
        <v>0</v>
      </c>
      <c r="AV149" s="551"/>
      <c r="AW149" s="551"/>
      <c r="AX149" s="552"/>
      <c r="AY149" s="550">
        <v>0</v>
      </c>
      <c r="AZ149" s="551"/>
      <c r="BA149" s="551"/>
      <c r="BB149" s="552"/>
      <c r="BC149" s="550">
        <v>381327</v>
      </c>
      <c r="BD149" s="551"/>
      <c r="BE149" s="551"/>
      <c r="BF149" s="552"/>
      <c r="BG149" s="553">
        <f t="shared" si="64"/>
        <v>0.94913419105293417</v>
      </c>
      <c r="BH149" s="554"/>
    </row>
    <row r="150" spans="1:60" ht="20.100000000000001" hidden="1" customHeight="1" x14ac:dyDescent="0.2">
      <c r="A150" s="393" t="s">
        <v>668</v>
      </c>
      <c r="B150" s="394"/>
      <c r="C150" s="565" t="s">
        <v>72</v>
      </c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6"/>
      <c r="T150" s="566"/>
      <c r="U150" s="566"/>
      <c r="V150" s="566"/>
      <c r="W150" s="566"/>
      <c r="X150" s="566"/>
      <c r="Y150" s="566"/>
      <c r="Z150" s="566"/>
      <c r="AA150" s="566"/>
      <c r="AB150" s="567"/>
      <c r="AC150" s="440" t="s">
        <v>91</v>
      </c>
      <c r="AD150" s="441"/>
      <c r="AE150" s="550"/>
      <c r="AF150" s="551"/>
      <c r="AG150" s="551"/>
      <c r="AH150" s="552"/>
      <c r="AI150" s="550"/>
      <c r="AJ150" s="551"/>
      <c r="AK150" s="551"/>
      <c r="AL150" s="552"/>
      <c r="AM150" s="550"/>
      <c r="AN150" s="551"/>
      <c r="AO150" s="551"/>
      <c r="AP150" s="552"/>
      <c r="AQ150" s="550"/>
      <c r="AR150" s="551"/>
      <c r="AS150" s="551"/>
      <c r="AT150" s="552"/>
      <c r="AU150" s="550"/>
      <c r="AV150" s="551"/>
      <c r="AW150" s="551"/>
      <c r="AX150" s="552"/>
      <c r="AY150" s="550"/>
      <c r="AZ150" s="551"/>
      <c r="BA150" s="551"/>
      <c r="BB150" s="552"/>
      <c r="BC150" s="550"/>
      <c r="BD150" s="551"/>
      <c r="BE150" s="551"/>
      <c r="BF150" s="552"/>
      <c r="BG150" s="553" t="str">
        <f t="shared" si="64"/>
        <v>n.é.</v>
      </c>
      <c r="BH150" s="554"/>
    </row>
    <row r="151" spans="1:60" ht="20.100000000000001" customHeight="1" x14ac:dyDescent="0.2">
      <c r="A151" s="393" t="s">
        <v>669</v>
      </c>
      <c r="B151" s="394"/>
      <c r="C151" s="432" t="s">
        <v>73</v>
      </c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4"/>
      <c r="AC151" s="440" t="s">
        <v>94</v>
      </c>
      <c r="AD151" s="441"/>
      <c r="AE151" s="550">
        <v>124200</v>
      </c>
      <c r="AF151" s="551"/>
      <c r="AG151" s="551"/>
      <c r="AH151" s="552"/>
      <c r="AI151" s="550">
        <v>74200</v>
      </c>
      <c r="AJ151" s="551"/>
      <c r="AK151" s="551"/>
      <c r="AL151" s="552"/>
      <c r="AM151" s="550">
        <v>0</v>
      </c>
      <c r="AN151" s="551"/>
      <c r="AO151" s="551"/>
      <c r="AP151" s="552"/>
      <c r="AQ151" s="550">
        <v>74200</v>
      </c>
      <c r="AR151" s="551"/>
      <c r="AS151" s="551"/>
      <c r="AT151" s="552"/>
      <c r="AU151" s="550">
        <v>0</v>
      </c>
      <c r="AV151" s="551"/>
      <c r="AW151" s="551"/>
      <c r="AX151" s="552"/>
      <c r="AY151" s="550">
        <v>0</v>
      </c>
      <c r="AZ151" s="551"/>
      <c r="BA151" s="551"/>
      <c r="BB151" s="552"/>
      <c r="BC151" s="550">
        <v>74200</v>
      </c>
      <c r="BD151" s="551"/>
      <c r="BE151" s="551"/>
      <c r="BF151" s="552"/>
      <c r="BG151" s="553">
        <f t="shared" si="64"/>
        <v>1</v>
      </c>
      <c r="BH151" s="554"/>
    </row>
    <row r="152" spans="1:60" ht="20.100000000000001" customHeight="1" x14ac:dyDescent="0.2">
      <c r="A152" s="393" t="s">
        <v>670</v>
      </c>
      <c r="B152" s="394"/>
      <c r="C152" s="411" t="s">
        <v>74</v>
      </c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3"/>
      <c r="AC152" s="440" t="s">
        <v>95</v>
      </c>
      <c r="AD152" s="441"/>
      <c r="AE152" s="550">
        <v>1069000</v>
      </c>
      <c r="AF152" s="551"/>
      <c r="AG152" s="551"/>
      <c r="AH152" s="552"/>
      <c r="AI152" s="550">
        <v>1057280</v>
      </c>
      <c r="AJ152" s="551"/>
      <c r="AK152" s="551"/>
      <c r="AL152" s="552"/>
      <c r="AM152" s="550">
        <v>0</v>
      </c>
      <c r="AN152" s="551"/>
      <c r="AO152" s="551"/>
      <c r="AP152" s="552"/>
      <c r="AQ152" s="550">
        <v>1057280</v>
      </c>
      <c r="AR152" s="551"/>
      <c r="AS152" s="551"/>
      <c r="AT152" s="552"/>
      <c r="AU152" s="550">
        <v>0</v>
      </c>
      <c r="AV152" s="551"/>
      <c r="AW152" s="551"/>
      <c r="AX152" s="552"/>
      <c r="AY152" s="550">
        <v>0</v>
      </c>
      <c r="AZ152" s="551"/>
      <c r="BA152" s="551"/>
      <c r="BB152" s="552"/>
      <c r="BC152" s="550">
        <v>1057209</v>
      </c>
      <c r="BD152" s="551"/>
      <c r="BE152" s="551"/>
      <c r="BF152" s="552"/>
      <c r="BG152" s="553">
        <f t="shared" si="64"/>
        <v>0.99993284654963677</v>
      </c>
      <c r="BH152" s="554"/>
    </row>
    <row r="153" spans="1:60" ht="20.100000000000001" customHeight="1" x14ac:dyDescent="0.2">
      <c r="A153" s="482" t="s">
        <v>671</v>
      </c>
      <c r="B153" s="483"/>
      <c r="C153" s="484" t="s">
        <v>805</v>
      </c>
      <c r="D153" s="485"/>
      <c r="E153" s="485"/>
      <c r="F153" s="485"/>
      <c r="G153" s="485"/>
      <c r="H153" s="485"/>
      <c r="I153" s="485"/>
      <c r="J153" s="485"/>
      <c r="K153" s="485"/>
      <c r="L153" s="485"/>
      <c r="M153" s="485"/>
      <c r="N153" s="485"/>
      <c r="O153" s="485"/>
      <c r="P153" s="485"/>
      <c r="Q153" s="485"/>
      <c r="R153" s="485"/>
      <c r="S153" s="485"/>
      <c r="T153" s="485"/>
      <c r="U153" s="485"/>
      <c r="V153" s="485"/>
      <c r="W153" s="485"/>
      <c r="X153" s="485"/>
      <c r="Y153" s="485"/>
      <c r="Z153" s="485"/>
      <c r="AA153" s="485"/>
      <c r="AB153" s="486"/>
      <c r="AC153" s="563" t="s">
        <v>96</v>
      </c>
      <c r="AD153" s="564"/>
      <c r="AE153" s="469">
        <f>SUM(AE143:AH152)-SUM(AE144:AH146)</f>
        <v>5863200</v>
      </c>
      <c r="AF153" s="470"/>
      <c r="AG153" s="470"/>
      <c r="AH153" s="471"/>
      <c r="AI153" s="469">
        <f t="shared" ref="AI153" si="77">SUM(AI143:AL152)-SUM(AI144:AL146)</f>
        <v>4540326</v>
      </c>
      <c r="AJ153" s="470"/>
      <c r="AK153" s="470"/>
      <c r="AL153" s="471"/>
      <c r="AM153" s="469">
        <f t="shared" ref="AM153" si="78">SUM(AM143:AP152)-SUM(AM144:AP146)</f>
        <v>0</v>
      </c>
      <c r="AN153" s="470"/>
      <c r="AO153" s="470"/>
      <c r="AP153" s="471"/>
      <c r="AQ153" s="469">
        <f t="shared" ref="AQ153" si="79">SUM(AQ143:AT152)-SUM(AQ144:AT146)</f>
        <v>4540326</v>
      </c>
      <c r="AR153" s="470"/>
      <c r="AS153" s="470"/>
      <c r="AT153" s="471"/>
      <c r="AU153" s="469">
        <f t="shared" ref="AU153" si="80">SUM(AU143:AX152)-SUM(AU144:AX146)</f>
        <v>4370079</v>
      </c>
      <c r="AV153" s="470"/>
      <c r="AW153" s="470"/>
      <c r="AX153" s="471"/>
      <c r="AY153" s="469">
        <f t="shared" ref="AY153" si="81">SUM(AY143:BB152)-SUM(AY144:BB146)</f>
        <v>0</v>
      </c>
      <c r="AZ153" s="470"/>
      <c r="BA153" s="470"/>
      <c r="BB153" s="471"/>
      <c r="BC153" s="469">
        <f t="shared" ref="BC153" si="82">SUM(BC143:BF152)-SUM(BC144:BF146)</f>
        <v>4519819</v>
      </c>
      <c r="BD153" s="470"/>
      <c r="BE153" s="470"/>
      <c r="BF153" s="471"/>
      <c r="BG153" s="516">
        <f t="shared" si="64"/>
        <v>0.9954833639699</v>
      </c>
      <c r="BH153" s="517"/>
    </row>
    <row r="154" spans="1:60" ht="20.100000000000001" hidden="1" customHeight="1" x14ac:dyDescent="0.2">
      <c r="A154" s="393" t="s">
        <v>672</v>
      </c>
      <c r="B154" s="394"/>
      <c r="C154" s="411" t="s">
        <v>75</v>
      </c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3"/>
      <c r="AC154" s="440" t="s">
        <v>97</v>
      </c>
      <c r="AD154" s="441"/>
      <c r="AE154" s="550"/>
      <c r="AF154" s="551"/>
      <c r="AG154" s="551"/>
      <c r="AH154" s="552"/>
      <c r="AI154" s="550"/>
      <c r="AJ154" s="551"/>
      <c r="AK154" s="551"/>
      <c r="AL154" s="552"/>
      <c r="AM154" s="550"/>
      <c r="AN154" s="551"/>
      <c r="AO154" s="551"/>
      <c r="AP154" s="552"/>
      <c r="AQ154" s="550"/>
      <c r="AR154" s="551"/>
      <c r="AS154" s="551"/>
      <c r="AT154" s="552"/>
      <c r="AU154" s="550"/>
      <c r="AV154" s="551"/>
      <c r="AW154" s="551"/>
      <c r="AX154" s="552"/>
      <c r="AY154" s="550"/>
      <c r="AZ154" s="551"/>
      <c r="BA154" s="551"/>
      <c r="BB154" s="552"/>
      <c r="BC154" s="550"/>
      <c r="BD154" s="551"/>
      <c r="BE154" s="551"/>
      <c r="BF154" s="552"/>
      <c r="BG154" s="553" t="str">
        <f t="shared" si="64"/>
        <v>n.é.</v>
      </c>
      <c r="BH154" s="554"/>
    </row>
    <row r="155" spans="1:60" ht="20.100000000000001" hidden="1" customHeight="1" x14ac:dyDescent="0.2">
      <c r="A155" s="393" t="s">
        <v>673</v>
      </c>
      <c r="B155" s="394"/>
      <c r="C155" s="411" t="s">
        <v>76</v>
      </c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3"/>
      <c r="AC155" s="440" t="s">
        <v>98</v>
      </c>
      <c r="AD155" s="441"/>
      <c r="AE155" s="550"/>
      <c r="AF155" s="551"/>
      <c r="AG155" s="551"/>
      <c r="AH155" s="552"/>
      <c r="AI155" s="550"/>
      <c r="AJ155" s="551"/>
      <c r="AK155" s="551"/>
      <c r="AL155" s="552"/>
      <c r="AM155" s="550"/>
      <c r="AN155" s="551"/>
      <c r="AO155" s="551"/>
      <c r="AP155" s="552"/>
      <c r="AQ155" s="550"/>
      <c r="AR155" s="551"/>
      <c r="AS155" s="551"/>
      <c r="AT155" s="552"/>
      <c r="AU155" s="550"/>
      <c r="AV155" s="551"/>
      <c r="AW155" s="551"/>
      <c r="AX155" s="552"/>
      <c r="AY155" s="550"/>
      <c r="AZ155" s="551"/>
      <c r="BA155" s="551"/>
      <c r="BB155" s="552"/>
      <c r="BC155" s="550"/>
      <c r="BD155" s="551"/>
      <c r="BE155" s="551"/>
      <c r="BF155" s="552"/>
      <c r="BG155" s="553" t="str">
        <f t="shared" si="64"/>
        <v>n.é.</v>
      </c>
      <c r="BH155" s="554"/>
    </row>
    <row r="156" spans="1:60" ht="20.100000000000001" customHeight="1" x14ac:dyDescent="0.2">
      <c r="A156" s="482" t="s">
        <v>674</v>
      </c>
      <c r="B156" s="483"/>
      <c r="C156" s="484" t="s">
        <v>806</v>
      </c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6"/>
      <c r="AC156" s="563" t="s">
        <v>99</v>
      </c>
      <c r="AD156" s="564"/>
      <c r="AE156" s="469">
        <f>SUM(AE154:AH155)</f>
        <v>0</v>
      </c>
      <c r="AF156" s="470"/>
      <c r="AG156" s="470"/>
      <c r="AH156" s="471"/>
      <c r="AI156" s="469">
        <f t="shared" ref="AI156" si="83">SUM(AI154:AL155)</f>
        <v>0</v>
      </c>
      <c r="AJ156" s="470"/>
      <c r="AK156" s="470"/>
      <c r="AL156" s="471"/>
      <c r="AM156" s="469">
        <f t="shared" ref="AM156" si="84">SUM(AM154:AP155)</f>
        <v>0</v>
      </c>
      <c r="AN156" s="470"/>
      <c r="AO156" s="470"/>
      <c r="AP156" s="471"/>
      <c r="AQ156" s="469">
        <f t="shared" ref="AQ156" si="85">SUM(AQ154:AT155)</f>
        <v>0</v>
      </c>
      <c r="AR156" s="470"/>
      <c r="AS156" s="470"/>
      <c r="AT156" s="471"/>
      <c r="AU156" s="469">
        <f t="shared" ref="AU156" si="86">SUM(AU154:AX155)</f>
        <v>0</v>
      </c>
      <c r="AV156" s="470"/>
      <c r="AW156" s="470"/>
      <c r="AX156" s="471"/>
      <c r="AY156" s="469">
        <f t="shared" ref="AY156" si="87">SUM(AY154:BB155)</f>
        <v>0</v>
      </c>
      <c r="AZ156" s="470"/>
      <c r="BA156" s="470"/>
      <c r="BB156" s="471"/>
      <c r="BC156" s="469">
        <f t="shared" ref="BC156" si="88">SUM(BC154:BF155)</f>
        <v>0</v>
      </c>
      <c r="BD156" s="470"/>
      <c r="BE156" s="470"/>
      <c r="BF156" s="471"/>
      <c r="BG156" s="516" t="str">
        <f t="shared" si="64"/>
        <v>n.é.</v>
      </c>
      <c r="BH156" s="517"/>
    </row>
    <row r="157" spans="1:60" ht="20.100000000000001" customHeight="1" x14ac:dyDescent="0.2">
      <c r="A157" s="568" t="s">
        <v>675</v>
      </c>
      <c r="B157" s="394"/>
      <c r="C157" s="411" t="s">
        <v>77</v>
      </c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3"/>
      <c r="AC157" s="440" t="s">
        <v>100</v>
      </c>
      <c r="AD157" s="441"/>
      <c r="AE157" s="550">
        <v>6695000</v>
      </c>
      <c r="AF157" s="551"/>
      <c r="AG157" s="551"/>
      <c r="AH157" s="552"/>
      <c r="AI157" s="550">
        <v>5709429</v>
      </c>
      <c r="AJ157" s="551"/>
      <c r="AK157" s="551"/>
      <c r="AL157" s="552"/>
      <c r="AM157" s="550">
        <v>0</v>
      </c>
      <c r="AN157" s="551"/>
      <c r="AO157" s="551"/>
      <c r="AP157" s="552"/>
      <c r="AQ157" s="550">
        <v>5709429</v>
      </c>
      <c r="AR157" s="551"/>
      <c r="AS157" s="551"/>
      <c r="AT157" s="552"/>
      <c r="AU157" s="550">
        <v>1179921</v>
      </c>
      <c r="AV157" s="551"/>
      <c r="AW157" s="551"/>
      <c r="AX157" s="552"/>
      <c r="AY157" s="550">
        <v>0</v>
      </c>
      <c r="AZ157" s="551"/>
      <c r="BA157" s="551"/>
      <c r="BB157" s="552"/>
      <c r="BC157" s="550">
        <v>5623755</v>
      </c>
      <c r="BD157" s="551"/>
      <c r="BE157" s="551"/>
      <c r="BF157" s="552"/>
      <c r="BG157" s="553">
        <f t="shared" si="64"/>
        <v>0.98499429627726343</v>
      </c>
      <c r="BH157" s="554"/>
    </row>
    <row r="158" spans="1:60" ht="20.100000000000001" customHeight="1" x14ac:dyDescent="0.2">
      <c r="A158" s="568" t="s">
        <v>676</v>
      </c>
      <c r="B158" s="394"/>
      <c r="C158" s="411" t="s">
        <v>78</v>
      </c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3"/>
      <c r="AC158" s="440" t="s">
        <v>101</v>
      </c>
      <c r="AD158" s="441"/>
      <c r="AE158" s="550">
        <v>1234840</v>
      </c>
      <c r="AF158" s="551"/>
      <c r="AG158" s="551"/>
      <c r="AH158" s="552"/>
      <c r="AI158" s="550">
        <v>1746000</v>
      </c>
      <c r="AJ158" s="551"/>
      <c r="AK158" s="551"/>
      <c r="AL158" s="552"/>
      <c r="AM158" s="550">
        <v>0</v>
      </c>
      <c r="AN158" s="551"/>
      <c r="AO158" s="551"/>
      <c r="AP158" s="552"/>
      <c r="AQ158" s="550">
        <v>1746000</v>
      </c>
      <c r="AR158" s="551"/>
      <c r="AS158" s="551"/>
      <c r="AT158" s="552"/>
      <c r="AU158" s="550">
        <v>0</v>
      </c>
      <c r="AV158" s="551"/>
      <c r="AW158" s="551"/>
      <c r="AX158" s="552"/>
      <c r="AY158" s="550">
        <v>0</v>
      </c>
      <c r="AZ158" s="551"/>
      <c r="BA158" s="551"/>
      <c r="BB158" s="552"/>
      <c r="BC158" s="550">
        <v>1746000</v>
      </c>
      <c r="BD158" s="551"/>
      <c r="BE158" s="551"/>
      <c r="BF158" s="552"/>
      <c r="BG158" s="553">
        <f t="shared" si="64"/>
        <v>1</v>
      </c>
      <c r="BH158" s="554"/>
    </row>
    <row r="159" spans="1:60" ht="20.100000000000001" hidden="1" customHeight="1" x14ac:dyDescent="0.2">
      <c r="A159" s="568" t="s">
        <v>677</v>
      </c>
      <c r="B159" s="394"/>
      <c r="C159" s="411" t="s">
        <v>79</v>
      </c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3"/>
      <c r="AC159" s="440" t="s">
        <v>102</v>
      </c>
      <c r="AD159" s="441"/>
      <c r="AE159" s="550"/>
      <c r="AF159" s="551"/>
      <c r="AG159" s="551"/>
      <c r="AH159" s="552"/>
      <c r="AI159" s="550"/>
      <c r="AJ159" s="551"/>
      <c r="AK159" s="551"/>
      <c r="AL159" s="552"/>
      <c r="AM159" s="550"/>
      <c r="AN159" s="551"/>
      <c r="AO159" s="551"/>
      <c r="AP159" s="552"/>
      <c r="AQ159" s="550"/>
      <c r="AR159" s="551"/>
      <c r="AS159" s="551"/>
      <c r="AT159" s="552"/>
      <c r="AU159" s="550"/>
      <c r="AV159" s="551"/>
      <c r="AW159" s="551"/>
      <c r="AX159" s="552"/>
      <c r="AY159" s="550"/>
      <c r="AZ159" s="551"/>
      <c r="BA159" s="551"/>
      <c r="BB159" s="552"/>
      <c r="BC159" s="550"/>
      <c r="BD159" s="551"/>
      <c r="BE159" s="551"/>
      <c r="BF159" s="552"/>
      <c r="BG159" s="553" t="str">
        <f t="shared" si="64"/>
        <v>n.é.</v>
      </c>
      <c r="BH159" s="554"/>
    </row>
    <row r="160" spans="1:60" ht="20.100000000000001" hidden="1" customHeight="1" x14ac:dyDescent="0.2">
      <c r="A160" s="568" t="s">
        <v>678</v>
      </c>
      <c r="B160" s="394"/>
      <c r="C160" s="411" t="s">
        <v>80</v>
      </c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3"/>
      <c r="AC160" s="440" t="s">
        <v>103</v>
      </c>
      <c r="AD160" s="441"/>
      <c r="AE160" s="550"/>
      <c r="AF160" s="551"/>
      <c r="AG160" s="551"/>
      <c r="AH160" s="552"/>
      <c r="AI160" s="550"/>
      <c r="AJ160" s="551"/>
      <c r="AK160" s="551"/>
      <c r="AL160" s="552"/>
      <c r="AM160" s="550"/>
      <c r="AN160" s="551"/>
      <c r="AO160" s="551"/>
      <c r="AP160" s="552"/>
      <c r="AQ160" s="550"/>
      <c r="AR160" s="551"/>
      <c r="AS160" s="551"/>
      <c r="AT160" s="552"/>
      <c r="AU160" s="550"/>
      <c r="AV160" s="551"/>
      <c r="AW160" s="551"/>
      <c r="AX160" s="552"/>
      <c r="AY160" s="550"/>
      <c r="AZ160" s="551"/>
      <c r="BA160" s="551"/>
      <c r="BB160" s="552"/>
      <c r="BC160" s="550"/>
      <c r="BD160" s="551"/>
      <c r="BE160" s="551"/>
      <c r="BF160" s="552"/>
      <c r="BG160" s="553" t="str">
        <f t="shared" si="64"/>
        <v>n.é.</v>
      </c>
      <c r="BH160" s="554"/>
    </row>
    <row r="161" spans="1:60" ht="20.100000000000001" customHeight="1" x14ac:dyDescent="0.2">
      <c r="A161" s="568" t="s">
        <v>679</v>
      </c>
      <c r="B161" s="394"/>
      <c r="C161" s="411" t="s">
        <v>81</v>
      </c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3"/>
      <c r="AC161" s="440" t="s">
        <v>104</v>
      </c>
      <c r="AD161" s="441"/>
      <c r="AE161" s="550">
        <v>5000</v>
      </c>
      <c r="AF161" s="551"/>
      <c r="AG161" s="551"/>
      <c r="AH161" s="552"/>
      <c r="AI161" s="550">
        <v>0</v>
      </c>
      <c r="AJ161" s="551"/>
      <c r="AK161" s="551"/>
      <c r="AL161" s="552"/>
      <c r="AM161" s="550">
        <v>0</v>
      </c>
      <c r="AN161" s="551"/>
      <c r="AO161" s="551"/>
      <c r="AP161" s="552"/>
      <c r="AQ161" s="550">
        <v>0</v>
      </c>
      <c r="AR161" s="551"/>
      <c r="AS161" s="551"/>
      <c r="AT161" s="552"/>
      <c r="AU161" s="550">
        <v>0</v>
      </c>
      <c r="AV161" s="551"/>
      <c r="AW161" s="551"/>
      <c r="AX161" s="552"/>
      <c r="AY161" s="550">
        <v>0</v>
      </c>
      <c r="AZ161" s="551"/>
      <c r="BA161" s="551"/>
      <c r="BB161" s="552"/>
      <c r="BC161" s="550">
        <v>0</v>
      </c>
      <c r="BD161" s="551"/>
      <c r="BE161" s="551"/>
      <c r="BF161" s="552"/>
      <c r="BG161" s="553" t="str">
        <f t="shared" si="64"/>
        <v>n.é.</v>
      </c>
      <c r="BH161" s="554"/>
    </row>
    <row r="162" spans="1:60" ht="20.100000000000001" customHeight="1" x14ac:dyDescent="0.2">
      <c r="A162" s="577" t="s">
        <v>680</v>
      </c>
      <c r="B162" s="483"/>
      <c r="C162" s="484" t="s">
        <v>807</v>
      </c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5"/>
      <c r="AB162" s="486"/>
      <c r="AC162" s="563" t="s">
        <v>105</v>
      </c>
      <c r="AD162" s="564"/>
      <c r="AE162" s="469">
        <f>SUM(AE157:AH161)</f>
        <v>7934840</v>
      </c>
      <c r="AF162" s="470"/>
      <c r="AG162" s="470"/>
      <c r="AH162" s="471"/>
      <c r="AI162" s="469">
        <f t="shared" ref="AI162" si="89">SUM(AI157:AL161)</f>
        <v>7455429</v>
      </c>
      <c r="AJ162" s="470"/>
      <c r="AK162" s="470"/>
      <c r="AL162" s="471"/>
      <c r="AM162" s="469">
        <f t="shared" ref="AM162" si="90">SUM(AM157:AP161)</f>
        <v>0</v>
      </c>
      <c r="AN162" s="470"/>
      <c r="AO162" s="470"/>
      <c r="AP162" s="471"/>
      <c r="AQ162" s="469">
        <f t="shared" ref="AQ162" si="91">SUM(AQ157:AT161)</f>
        <v>7455429</v>
      </c>
      <c r="AR162" s="470"/>
      <c r="AS162" s="470"/>
      <c r="AT162" s="471"/>
      <c r="AU162" s="469">
        <f t="shared" ref="AU162" si="92">SUM(AU157:AX161)</f>
        <v>1179921</v>
      </c>
      <c r="AV162" s="470"/>
      <c r="AW162" s="470"/>
      <c r="AX162" s="471"/>
      <c r="AY162" s="469">
        <f t="shared" ref="AY162" si="93">SUM(AY157:BB161)</f>
        <v>0</v>
      </c>
      <c r="AZ162" s="470"/>
      <c r="BA162" s="470"/>
      <c r="BB162" s="471"/>
      <c r="BC162" s="469">
        <f t="shared" ref="BC162" si="94">SUM(BC157:BF161)</f>
        <v>7369755</v>
      </c>
      <c r="BD162" s="470"/>
      <c r="BE162" s="470"/>
      <c r="BF162" s="471"/>
      <c r="BG162" s="516">
        <f t="shared" si="64"/>
        <v>0.98850850836350257</v>
      </c>
      <c r="BH162" s="517"/>
    </row>
    <row r="163" spans="1:60" ht="20.100000000000001" customHeight="1" x14ac:dyDescent="0.2">
      <c r="A163" s="577" t="s">
        <v>681</v>
      </c>
      <c r="B163" s="483"/>
      <c r="C163" s="484" t="s">
        <v>808</v>
      </c>
      <c r="D163" s="485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/>
      <c r="P163" s="485"/>
      <c r="Q163" s="485"/>
      <c r="R163" s="485"/>
      <c r="S163" s="485"/>
      <c r="T163" s="485"/>
      <c r="U163" s="485"/>
      <c r="V163" s="485"/>
      <c r="W163" s="485"/>
      <c r="X163" s="485"/>
      <c r="Y163" s="485"/>
      <c r="Z163" s="485"/>
      <c r="AA163" s="485"/>
      <c r="AB163" s="486"/>
      <c r="AC163" s="563" t="s">
        <v>57</v>
      </c>
      <c r="AD163" s="564"/>
      <c r="AE163" s="469">
        <f>AE139+AE142+AE153+AE156+AE162</f>
        <v>37851363</v>
      </c>
      <c r="AF163" s="470"/>
      <c r="AG163" s="470"/>
      <c r="AH163" s="471"/>
      <c r="AI163" s="469">
        <f t="shared" ref="AI163" si="95">AI139+AI142+AI153+AI156+AI162</f>
        <v>35586690</v>
      </c>
      <c r="AJ163" s="470"/>
      <c r="AK163" s="470"/>
      <c r="AL163" s="471"/>
      <c r="AM163" s="469">
        <f t="shared" ref="AM163" si="96">AM139+AM142+AM153+AM156+AM162</f>
        <v>0</v>
      </c>
      <c r="AN163" s="470"/>
      <c r="AO163" s="470"/>
      <c r="AP163" s="471"/>
      <c r="AQ163" s="469">
        <f t="shared" ref="AQ163" si="97">AQ139+AQ142+AQ153+AQ156+AQ162</f>
        <v>35586690</v>
      </c>
      <c r="AR163" s="470"/>
      <c r="AS163" s="470"/>
      <c r="AT163" s="471"/>
      <c r="AU163" s="469">
        <f t="shared" ref="AU163" si="98">AU139+AU142+AU153+AU156+AU162</f>
        <v>5550000</v>
      </c>
      <c r="AV163" s="470"/>
      <c r="AW163" s="470"/>
      <c r="AX163" s="471"/>
      <c r="AY163" s="469">
        <f t="shared" ref="AY163" si="99">AY139+AY142+AY153+AY156+AY162</f>
        <v>0</v>
      </c>
      <c r="AZ163" s="470"/>
      <c r="BA163" s="470"/>
      <c r="BB163" s="471"/>
      <c r="BC163" s="469">
        <f t="shared" ref="BC163" si="100">BC139+BC142+BC153+BC156+BC162</f>
        <v>34974459</v>
      </c>
      <c r="BD163" s="470"/>
      <c r="BE163" s="470"/>
      <c r="BF163" s="471"/>
      <c r="BG163" s="516">
        <f t="shared" si="64"/>
        <v>0.98279606785570672</v>
      </c>
      <c r="BH163" s="517"/>
    </row>
    <row r="164" spans="1:60" ht="20.100000000000001" hidden="1" customHeight="1" x14ac:dyDescent="0.2">
      <c r="A164" s="568" t="s">
        <v>682</v>
      </c>
      <c r="B164" s="394"/>
      <c r="C164" s="411" t="s">
        <v>108</v>
      </c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3"/>
      <c r="AC164" s="440" t="s">
        <v>116</v>
      </c>
      <c r="AD164" s="441"/>
      <c r="AE164" s="550"/>
      <c r="AF164" s="551"/>
      <c r="AG164" s="551"/>
      <c r="AH164" s="552"/>
      <c r="AI164" s="550"/>
      <c r="AJ164" s="551"/>
      <c r="AK164" s="551"/>
      <c r="AL164" s="552"/>
      <c r="AM164" s="550"/>
      <c r="AN164" s="551"/>
      <c r="AO164" s="551"/>
      <c r="AP164" s="552"/>
      <c r="AQ164" s="550"/>
      <c r="AR164" s="551"/>
      <c r="AS164" s="551"/>
      <c r="AT164" s="552"/>
      <c r="AU164" s="550"/>
      <c r="AV164" s="551"/>
      <c r="AW164" s="551"/>
      <c r="AX164" s="552"/>
      <c r="AY164" s="550"/>
      <c r="AZ164" s="551"/>
      <c r="BA164" s="551"/>
      <c r="BB164" s="552"/>
      <c r="BC164" s="550"/>
      <c r="BD164" s="551"/>
      <c r="BE164" s="551"/>
      <c r="BF164" s="552"/>
      <c r="BG164" s="553" t="str">
        <f t="shared" si="64"/>
        <v>n.é.</v>
      </c>
      <c r="BH164" s="554"/>
    </row>
    <row r="165" spans="1:60" ht="20.100000000000001" hidden="1" customHeight="1" x14ac:dyDescent="0.2">
      <c r="A165" s="568" t="s">
        <v>683</v>
      </c>
      <c r="B165" s="394"/>
      <c r="C165" s="411" t="s">
        <v>109</v>
      </c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3"/>
      <c r="AC165" s="440" t="s">
        <v>117</v>
      </c>
      <c r="AD165" s="441"/>
      <c r="AE165" s="550"/>
      <c r="AF165" s="551"/>
      <c r="AG165" s="551"/>
      <c r="AH165" s="552"/>
      <c r="AI165" s="550"/>
      <c r="AJ165" s="551"/>
      <c r="AK165" s="551"/>
      <c r="AL165" s="552"/>
      <c r="AM165" s="550"/>
      <c r="AN165" s="551"/>
      <c r="AO165" s="551"/>
      <c r="AP165" s="552"/>
      <c r="AQ165" s="550"/>
      <c r="AR165" s="551"/>
      <c r="AS165" s="551"/>
      <c r="AT165" s="552"/>
      <c r="AU165" s="550"/>
      <c r="AV165" s="551"/>
      <c r="AW165" s="551"/>
      <c r="AX165" s="552"/>
      <c r="AY165" s="550"/>
      <c r="AZ165" s="551"/>
      <c r="BA165" s="551"/>
      <c r="BB165" s="552"/>
      <c r="BC165" s="550"/>
      <c r="BD165" s="551"/>
      <c r="BE165" s="551"/>
      <c r="BF165" s="552"/>
      <c r="BG165" s="553" t="str">
        <f t="shared" si="64"/>
        <v>n.é.</v>
      </c>
      <c r="BH165" s="554"/>
    </row>
    <row r="166" spans="1:60" ht="20.100000000000001" hidden="1" customHeight="1" x14ac:dyDescent="0.2">
      <c r="A166" s="568" t="s">
        <v>684</v>
      </c>
      <c r="B166" s="394"/>
      <c r="C166" s="565" t="s">
        <v>110</v>
      </c>
      <c r="D166" s="566"/>
      <c r="E166" s="566"/>
      <c r="F166" s="566"/>
      <c r="G166" s="566"/>
      <c r="H166" s="566"/>
      <c r="I166" s="566"/>
      <c r="J166" s="566"/>
      <c r="K166" s="566"/>
      <c r="L166" s="566"/>
      <c r="M166" s="566"/>
      <c r="N166" s="566"/>
      <c r="O166" s="566"/>
      <c r="P166" s="566"/>
      <c r="Q166" s="566"/>
      <c r="R166" s="566"/>
      <c r="S166" s="566"/>
      <c r="T166" s="566"/>
      <c r="U166" s="566"/>
      <c r="V166" s="566"/>
      <c r="W166" s="566"/>
      <c r="X166" s="566"/>
      <c r="Y166" s="566"/>
      <c r="Z166" s="566"/>
      <c r="AA166" s="566"/>
      <c r="AB166" s="567"/>
      <c r="AC166" s="440" t="s">
        <v>118</v>
      </c>
      <c r="AD166" s="441"/>
      <c r="AE166" s="550"/>
      <c r="AF166" s="551"/>
      <c r="AG166" s="551"/>
      <c r="AH166" s="552"/>
      <c r="AI166" s="550"/>
      <c r="AJ166" s="551"/>
      <c r="AK166" s="551"/>
      <c r="AL166" s="552"/>
      <c r="AM166" s="550"/>
      <c r="AN166" s="551"/>
      <c r="AO166" s="551"/>
      <c r="AP166" s="552"/>
      <c r="AQ166" s="550"/>
      <c r="AR166" s="551"/>
      <c r="AS166" s="551"/>
      <c r="AT166" s="552"/>
      <c r="AU166" s="550"/>
      <c r="AV166" s="551"/>
      <c r="AW166" s="551"/>
      <c r="AX166" s="552"/>
      <c r="AY166" s="550"/>
      <c r="AZ166" s="551"/>
      <c r="BA166" s="551"/>
      <c r="BB166" s="552"/>
      <c r="BC166" s="550"/>
      <c r="BD166" s="551"/>
      <c r="BE166" s="551"/>
      <c r="BF166" s="552"/>
      <c r="BG166" s="553" t="str">
        <f t="shared" si="64"/>
        <v>n.é.</v>
      </c>
      <c r="BH166" s="554"/>
    </row>
    <row r="167" spans="1:60" ht="20.100000000000001" hidden="1" customHeight="1" x14ac:dyDescent="0.2">
      <c r="A167" s="568" t="s">
        <v>685</v>
      </c>
      <c r="B167" s="394"/>
      <c r="C167" s="565" t="s">
        <v>111</v>
      </c>
      <c r="D167" s="566"/>
      <c r="E167" s="566"/>
      <c r="F167" s="566"/>
      <c r="G167" s="566"/>
      <c r="H167" s="566"/>
      <c r="I167" s="566"/>
      <c r="J167" s="566"/>
      <c r="K167" s="566"/>
      <c r="L167" s="566"/>
      <c r="M167" s="566"/>
      <c r="N167" s="566"/>
      <c r="O167" s="566"/>
      <c r="P167" s="566"/>
      <c r="Q167" s="566"/>
      <c r="R167" s="566"/>
      <c r="S167" s="566"/>
      <c r="T167" s="566"/>
      <c r="U167" s="566"/>
      <c r="V167" s="566"/>
      <c r="W167" s="566"/>
      <c r="X167" s="566"/>
      <c r="Y167" s="566"/>
      <c r="Z167" s="566"/>
      <c r="AA167" s="566"/>
      <c r="AB167" s="567"/>
      <c r="AC167" s="440" t="s">
        <v>119</v>
      </c>
      <c r="AD167" s="441"/>
      <c r="AE167" s="550"/>
      <c r="AF167" s="551"/>
      <c r="AG167" s="551"/>
      <c r="AH167" s="552"/>
      <c r="AI167" s="550"/>
      <c r="AJ167" s="551"/>
      <c r="AK167" s="551"/>
      <c r="AL167" s="552"/>
      <c r="AM167" s="550"/>
      <c r="AN167" s="551"/>
      <c r="AO167" s="551"/>
      <c r="AP167" s="552"/>
      <c r="AQ167" s="550"/>
      <c r="AR167" s="551"/>
      <c r="AS167" s="551"/>
      <c r="AT167" s="552"/>
      <c r="AU167" s="550"/>
      <c r="AV167" s="551"/>
      <c r="AW167" s="551"/>
      <c r="AX167" s="552"/>
      <c r="AY167" s="550"/>
      <c r="AZ167" s="551"/>
      <c r="BA167" s="551"/>
      <c r="BB167" s="552"/>
      <c r="BC167" s="550"/>
      <c r="BD167" s="551"/>
      <c r="BE167" s="551"/>
      <c r="BF167" s="552"/>
      <c r="BG167" s="553" t="str">
        <f t="shared" si="64"/>
        <v>n.é.</v>
      </c>
      <c r="BH167" s="554"/>
    </row>
    <row r="168" spans="1:60" ht="20.100000000000001" hidden="1" customHeight="1" x14ac:dyDescent="0.2">
      <c r="A168" s="568" t="s">
        <v>686</v>
      </c>
      <c r="B168" s="394"/>
      <c r="C168" s="565" t="s">
        <v>112</v>
      </c>
      <c r="D168" s="566"/>
      <c r="E168" s="566"/>
      <c r="F168" s="566"/>
      <c r="G168" s="566"/>
      <c r="H168" s="566"/>
      <c r="I168" s="566"/>
      <c r="J168" s="566"/>
      <c r="K168" s="566"/>
      <c r="L168" s="566"/>
      <c r="M168" s="566"/>
      <c r="N168" s="566"/>
      <c r="O168" s="566"/>
      <c r="P168" s="566"/>
      <c r="Q168" s="566"/>
      <c r="R168" s="566"/>
      <c r="S168" s="566"/>
      <c r="T168" s="566"/>
      <c r="U168" s="566"/>
      <c r="V168" s="566"/>
      <c r="W168" s="566"/>
      <c r="X168" s="566"/>
      <c r="Y168" s="566"/>
      <c r="Z168" s="566"/>
      <c r="AA168" s="566"/>
      <c r="AB168" s="567"/>
      <c r="AC168" s="440" t="s">
        <v>120</v>
      </c>
      <c r="AD168" s="441"/>
      <c r="AE168" s="550"/>
      <c r="AF168" s="551"/>
      <c r="AG168" s="551"/>
      <c r="AH168" s="552"/>
      <c r="AI168" s="550"/>
      <c r="AJ168" s="551"/>
      <c r="AK168" s="551"/>
      <c r="AL168" s="552"/>
      <c r="AM168" s="550"/>
      <c r="AN168" s="551"/>
      <c r="AO168" s="551"/>
      <c r="AP168" s="552"/>
      <c r="AQ168" s="550"/>
      <c r="AR168" s="551"/>
      <c r="AS168" s="551"/>
      <c r="AT168" s="552"/>
      <c r="AU168" s="550"/>
      <c r="AV168" s="551"/>
      <c r="AW168" s="551"/>
      <c r="AX168" s="552"/>
      <c r="AY168" s="550"/>
      <c r="AZ168" s="551"/>
      <c r="BA168" s="551"/>
      <c r="BB168" s="552"/>
      <c r="BC168" s="550"/>
      <c r="BD168" s="551"/>
      <c r="BE168" s="551"/>
      <c r="BF168" s="552"/>
      <c r="BG168" s="553" t="str">
        <f t="shared" si="64"/>
        <v>n.é.</v>
      </c>
      <c r="BH168" s="554"/>
    </row>
    <row r="169" spans="1:60" ht="20.100000000000001" hidden="1" customHeight="1" x14ac:dyDescent="0.2">
      <c r="A169" s="568" t="s">
        <v>687</v>
      </c>
      <c r="B169" s="394"/>
      <c r="C169" s="411" t="s">
        <v>113</v>
      </c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3"/>
      <c r="AC169" s="440" t="s">
        <v>121</v>
      </c>
      <c r="AD169" s="441"/>
      <c r="AE169" s="550"/>
      <c r="AF169" s="551"/>
      <c r="AG169" s="551"/>
      <c r="AH169" s="552"/>
      <c r="AI169" s="550"/>
      <c r="AJ169" s="551"/>
      <c r="AK169" s="551"/>
      <c r="AL169" s="552"/>
      <c r="AM169" s="550"/>
      <c r="AN169" s="551"/>
      <c r="AO169" s="551"/>
      <c r="AP169" s="552"/>
      <c r="AQ169" s="550"/>
      <c r="AR169" s="551"/>
      <c r="AS169" s="551"/>
      <c r="AT169" s="552"/>
      <c r="AU169" s="550"/>
      <c r="AV169" s="551"/>
      <c r="AW169" s="551"/>
      <c r="AX169" s="552"/>
      <c r="AY169" s="550"/>
      <c r="AZ169" s="551"/>
      <c r="BA169" s="551"/>
      <c r="BB169" s="552"/>
      <c r="BC169" s="550"/>
      <c r="BD169" s="551"/>
      <c r="BE169" s="551"/>
      <c r="BF169" s="552"/>
      <c r="BG169" s="553" t="str">
        <f t="shared" si="64"/>
        <v>n.é.</v>
      </c>
      <c r="BH169" s="554"/>
    </row>
    <row r="170" spans="1:60" ht="20.100000000000001" hidden="1" customHeight="1" x14ac:dyDescent="0.2">
      <c r="A170" s="568" t="s">
        <v>688</v>
      </c>
      <c r="B170" s="394"/>
      <c r="C170" s="411" t="s">
        <v>114</v>
      </c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3"/>
      <c r="AC170" s="440" t="s">
        <v>122</v>
      </c>
      <c r="AD170" s="441"/>
      <c r="AE170" s="550"/>
      <c r="AF170" s="551"/>
      <c r="AG170" s="551"/>
      <c r="AH170" s="552"/>
      <c r="AI170" s="550"/>
      <c r="AJ170" s="551"/>
      <c r="AK170" s="551"/>
      <c r="AL170" s="552"/>
      <c r="AM170" s="550"/>
      <c r="AN170" s="551"/>
      <c r="AO170" s="551"/>
      <c r="AP170" s="552"/>
      <c r="AQ170" s="550"/>
      <c r="AR170" s="551"/>
      <c r="AS170" s="551"/>
      <c r="AT170" s="552"/>
      <c r="AU170" s="550"/>
      <c r="AV170" s="551"/>
      <c r="AW170" s="551"/>
      <c r="AX170" s="552"/>
      <c r="AY170" s="550"/>
      <c r="AZ170" s="551"/>
      <c r="BA170" s="551"/>
      <c r="BB170" s="552"/>
      <c r="BC170" s="550"/>
      <c r="BD170" s="551"/>
      <c r="BE170" s="551"/>
      <c r="BF170" s="552"/>
      <c r="BG170" s="553" t="str">
        <f t="shared" si="64"/>
        <v>n.é.</v>
      </c>
      <c r="BH170" s="554"/>
    </row>
    <row r="171" spans="1:60" ht="20.100000000000001" hidden="1" customHeight="1" x14ac:dyDescent="0.2">
      <c r="A171" s="568" t="s">
        <v>689</v>
      </c>
      <c r="B171" s="394"/>
      <c r="C171" s="411" t="s">
        <v>115</v>
      </c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3"/>
      <c r="AC171" s="440" t="s">
        <v>123</v>
      </c>
      <c r="AD171" s="441"/>
      <c r="AE171" s="550"/>
      <c r="AF171" s="551"/>
      <c r="AG171" s="551"/>
      <c r="AH171" s="552"/>
      <c r="AI171" s="550"/>
      <c r="AJ171" s="551"/>
      <c r="AK171" s="551"/>
      <c r="AL171" s="552"/>
      <c r="AM171" s="550"/>
      <c r="AN171" s="551"/>
      <c r="AO171" s="551"/>
      <c r="AP171" s="552"/>
      <c r="AQ171" s="550"/>
      <c r="AR171" s="551"/>
      <c r="AS171" s="551"/>
      <c r="AT171" s="552"/>
      <c r="AU171" s="550"/>
      <c r="AV171" s="551"/>
      <c r="AW171" s="551"/>
      <c r="AX171" s="552"/>
      <c r="AY171" s="550"/>
      <c r="AZ171" s="551"/>
      <c r="BA171" s="551"/>
      <c r="BB171" s="552"/>
      <c r="BC171" s="550"/>
      <c r="BD171" s="551"/>
      <c r="BE171" s="551"/>
      <c r="BF171" s="552"/>
      <c r="BG171" s="553" t="str">
        <f t="shared" si="64"/>
        <v>n.é.</v>
      </c>
      <c r="BH171" s="554"/>
    </row>
    <row r="172" spans="1:60" ht="20.100000000000001" customHeight="1" x14ac:dyDescent="0.2">
      <c r="A172" s="577" t="s">
        <v>690</v>
      </c>
      <c r="B172" s="483"/>
      <c r="C172" s="484" t="s">
        <v>809</v>
      </c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6"/>
      <c r="AC172" s="563" t="s">
        <v>58</v>
      </c>
      <c r="AD172" s="564"/>
      <c r="AE172" s="469">
        <f>AE164+AE165+AE166+AE167+AE168+AE169+AE170+AE171</f>
        <v>0</v>
      </c>
      <c r="AF172" s="470"/>
      <c r="AG172" s="470"/>
      <c r="AH172" s="471"/>
      <c r="AI172" s="469">
        <f>AI164+AI165+AI166+AI167+AI168+AI169+AI170+AI171</f>
        <v>0</v>
      </c>
      <c r="AJ172" s="470"/>
      <c r="AK172" s="470"/>
      <c r="AL172" s="471"/>
      <c r="AM172" s="469">
        <f>AM164+AM165+AM166+AM167+AM168+AM169+AM170+AM171</f>
        <v>0</v>
      </c>
      <c r="AN172" s="470"/>
      <c r="AO172" s="470"/>
      <c r="AP172" s="471"/>
      <c r="AQ172" s="469">
        <f>AQ164+AQ165+AQ166+AQ167+AQ168+AQ169+AQ170+AQ171</f>
        <v>0</v>
      </c>
      <c r="AR172" s="470"/>
      <c r="AS172" s="470"/>
      <c r="AT172" s="471"/>
      <c r="AU172" s="469">
        <f>AU164+AU165+AU166+AU167+AU168+AU169+AU170+AU171</f>
        <v>0</v>
      </c>
      <c r="AV172" s="470"/>
      <c r="AW172" s="470"/>
      <c r="AX172" s="471"/>
      <c r="AY172" s="469">
        <f>AY164+AY165+AY166+AY167+AY168+AY169+AY170+AY171</f>
        <v>0</v>
      </c>
      <c r="AZ172" s="470"/>
      <c r="BA172" s="470"/>
      <c r="BB172" s="471"/>
      <c r="BC172" s="469">
        <f>BC164+BC165+BC166+BC167+BC168+BC169+BC170+BC171</f>
        <v>0</v>
      </c>
      <c r="BD172" s="470"/>
      <c r="BE172" s="470"/>
      <c r="BF172" s="471"/>
      <c r="BG172" s="516" t="str">
        <f t="shared" si="64"/>
        <v>n.é.</v>
      </c>
      <c r="BH172" s="517"/>
    </row>
    <row r="173" spans="1:60" ht="20.100000000000001" hidden="1" customHeight="1" x14ac:dyDescent="0.2">
      <c r="A173" s="568" t="s">
        <v>718</v>
      </c>
      <c r="B173" s="394"/>
      <c r="C173" s="495" t="s">
        <v>142</v>
      </c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7"/>
      <c r="AC173" s="440" t="s">
        <v>131</v>
      </c>
      <c r="AD173" s="441"/>
      <c r="AE173" s="550"/>
      <c r="AF173" s="551"/>
      <c r="AG173" s="551"/>
      <c r="AH173" s="552"/>
      <c r="AI173" s="550"/>
      <c r="AJ173" s="551"/>
      <c r="AK173" s="551"/>
      <c r="AL173" s="552"/>
      <c r="AM173" s="550"/>
      <c r="AN173" s="551"/>
      <c r="AO173" s="551"/>
      <c r="AP173" s="552"/>
      <c r="AQ173" s="550"/>
      <c r="AR173" s="551"/>
      <c r="AS173" s="551"/>
      <c r="AT173" s="552"/>
      <c r="AU173" s="550"/>
      <c r="AV173" s="551"/>
      <c r="AW173" s="551"/>
      <c r="AX173" s="552"/>
      <c r="AY173" s="550"/>
      <c r="AZ173" s="551"/>
      <c r="BA173" s="551"/>
      <c r="BB173" s="552"/>
      <c r="BC173" s="550"/>
      <c r="BD173" s="551"/>
      <c r="BE173" s="551"/>
      <c r="BF173" s="552"/>
      <c r="BG173" s="553" t="str">
        <f t="shared" si="64"/>
        <v>n.é.</v>
      </c>
      <c r="BH173" s="554"/>
    </row>
    <row r="174" spans="1:60" ht="20.100000000000001" hidden="1" customHeight="1" x14ac:dyDescent="0.2">
      <c r="A174" s="568" t="s">
        <v>719</v>
      </c>
      <c r="B174" s="569"/>
      <c r="C174" s="495" t="s">
        <v>692</v>
      </c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7"/>
      <c r="AC174" s="440" t="s">
        <v>691</v>
      </c>
      <c r="AD174" s="441"/>
      <c r="AE174" s="550"/>
      <c r="AF174" s="551"/>
      <c r="AG174" s="551"/>
      <c r="AH174" s="552"/>
      <c r="AI174" s="550"/>
      <c r="AJ174" s="551"/>
      <c r="AK174" s="551"/>
      <c r="AL174" s="552"/>
      <c r="AM174" s="550"/>
      <c r="AN174" s="551"/>
      <c r="AO174" s="551"/>
      <c r="AP174" s="552"/>
      <c r="AQ174" s="550"/>
      <c r="AR174" s="551"/>
      <c r="AS174" s="551"/>
      <c r="AT174" s="552"/>
      <c r="AU174" s="550"/>
      <c r="AV174" s="551"/>
      <c r="AW174" s="551"/>
      <c r="AX174" s="552"/>
      <c r="AY174" s="550"/>
      <c r="AZ174" s="551"/>
      <c r="BA174" s="551"/>
      <c r="BB174" s="552"/>
      <c r="BC174" s="550"/>
      <c r="BD174" s="551"/>
      <c r="BE174" s="551"/>
      <c r="BF174" s="552"/>
      <c r="BG174" s="553" t="str">
        <f t="shared" si="64"/>
        <v>n.é.</v>
      </c>
      <c r="BH174" s="554"/>
    </row>
    <row r="175" spans="1:60" ht="20.100000000000001" hidden="1" customHeight="1" x14ac:dyDescent="0.2">
      <c r="A175" s="568" t="s">
        <v>720</v>
      </c>
      <c r="B175" s="569"/>
      <c r="C175" s="495" t="s">
        <v>693</v>
      </c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7"/>
      <c r="AC175" s="440" t="s">
        <v>694</v>
      </c>
      <c r="AD175" s="441"/>
      <c r="AE175" s="550"/>
      <c r="AF175" s="551"/>
      <c r="AG175" s="551"/>
      <c r="AH175" s="552"/>
      <c r="AI175" s="550"/>
      <c r="AJ175" s="551"/>
      <c r="AK175" s="551"/>
      <c r="AL175" s="552"/>
      <c r="AM175" s="550"/>
      <c r="AN175" s="551"/>
      <c r="AO175" s="551"/>
      <c r="AP175" s="552"/>
      <c r="AQ175" s="550"/>
      <c r="AR175" s="551"/>
      <c r="AS175" s="551"/>
      <c r="AT175" s="552"/>
      <c r="AU175" s="550"/>
      <c r="AV175" s="551"/>
      <c r="AW175" s="551"/>
      <c r="AX175" s="552"/>
      <c r="AY175" s="550"/>
      <c r="AZ175" s="551"/>
      <c r="BA175" s="551"/>
      <c r="BB175" s="552"/>
      <c r="BC175" s="550"/>
      <c r="BD175" s="551"/>
      <c r="BE175" s="551"/>
      <c r="BF175" s="552"/>
      <c r="BG175" s="553" t="str">
        <f t="shared" si="64"/>
        <v>n.é.</v>
      </c>
      <c r="BH175" s="554"/>
    </row>
    <row r="176" spans="1:60" ht="20.100000000000001" hidden="1" customHeight="1" x14ac:dyDescent="0.2">
      <c r="A176" s="568" t="s">
        <v>721</v>
      </c>
      <c r="B176" s="569"/>
      <c r="C176" s="495" t="s">
        <v>695</v>
      </c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7"/>
      <c r="AC176" s="440" t="s">
        <v>696</v>
      </c>
      <c r="AD176" s="441"/>
      <c r="AE176" s="550"/>
      <c r="AF176" s="551"/>
      <c r="AG176" s="551"/>
      <c r="AH176" s="552"/>
      <c r="AI176" s="550"/>
      <c r="AJ176" s="551"/>
      <c r="AK176" s="551"/>
      <c r="AL176" s="552"/>
      <c r="AM176" s="550"/>
      <c r="AN176" s="551"/>
      <c r="AO176" s="551"/>
      <c r="AP176" s="552"/>
      <c r="AQ176" s="550"/>
      <c r="AR176" s="551"/>
      <c r="AS176" s="551"/>
      <c r="AT176" s="552"/>
      <c r="AU176" s="550"/>
      <c r="AV176" s="551"/>
      <c r="AW176" s="551"/>
      <c r="AX176" s="552"/>
      <c r="AY176" s="550"/>
      <c r="AZ176" s="551"/>
      <c r="BA176" s="551"/>
      <c r="BB176" s="552"/>
      <c r="BC176" s="550"/>
      <c r="BD176" s="551"/>
      <c r="BE176" s="551"/>
      <c r="BF176" s="552"/>
      <c r="BG176" s="553" t="str">
        <f t="shared" si="64"/>
        <v>n.é.</v>
      </c>
      <c r="BH176" s="554"/>
    </row>
    <row r="177" spans="1:60" ht="20.100000000000001" hidden="1" customHeight="1" x14ac:dyDescent="0.2">
      <c r="A177" s="568" t="s">
        <v>722</v>
      </c>
      <c r="B177" s="569"/>
      <c r="C177" s="495" t="s">
        <v>425</v>
      </c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7"/>
      <c r="AC177" s="440" t="s">
        <v>132</v>
      </c>
      <c r="AD177" s="441"/>
      <c r="AE177" s="550"/>
      <c r="AF177" s="551"/>
      <c r="AG177" s="551"/>
      <c r="AH177" s="552"/>
      <c r="AI177" s="550"/>
      <c r="AJ177" s="551"/>
      <c r="AK177" s="551"/>
      <c r="AL177" s="552"/>
      <c r="AM177" s="550"/>
      <c r="AN177" s="551"/>
      <c r="AO177" s="551"/>
      <c r="AP177" s="552"/>
      <c r="AQ177" s="550"/>
      <c r="AR177" s="551"/>
      <c r="AS177" s="551"/>
      <c r="AT177" s="552"/>
      <c r="AU177" s="550"/>
      <c r="AV177" s="551"/>
      <c r="AW177" s="551"/>
      <c r="AX177" s="552"/>
      <c r="AY177" s="550"/>
      <c r="AZ177" s="551"/>
      <c r="BA177" s="551"/>
      <c r="BB177" s="552"/>
      <c r="BC177" s="550"/>
      <c r="BD177" s="551"/>
      <c r="BE177" s="551"/>
      <c r="BF177" s="552"/>
      <c r="BG177" s="553" t="str">
        <f t="shared" si="64"/>
        <v>n.é.</v>
      </c>
      <c r="BH177" s="554"/>
    </row>
    <row r="178" spans="1:60" ht="20.100000000000001" hidden="1" customHeight="1" x14ac:dyDescent="0.2">
      <c r="A178" s="568" t="s">
        <v>723</v>
      </c>
      <c r="B178" s="569"/>
      <c r="C178" s="495" t="s">
        <v>424</v>
      </c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7"/>
      <c r="AC178" s="440" t="s">
        <v>133</v>
      </c>
      <c r="AD178" s="441"/>
      <c r="AE178" s="550"/>
      <c r="AF178" s="551"/>
      <c r="AG178" s="551"/>
      <c r="AH178" s="552"/>
      <c r="AI178" s="550"/>
      <c r="AJ178" s="551"/>
      <c r="AK178" s="551"/>
      <c r="AL178" s="552"/>
      <c r="AM178" s="550"/>
      <c r="AN178" s="551"/>
      <c r="AO178" s="551"/>
      <c r="AP178" s="552"/>
      <c r="AQ178" s="550"/>
      <c r="AR178" s="551"/>
      <c r="AS178" s="551"/>
      <c r="AT178" s="552"/>
      <c r="AU178" s="550"/>
      <c r="AV178" s="551"/>
      <c r="AW178" s="551"/>
      <c r="AX178" s="552"/>
      <c r="AY178" s="550"/>
      <c r="AZ178" s="551"/>
      <c r="BA178" s="551"/>
      <c r="BB178" s="552"/>
      <c r="BC178" s="550"/>
      <c r="BD178" s="551"/>
      <c r="BE178" s="551"/>
      <c r="BF178" s="552"/>
      <c r="BG178" s="553" t="str">
        <f t="shared" si="64"/>
        <v>n.é.</v>
      </c>
      <c r="BH178" s="554"/>
    </row>
    <row r="179" spans="1:60" ht="20.100000000000001" hidden="1" customHeight="1" x14ac:dyDescent="0.2">
      <c r="A179" s="568" t="s">
        <v>724</v>
      </c>
      <c r="B179" s="569"/>
      <c r="C179" s="495" t="s">
        <v>423</v>
      </c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7"/>
      <c r="AC179" s="440" t="s">
        <v>134</v>
      </c>
      <c r="AD179" s="441"/>
      <c r="AE179" s="550"/>
      <c r="AF179" s="551"/>
      <c r="AG179" s="551"/>
      <c r="AH179" s="552"/>
      <c r="AI179" s="550"/>
      <c r="AJ179" s="551"/>
      <c r="AK179" s="551"/>
      <c r="AL179" s="552"/>
      <c r="AM179" s="550"/>
      <c r="AN179" s="551"/>
      <c r="AO179" s="551"/>
      <c r="AP179" s="552"/>
      <c r="AQ179" s="550"/>
      <c r="AR179" s="551"/>
      <c r="AS179" s="551"/>
      <c r="AT179" s="552"/>
      <c r="AU179" s="550"/>
      <c r="AV179" s="551"/>
      <c r="AW179" s="551"/>
      <c r="AX179" s="552"/>
      <c r="AY179" s="550"/>
      <c r="AZ179" s="551"/>
      <c r="BA179" s="551"/>
      <c r="BB179" s="552"/>
      <c r="BC179" s="550"/>
      <c r="BD179" s="551"/>
      <c r="BE179" s="551"/>
      <c r="BF179" s="552"/>
      <c r="BG179" s="553" t="str">
        <f t="shared" si="64"/>
        <v>n.é.</v>
      </c>
      <c r="BH179" s="554"/>
    </row>
    <row r="180" spans="1:60" ht="20.100000000000001" hidden="1" customHeight="1" x14ac:dyDescent="0.2">
      <c r="A180" s="568" t="s">
        <v>725</v>
      </c>
      <c r="B180" s="569"/>
      <c r="C180" s="495" t="s">
        <v>143</v>
      </c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7"/>
      <c r="AC180" s="440" t="s">
        <v>135</v>
      </c>
      <c r="AD180" s="441"/>
      <c r="AE180" s="550"/>
      <c r="AF180" s="551"/>
      <c r="AG180" s="551"/>
      <c r="AH180" s="552"/>
      <c r="AI180" s="550"/>
      <c r="AJ180" s="551"/>
      <c r="AK180" s="551"/>
      <c r="AL180" s="552"/>
      <c r="AM180" s="550"/>
      <c r="AN180" s="551"/>
      <c r="AO180" s="551"/>
      <c r="AP180" s="552"/>
      <c r="AQ180" s="550"/>
      <c r="AR180" s="551"/>
      <c r="AS180" s="551"/>
      <c r="AT180" s="552"/>
      <c r="AU180" s="550"/>
      <c r="AV180" s="551"/>
      <c r="AW180" s="551"/>
      <c r="AX180" s="552"/>
      <c r="AY180" s="550"/>
      <c r="AZ180" s="551"/>
      <c r="BA180" s="551"/>
      <c r="BB180" s="552"/>
      <c r="BC180" s="550"/>
      <c r="BD180" s="551"/>
      <c r="BE180" s="551"/>
      <c r="BF180" s="552"/>
      <c r="BG180" s="553" t="str">
        <f t="shared" si="64"/>
        <v>n.é.</v>
      </c>
      <c r="BH180" s="554"/>
    </row>
    <row r="181" spans="1:60" ht="20.100000000000001" hidden="1" customHeight="1" x14ac:dyDescent="0.2">
      <c r="A181" s="568" t="s">
        <v>726</v>
      </c>
      <c r="B181" s="569"/>
      <c r="C181" s="495" t="s">
        <v>422</v>
      </c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7"/>
      <c r="AC181" s="440" t="s">
        <v>136</v>
      </c>
      <c r="AD181" s="441"/>
      <c r="AE181" s="550"/>
      <c r="AF181" s="551"/>
      <c r="AG181" s="551"/>
      <c r="AH181" s="552"/>
      <c r="AI181" s="550"/>
      <c r="AJ181" s="551"/>
      <c r="AK181" s="551"/>
      <c r="AL181" s="552"/>
      <c r="AM181" s="550"/>
      <c r="AN181" s="551"/>
      <c r="AO181" s="551"/>
      <c r="AP181" s="552"/>
      <c r="AQ181" s="550"/>
      <c r="AR181" s="551"/>
      <c r="AS181" s="551"/>
      <c r="AT181" s="552"/>
      <c r="AU181" s="550"/>
      <c r="AV181" s="551"/>
      <c r="AW181" s="551"/>
      <c r="AX181" s="552"/>
      <c r="AY181" s="550"/>
      <c r="AZ181" s="551"/>
      <c r="BA181" s="551"/>
      <c r="BB181" s="552"/>
      <c r="BC181" s="550"/>
      <c r="BD181" s="551"/>
      <c r="BE181" s="551"/>
      <c r="BF181" s="552"/>
      <c r="BG181" s="553" t="str">
        <f t="shared" si="64"/>
        <v>n.é.</v>
      </c>
      <c r="BH181" s="554"/>
    </row>
    <row r="182" spans="1:60" ht="20.100000000000001" hidden="1" customHeight="1" x14ac:dyDescent="0.2">
      <c r="A182" s="568" t="s">
        <v>727</v>
      </c>
      <c r="B182" s="569"/>
      <c r="C182" s="495" t="s">
        <v>421</v>
      </c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7"/>
      <c r="AC182" s="440" t="s">
        <v>137</v>
      </c>
      <c r="AD182" s="441"/>
      <c r="AE182" s="550"/>
      <c r="AF182" s="551"/>
      <c r="AG182" s="551"/>
      <c r="AH182" s="552"/>
      <c r="AI182" s="550"/>
      <c r="AJ182" s="551"/>
      <c r="AK182" s="551"/>
      <c r="AL182" s="552"/>
      <c r="AM182" s="550"/>
      <c r="AN182" s="551"/>
      <c r="AO182" s="551"/>
      <c r="AP182" s="552"/>
      <c r="AQ182" s="550"/>
      <c r="AR182" s="551"/>
      <c r="AS182" s="551"/>
      <c r="AT182" s="552"/>
      <c r="AU182" s="550"/>
      <c r="AV182" s="551"/>
      <c r="AW182" s="551"/>
      <c r="AX182" s="552"/>
      <c r="AY182" s="550"/>
      <c r="AZ182" s="551"/>
      <c r="BA182" s="551"/>
      <c r="BB182" s="552"/>
      <c r="BC182" s="550"/>
      <c r="BD182" s="551"/>
      <c r="BE182" s="551"/>
      <c r="BF182" s="552"/>
      <c r="BG182" s="553" t="str">
        <f t="shared" si="64"/>
        <v>n.é.</v>
      </c>
      <c r="BH182" s="554"/>
    </row>
    <row r="183" spans="1:60" ht="20.100000000000001" hidden="1" customHeight="1" x14ac:dyDescent="0.2">
      <c r="A183" s="568" t="s">
        <v>728</v>
      </c>
      <c r="B183" s="569"/>
      <c r="C183" s="495" t="s">
        <v>144</v>
      </c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7"/>
      <c r="AC183" s="440" t="s">
        <v>138</v>
      </c>
      <c r="AD183" s="441"/>
      <c r="AE183" s="550"/>
      <c r="AF183" s="551"/>
      <c r="AG183" s="551"/>
      <c r="AH183" s="552"/>
      <c r="AI183" s="550"/>
      <c r="AJ183" s="551"/>
      <c r="AK183" s="551"/>
      <c r="AL183" s="552"/>
      <c r="AM183" s="550"/>
      <c r="AN183" s="551"/>
      <c r="AO183" s="551"/>
      <c r="AP183" s="552"/>
      <c r="AQ183" s="550"/>
      <c r="AR183" s="551"/>
      <c r="AS183" s="551"/>
      <c r="AT183" s="552"/>
      <c r="AU183" s="550"/>
      <c r="AV183" s="551"/>
      <c r="AW183" s="551"/>
      <c r="AX183" s="552"/>
      <c r="AY183" s="550"/>
      <c r="AZ183" s="551"/>
      <c r="BA183" s="551"/>
      <c r="BB183" s="552"/>
      <c r="BC183" s="550"/>
      <c r="BD183" s="551"/>
      <c r="BE183" s="551"/>
      <c r="BF183" s="552"/>
      <c r="BG183" s="553" t="str">
        <f t="shared" si="64"/>
        <v>n.é.</v>
      </c>
      <c r="BH183" s="554"/>
    </row>
    <row r="184" spans="1:60" ht="20.100000000000001" hidden="1" customHeight="1" x14ac:dyDescent="0.2">
      <c r="A184" s="568" t="s">
        <v>729</v>
      </c>
      <c r="B184" s="569"/>
      <c r="C184" s="555" t="s">
        <v>145</v>
      </c>
      <c r="D184" s="556"/>
      <c r="E184" s="556"/>
      <c r="F184" s="556"/>
      <c r="G184" s="556"/>
      <c r="H184" s="556"/>
      <c r="I184" s="556"/>
      <c r="J184" s="556"/>
      <c r="K184" s="556"/>
      <c r="L184" s="556"/>
      <c r="M184" s="556"/>
      <c r="N184" s="556"/>
      <c r="O184" s="556"/>
      <c r="P184" s="556"/>
      <c r="Q184" s="556"/>
      <c r="R184" s="556"/>
      <c r="S184" s="556"/>
      <c r="T184" s="556"/>
      <c r="U184" s="556"/>
      <c r="V184" s="556"/>
      <c r="W184" s="556"/>
      <c r="X184" s="556"/>
      <c r="Y184" s="556"/>
      <c r="Z184" s="556"/>
      <c r="AA184" s="556"/>
      <c r="AB184" s="557"/>
      <c r="AC184" s="440" t="s">
        <v>139</v>
      </c>
      <c r="AD184" s="441"/>
      <c r="AE184" s="550"/>
      <c r="AF184" s="551"/>
      <c r="AG184" s="551"/>
      <c r="AH184" s="552"/>
      <c r="AI184" s="550"/>
      <c r="AJ184" s="551"/>
      <c r="AK184" s="551"/>
      <c r="AL184" s="552"/>
      <c r="AM184" s="550"/>
      <c r="AN184" s="551"/>
      <c r="AO184" s="551"/>
      <c r="AP184" s="552"/>
      <c r="AQ184" s="550"/>
      <c r="AR184" s="551"/>
      <c r="AS184" s="551"/>
      <c r="AT184" s="552"/>
      <c r="AU184" s="550"/>
      <c r="AV184" s="551"/>
      <c r="AW184" s="551"/>
      <c r="AX184" s="552"/>
      <c r="AY184" s="550"/>
      <c r="AZ184" s="551"/>
      <c r="BA184" s="551"/>
      <c r="BB184" s="552"/>
      <c r="BC184" s="550"/>
      <c r="BD184" s="551"/>
      <c r="BE184" s="551"/>
      <c r="BF184" s="552"/>
      <c r="BG184" s="553" t="str">
        <f t="shared" si="64"/>
        <v>n.é.</v>
      </c>
      <c r="BH184" s="554"/>
    </row>
    <row r="185" spans="1:60" ht="20.100000000000001" hidden="1" customHeight="1" x14ac:dyDescent="0.2">
      <c r="A185" s="568" t="s">
        <v>730</v>
      </c>
      <c r="B185" s="569"/>
      <c r="C185" s="495" t="s">
        <v>697</v>
      </c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7"/>
      <c r="AC185" s="440" t="s">
        <v>140</v>
      </c>
      <c r="AD185" s="573"/>
      <c r="AE185" s="550"/>
      <c r="AF185" s="551"/>
      <c r="AG185" s="551"/>
      <c r="AH185" s="552"/>
      <c r="AI185" s="550"/>
      <c r="AJ185" s="551"/>
      <c r="AK185" s="551"/>
      <c r="AL185" s="552"/>
      <c r="AM185" s="550"/>
      <c r="AN185" s="551"/>
      <c r="AO185" s="551"/>
      <c r="AP185" s="552"/>
      <c r="AQ185" s="550"/>
      <c r="AR185" s="551"/>
      <c r="AS185" s="551"/>
      <c r="AT185" s="552"/>
      <c r="AU185" s="550"/>
      <c r="AV185" s="551"/>
      <c r="AW185" s="551"/>
      <c r="AX185" s="552"/>
      <c r="AY185" s="550"/>
      <c r="AZ185" s="551"/>
      <c r="BA185" s="551"/>
      <c r="BB185" s="552"/>
      <c r="BC185" s="550"/>
      <c r="BD185" s="551"/>
      <c r="BE185" s="551"/>
      <c r="BF185" s="552"/>
      <c r="BG185" s="553" t="str">
        <f t="shared" si="64"/>
        <v>n.é.</v>
      </c>
      <c r="BH185" s="554"/>
    </row>
    <row r="186" spans="1:60" ht="20.100000000000001" hidden="1" customHeight="1" x14ac:dyDescent="0.2">
      <c r="A186" s="568" t="s">
        <v>731</v>
      </c>
      <c r="B186" s="569"/>
      <c r="C186" s="495" t="s">
        <v>146</v>
      </c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7"/>
      <c r="AC186" s="440" t="s">
        <v>141</v>
      </c>
      <c r="AD186" s="573"/>
      <c r="AE186" s="550"/>
      <c r="AF186" s="551"/>
      <c r="AG186" s="551"/>
      <c r="AH186" s="552"/>
      <c r="AI186" s="550"/>
      <c r="AJ186" s="551"/>
      <c r="AK186" s="551"/>
      <c r="AL186" s="552"/>
      <c r="AM186" s="550"/>
      <c r="AN186" s="551"/>
      <c r="AO186" s="551"/>
      <c r="AP186" s="552"/>
      <c r="AQ186" s="550"/>
      <c r="AR186" s="551"/>
      <c r="AS186" s="551"/>
      <c r="AT186" s="552"/>
      <c r="AU186" s="550"/>
      <c r="AV186" s="551"/>
      <c r="AW186" s="551"/>
      <c r="AX186" s="552"/>
      <c r="AY186" s="550"/>
      <c r="AZ186" s="551"/>
      <c r="BA186" s="551"/>
      <c r="BB186" s="552"/>
      <c r="BC186" s="550"/>
      <c r="BD186" s="551"/>
      <c r="BE186" s="551"/>
      <c r="BF186" s="552"/>
      <c r="BG186" s="553" t="str">
        <f t="shared" si="64"/>
        <v>n.é.</v>
      </c>
      <c r="BH186" s="554"/>
    </row>
    <row r="187" spans="1:60" ht="20.100000000000001" hidden="1" customHeight="1" x14ac:dyDescent="0.2">
      <c r="A187" s="568" t="s">
        <v>732</v>
      </c>
      <c r="B187" s="569"/>
      <c r="C187" s="555" t="s">
        <v>147</v>
      </c>
      <c r="D187" s="556"/>
      <c r="E187" s="556"/>
      <c r="F187" s="556"/>
      <c r="G187" s="556"/>
      <c r="H187" s="556"/>
      <c r="I187" s="556"/>
      <c r="J187" s="556"/>
      <c r="K187" s="556"/>
      <c r="L187" s="556"/>
      <c r="M187" s="556"/>
      <c r="N187" s="556"/>
      <c r="O187" s="556"/>
      <c r="P187" s="556"/>
      <c r="Q187" s="556"/>
      <c r="R187" s="556"/>
      <c r="S187" s="556"/>
      <c r="T187" s="556"/>
      <c r="U187" s="556"/>
      <c r="V187" s="556"/>
      <c r="W187" s="556"/>
      <c r="X187" s="556"/>
      <c r="Y187" s="556"/>
      <c r="Z187" s="556"/>
      <c r="AA187" s="556"/>
      <c r="AB187" s="557"/>
      <c r="AC187" s="440" t="s">
        <v>698</v>
      </c>
      <c r="AD187" s="441"/>
      <c r="AE187" s="550"/>
      <c r="AF187" s="551"/>
      <c r="AG187" s="551"/>
      <c r="AH187" s="552"/>
      <c r="AI187" s="550"/>
      <c r="AJ187" s="551"/>
      <c r="AK187" s="551"/>
      <c r="AL187" s="552"/>
      <c r="AM187" s="474" t="s">
        <v>616</v>
      </c>
      <c r="AN187" s="475"/>
      <c r="AO187" s="475"/>
      <c r="AP187" s="476"/>
      <c r="AQ187" s="474" t="s">
        <v>616</v>
      </c>
      <c r="AR187" s="475"/>
      <c r="AS187" s="475"/>
      <c r="AT187" s="476"/>
      <c r="AU187" s="474" t="s">
        <v>616</v>
      </c>
      <c r="AV187" s="475"/>
      <c r="AW187" s="475"/>
      <c r="AX187" s="476"/>
      <c r="AY187" s="474" t="s">
        <v>616</v>
      </c>
      <c r="AZ187" s="475"/>
      <c r="BA187" s="475"/>
      <c r="BB187" s="476"/>
      <c r="BC187" s="474" t="s">
        <v>616</v>
      </c>
      <c r="BD187" s="475"/>
      <c r="BE187" s="475"/>
      <c r="BF187" s="476"/>
      <c r="BG187" s="477" t="s">
        <v>618</v>
      </c>
      <c r="BH187" s="478"/>
    </row>
    <row r="188" spans="1:60" ht="20.100000000000001" customHeight="1" x14ac:dyDescent="0.2">
      <c r="A188" s="577" t="s">
        <v>733</v>
      </c>
      <c r="B188" s="578"/>
      <c r="C188" s="484" t="s">
        <v>810</v>
      </c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485"/>
      <c r="S188" s="485"/>
      <c r="T188" s="485"/>
      <c r="U188" s="485"/>
      <c r="V188" s="485"/>
      <c r="W188" s="485"/>
      <c r="X188" s="485"/>
      <c r="Y188" s="485"/>
      <c r="Z188" s="485"/>
      <c r="AA188" s="485"/>
      <c r="AB188" s="486"/>
      <c r="AC188" s="563" t="s">
        <v>59</v>
      </c>
      <c r="AD188" s="564"/>
      <c r="AE188" s="469">
        <f>SUM(AE173:AH187)</f>
        <v>0</v>
      </c>
      <c r="AF188" s="470"/>
      <c r="AG188" s="470"/>
      <c r="AH188" s="471"/>
      <c r="AI188" s="469">
        <f t="shared" ref="AI188" si="101">SUM(AI173:AL187)</f>
        <v>0</v>
      </c>
      <c r="AJ188" s="470"/>
      <c r="AK188" s="470"/>
      <c r="AL188" s="471"/>
      <c r="AM188" s="469">
        <f t="shared" ref="AM188" si="102">SUM(AM173:AP187)</f>
        <v>0</v>
      </c>
      <c r="AN188" s="470"/>
      <c r="AO188" s="470"/>
      <c r="AP188" s="471"/>
      <c r="AQ188" s="469">
        <f t="shared" ref="AQ188" si="103">SUM(AQ173:AT187)</f>
        <v>0</v>
      </c>
      <c r="AR188" s="470"/>
      <c r="AS188" s="470"/>
      <c r="AT188" s="471"/>
      <c r="AU188" s="469">
        <f t="shared" ref="AU188" si="104">SUM(AU173:AX187)</f>
        <v>0</v>
      </c>
      <c r="AV188" s="470"/>
      <c r="AW188" s="470"/>
      <c r="AX188" s="471"/>
      <c r="AY188" s="469">
        <f t="shared" ref="AY188" si="105">SUM(AY173:BB187)</f>
        <v>0</v>
      </c>
      <c r="AZ188" s="470"/>
      <c r="BA188" s="470"/>
      <c r="BB188" s="471"/>
      <c r="BC188" s="469">
        <f t="shared" ref="BC188" si="106">SUM(BC173:BF187)</f>
        <v>0</v>
      </c>
      <c r="BD188" s="470"/>
      <c r="BE188" s="470"/>
      <c r="BF188" s="471"/>
      <c r="BG188" s="516" t="str">
        <f t="shared" si="64"/>
        <v>n.é.</v>
      </c>
      <c r="BH188" s="517"/>
    </row>
    <row r="189" spans="1:60" ht="20.100000000000001" hidden="1" customHeight="1" x14ac:dyDescent="0.2">
      <c r="A189" s="568" t="s">
        <v>734</v>
      </c>
      <c r="B189" s="569"/>
      <c r="C189" s="574" t="s">
        <v>148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575"/>
      <c r="N189" s="575"/>
      <c r="O189" s="575"/>
      <c r="P189" s="575"/>
      <c r="Q189" s="575"/>
      <c r="R189" s="575"/>
      <c r="S189" s="575"/>
      <c r="T189" s="575"/>
      <c r="U189" s="575"/>
      <c r="V189" s="575"/>
      <c r="W189" s="575"/>
      <c r="X189" s="575"/>
      <c r="Y189" s="575"/>
      <c r="Z189" s="575"/>
      <c r="AA189" s="575"/>
      <c r="AB189" s="576"/>
      <c r="AC189" s="440" t="s">
        <v>124</v>
      </c>
      <c r="AD189" s="441"/>
      <c r="AE189" s="550"/>
      <c r="AF189" s="551"/>
      <c r="AG189" s="551"/>
      <c r="AH189" s="552"/>
      <c r="AI189" s="550"/>
      <c r="AJ189" s="551"/>
      <c r="AK189" s="551"/>
      <c r="AL189" s="552"/>
      <c r="AM189" s="550"/>
      <c r="AN189" s="551"/>
      <c r="AO189" s="551"/>
      <c r="AP189" s="552"/>
      <c r="AQ189" s="550"/>
      <c r="AR189" s="551"/>
      <c r="AS189" s="551"/>
      <c r="AT189" s="552"/>
      <c r="AU189" s="550"/>
      <c r="AV189" s="551"/>
      <c r="AW189" s="551"/>
      <c r="AX189" s="552"/>
      <c r="AY189" s="550"/>
      <c r="AZ189" s="551"/>
      <c r="BA189" s="551"/>
      <c r="BB189" s="552"/>
      <c r="BC189" s="550"/>
      <c r="BD189" s="551"/>
      <c r="BE189" s="551"/>
      <c r="BF189" s="552"/>
      <c r="BG189" s="553" t="str">
        <f t="shared" si="64"/>
        <v>n.é.</v>
      </c>
      <c r="BH189" s="554"/>
    </row>
    <row r="190" spans="1:60" ht="20.100000000000001" hidden="1" customHeight="1" x14ac:dyDescent="0.2">
      <c r="A190" s="568" t="s">
        <v>735</v>
      </c>
      <c r="B190" s="569"/>
      <c r="C190" s="574" t="s">
        <v>149</v>
      </c>
      <c r="D190" s="575"/>
      <c r="E190" s="575"/>
      <c r="F190" s="575"/>
      <c r="G190" s="575"/>
      <c r="H190" s="575"/>
      <c r="I190" s="575"/>
      <c r="J190" s="575"/>
      <c r="K190" s="575"/>
      <c r="L190" s="575"/>
      <c r="M190" s="575"/>
      <c r="N190" s="575"/>
      <c r="O190" s="575"/>
      <c r="P190" s="575"/>
      <c r="Q190" s="575"/>
      <c r="R190" s="575"/>
      <c r="S190" s="575"/>
      <c r="T190" s="575"/>
      <c r="U190" s="575"/>
      <c r="V190" s="575"/>
      <c r="W190" s="575"/>
      <c r="X190" s="575"/>
      <c r="Y190" s="575"/>
      <c r="Z190" s="575"/>
      <c r="AA190" s="575"/>
      <c r="AB190" s="576"/>
      <c r="AC190" s="440" t="s">
        <v>125</v>
      </c>
      <c r="AD190" s="441"/>
      <c r="AE190" s="550"/>
      <c r="AF190" s="551"/>
      <c r="AG190" s="551"/>
      <c r="AH190" s="552"/>
      <c r="AI190" s="550"/>
      <c r="AJ190" s="551"/>
      <c r="AK190" s="551"/>
      <c r="AL190" s="552"/>
      <c r="AM190" s="550"/>
      <c r="AN190" s="551"/>
      <c r="AO190" s="551"/>
      <c r="AP190" s="552"/>
      <c r="AQ190" s="550"/>
      <c r="AR190" s="551"/>
      <c r="AS190" s="551"/>
      <c r="AT190" s="552"/>
      <c r="AU190" s="550"/>
      <c r="AV190" s="551"/>
      <c r="AW190" s="551"/>
      <c r="AX190" s="552"/>
      <c r="AY190" s="550"/>
      <c r="AZ190" s="551"/>
      <c r="BA190" s="551"/>
      <c r="BB190" s="552"/>
      <c r="BC190" s="550"/>
      <c r="BD190" s="551"/>
      <c r="BE190" s="551"/>
      <c r="BF190" s="552"/>
      <c r="BG190" s="553" t="str">
        <f t="shared" si="64"/>
        <v>n.é.</v>
      </c>
      <c r="BH190" s="554"/>
    </row>
    <row r="191" spans="1:60" ht="20.100000000000001" hidden="1" customHeight="1" x14ac:dyDescent="0.2">
      <c r="A191" s="568" t="s">
        <v>736</v>
      </c>
      <c r="B191" s="569"/>
      <c r="C191" s="574" t="s">
        <v>150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575"/>
      <c r="N191" s="575"/>
      <c r="O191" s="575"/>
      <c r="P191" s="575"/>
      <c r="Q191" s="575"/>
      <c r="R191" s="575"/>
      <c r="S191" s="575"/>
      <c r="T191" s="575"/>
      <c r="U191" s="575"/>
      <c r="V191" s="575"/>
      <c r="W191" s="575"/>
      <c r="X191" s="575"/>
      <c r="Y191" s="575"/>
      <c r="Z191" s="575"/>
      <c r="AA191" s="575"/>
      <c r="AB191" s="576"/>
      <c r="AC191" s="440" t="s">
        <v>126</v>
      </c>
      <c r="AD191" s="441"/>
      <c r="AE191" s="550"/>
      <c r="AF191" s="551"/>
      <c r="AG191" s="551"/>
      <c r="AH191" s="552"/>
      <c r="AI191" s="550"/>
      <c r="AJ191" s="551"/>
      <c r="AK191" s="551"/>
      <c r="AL191" s="552"/>
      <c r="AM191" s="550"/>
      <c r="AN191" s="551"/>
      <c r="AO191" s="551"/>
      <c r="AP191" s="552"/>
      <c r="AQ191" s="550"/>
      <c r="AR191" s="551"/>
      <c r="AS191" s="551"/>
      <c r="AT191" s="552"/>
      <c r="AU191" s="550"/>
      <c r="AV191" s="551"/>
      <c r="AW191" s="551"/>
      <c r="AX191" s="552"/>
      <c r="AY191" s="550"/>
      <c r="AZ191" s="551"/>
      <c r="BA191" s="551"/>
      <c r="BB191" s="552"/>
      <c r="BC191" s="550"/>
      <c r="BD191" s="551"/>
      <c r="BE191" s="551"/>
      <c r="BF191" s="552"/>
      <c r="BG191" s="553" t="str">
        <f t="shared" si="64"/>
        <v>n.é.</v>
      </c>
      <c r="BH191" s="554"/>
    </row>
    <row r="192" spans="1:60" x14ac:dyDescent="0.2">
      <c r="A192" s="568" t="s">
        <v>737</v>
      </c>
      <c r="B192" s="569"/>
      <c r="C192" s="574" t="s">
        <v>151</v>
      </c>
      <c r="D192" s="575"/>
      <c r="E192" s="575"/>
      <c r="F192" s="575"/>
      <c r="G192" s="575"/>
      <c r="H192" s="575"/>
      <c r="I192" s="575"/>
      <c r="J192" s="575"/>
      <c r="K192" s="575"/>
      <c r="L192" s="575"/>
      <c r="M192" s="575"/>
      <c r="N192" s="575"/>
      <c r="O192" s="575"/>
      <c r="P192" s="575"/>
      <c r="Q192" s="575"/>
      <c r="R192" s="575"/>
      <c r="S192" s="575"/>
      <c r="T192" s="575"/>
      <c r="U192" s="575"/>
      <c r="V192" s="575"/>
      <c r="W192" s="575"/>
      <c r="X192" s="575"/>
      <c r="Y192" s="575"/>
      <c r="Z192" s="575"/>
      <c r="AA192" s="575"/>
      <c r="AB192" s="576"/>
      <c r="AC192" s="440" t="s">
        <v>127</v>
      </c>
      <c r="AD192" s="441"/>
      <c r="AE192" s="550">
        <v>0</v>
      </c>
      <c r="AF192" s="551"/>
      <c r="AG192" s="551"/>
      <c r="AH192" s="552"/>
      <c r="AI192" s="550">
        <v>1936612</v>
      </c>
      <c r="AJ192" s="551"/>
      <c r="AK192" s="551"/>
      <c r="AL192" s="552"/>
      <c r="AM192" s="550">
        <v>0</v>
      </c>
      <c r="AN192" s="551"/>
      <c r="AO192" s="551"/>
      <c r="AP192" s="552"/>
      <c r="AQ192" s="550">
        <v>1936612</v>
      </c>
      <c r="AR192" s="551"/>
      <c r="AS192" s="551"/>
      <c r="AT192" s="552"/>
      <c r="AU192" s="550">
        <v>0</v>
      </c>
      <c r="AV192" s="551"/>
      <c r="AW192" s="551"/>
      <c r="AX192" s="552"/>
      <c r="AY192" s="550">
        <v>0</v>
      </c>
      <c r="AZ192" s="551"/>
      <c r="BA192" s="551"/>
      <c r="BB192" s="552"/>
      <c r="BC192" s="550">
        <v>1936612</v>
      </c>
      <c r="BD192" s="551"/>
      <c r="BE192" s="551"/>
      <c r="BF192" s="552"/>
      <c r="BG192" s="553">
        <f t="shared" si="64"/>
        <v>1</v>
      </c>
      <c r="BH192" s="554"/>
    </row>
    <row r="193" spans="1:60" x14ac:dyDescent="0.2">
      <c r="A193" s="568" t="s">
        <v>738</v>
      </c>
      <c r="B193" s="569"/>
      <c r="C193" s="432" t="s">
        <v>152</v>
      </c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433"/>
      <c r="W193" s="433"/>
      <c r="X193" s="433"/>
      <c r="Y193" s="433"/>
      <c r="Z193" s="433"/>
      <c r="AA193" s="433"/>
      <c r="AB193" s="434"/>
      <c r="AC193" s="440" t="s">
        <v>128</v>
      </c>
      <c r="AD193" s="441"/>
      <c r="AE193" s="550"/>
      <c r="AF193" s="551"/>
      <c r="AG193" s="551"/>
      <c r="AH193" s="552"/>
      <c r="AI193" s="550"/>
      <c r="AJ193" s="551"/>
      <c r="AK193" s="551"/>
      <c r="AL193" s="552"/>
      <c r="AM193" s="550"/>
      <c r="AN193" s="551"/>
      <c r="AO193" s="551"/>
      <c r="AP193" s="552"/>
      <c r="AQ193" s="550"/>
      <c r="AR193" s="551"/>
      <c r="AS193" s="551"/>
      <c r="AT193" s="552"/>
      <c r="AU193" s="550"/>
      <c r="AV193" s="551"/>
      <c r="AW193" s="551"/>
      <c r="AX193" s="552"/>
      <c r="AY193" s="550"/>
      <c r="AZ193" s="551"/>
      <c r="BA193" s="551"/>
      <c r="BB193" s="552"/>
      <c r="BC193" s="550"/>
      <c r="BD193" s="551"/>
      <c r="BE193" s="551"/>
      <c r="BF193" s="552"/>
      <c r="BG193" s="553" t="str">
        <f t="shared" si="64"/>
        <v>n.é.</v>
      </c>
      <c r="BH193" s="554"/>
    </row>
    <row r="194" spans="1:60" ht="20.100000000000001" customHeight="1" x14ac:dyDescent="0.2">
      <c r="A194" s="568" t="s">
        <v>739</v>
      </c>
      <c r="B194" s="569"/>
      <c r="C194" s="432" t="s">
        <v>153</v>
      </c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440" t="s">
        <v>129</v>
      </c>
      <c r="AD194" s="441"/>
      <c r="AE194" s="550"/>
      <c r="AF194" s="551"/>
      <c r="AG194" s="551"/>
      <c r="AH194" s="552"/>
      <c r="AI194" s="550"/>
      <c r="AJ194" s="551"/>
      <c r="AK194" s="551"/>
      <c r="AL194" s="552"/>
      <c r="AM194" s="550"/>
      <c r="AN194" s="551"/>
      <c r="AO194" s="551"/>
      <c r="AP194" s="552"/>
      <c r="AQ194" s="550"/>
      <c r="AR194" s="551"/>
      <c r="AS194" s="551"/>
      <c r="AT194" s="552"/>
      <c r="AU194" s="550"/>
      <c r="AV194" s="551"/>
      <c r="AW194" s="551"/>
      <c r="AX194" s="552"/>
      <c r="AY194" s="550"/>
      <c r="AZ194" s="551"/>
      <c r="BA194" s="551"/>
      <c r="BB194" s="552"/>
      <c r="BC194" s="550"/>
      <c r="BD194" s="551"/>
      <c r="BE194" s="551"/>
      <c r="BF194" s="552"/>
      <c r="BG194" s="553" t="str">
        <f t="shared" ref="BG194:BG242" si="107">IF(AI194&gt;0,BC194/AI194,"n.é.")</f>
        <v>n.é.</v>
      </c>
      <c r="BH194" s="554"/>
    </row>
    <row r="195" spans="1:60" ht="20.100000000000001" customHeight="1" x14ac:dyDescent="0.2">
      <c r="A195" s="568" t="s">
        <v>740</v>
      </c>
      <c r="B195" s="569"/>
      <c r="C195" s="432" t="s">
        <v>154</v>
      </c>
      <c r="D195" s="433"/>
      <c r="E195" s="433"/>
      <c r="F195" s="433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433"/>
      <c r="W195" s="433"/>
      <c r="X195" s="433"/>
      <c r="Y195" s="433"/>
      <c r="Z195" s="433"/>
      <c r="AA195" s="433"/>
      <c r="AB195" s="434"/>
      <c r="AC195" s="440" t="s">
        <v>130</v>
      </c>
      <c r="AD195" s="441"/>
      <c r="AE195" s="550">
        <v>0</v>
      </c>
      <c r="AF195" s="551"/>
      <c r="AG195" s="551"/>
      <c r="AH195" s="552"/>
      <c r="AI195" s="550">
        <v>522886</v>
      </c>
      <c r="AJ195" s="551"/>
      <c r="AK195" s="551"/>
      <c r="AL195" s="552"/>
      <c r="AM195" s="550">
        <v>0</v>
      </c>
      <c r="AN195" s="551"/>
      <c r="AO195" s="551"/>
      <c r="AP195" s="552"/>
      <c r="AQ195" s="550">
        <v>522886</v>
      </c>
      <c r="AR195" s="551"/>
      <c r="AS195" s="551"/>
      <c r="AT195" s="552"/>
      <c r="AU195" s="550">
        <v>0</v>
      </c>
      <c r="AV195" s="551"/>
      <c r="AW195" s="551"/>
      <c r="AX195" s="552"/>
      <c r="AY195" s="550">
        <v>0</v>
      </c>
      <c r="AZ195" s="551"/>
      <c r="BA195" s="551"/>
      <c r="BB195" s="552"/>
      <c r="BC195" s="550">
        <v>522886</v>
      </c>
      <c r="BD195" s="551"/>
      <c r="BE195" s="551"/>
      <c r="BF195" s="552"/>
      <c r="BG195" s="553">
        <f t="shared" si="107"/>
        <v>1</v>
      </c>
      <c r="BH195" s="554"/>
    </row>
    <row r="196" spans="1:60" s="3" customFormat="1" ht="20.100000000000001" customHeight="1" x14ac:dyDescent="0.2">
      <c r="A196" s="577" t="s">
        <v>741</v>
      </c>
      <c r="B196" s="578"/>
      <c r="C196" s="528" t="s">
        <v>788</v>
      </c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  <c r="U196" s="529"/>
      <c r="V196" s="529"/>
      <c r="W196" s="529"/>
      <c r="X196" s="529"/>
      <c r="Y196" s="529"/>
      <c r="Z196" s="529"/>
      <c r="AA196" s="529"/>
      <c r="AB196" s="530"/>
      <c r="AC196" s="563" t="s">
        <v>60</v>
      </c>
      <c r="AD196" s="564"/>
      <c r="AE196" s="469">
        <f>SUM(AE189:AH195)</f>
        <v>0</v>
      </c>
      <c r="AF196" s="470"/>
      <c r="AG196" s="470"/>
      <c r="AH196" s="471"/>
      <c r="AI196" s="469">
        <f t="shared" ref="AI196" si="108">SUM(AI189:AL195)</f>
        <v>2459498</v>
      </c>
      <c r="AJ196" s="470"/>
      <c r="AK196" s="470"/>
      <c r="AL196" s="471"/>
      <c r="AM196" s="469">
        <f t="shared" ref="AM196" si="109">SUM(AM189:AP195)</f>
        <v>0</v>
      </c>
      <c r="AN196" s="470"/>
      <c r="AO196" s="470"/>
      <c r="AP196" s="471"/>
      <c r="AQ196" s="469">
        <f t="shared" ref="AQ196" si="110">SUM(AQ189:AT195)</f>
        <v>2459498</v>
      </c>
      <c r="AR196" s="470"/>
      <c r="AS196" s="470"/>
      <c r="AT196" s="471"/>
      <c r="AU196" s="469">
        <f t="shared" ref="AU196" si="111">SUM(AU189:AX195)</f>
        <v>0</v>
      </c>
      <c r="AV196" s="470"/>
      <c r="AW196" s="470"/>
      <c r="AX196" s="471"/>
      <c r="AY196" s="469">
        <f t="shared" ref="AY196" si="112">SUM(AY189:BB195)</f>
        <v>0</v>
      </c>
      <c r="AZ196" s="470"/>
      <c r="BA196" s="470"/>
      <c r="BB196" s="471"/>
      <c r="BC196" s="469">
        <f t="shared" ref="BC196" si="113">SUM(BC189:BF195)</f>
        <v>2459498</v>
      </c>
      <c r="BD196" s="470"/>
      <c r="BE196" s="470"/>
      <c r="BF196" s="471"/>
      <c r="BG196" s="516">
        <f t="shared" si="107"/>
        <v>1</v>
      </c>
      <c r="BH196" s="517"/>
    </row>
    <row r="197" spans="1:60" ht="20.100000000000001" customHeight="1" x14ac:dyDescent="0.2">
      <c r="A197" s="568" t="s">
        <v>742</v>
      </c>
      <c r="B197" s="569"/>
      <c r="C197" s="411" t="s">
        <v>167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3"/>
      <c r="AC197" s="440" t="s">
        <v>155</v>
      </c>
      <c r="AD197" s="441"/>
      <c r="AE197" s="550"/>
      <c r="AF197" s="551"/>
      <c r="AG197" s="551"/>
      <c r="AH197" s="552"/>
      <c r="AI197" s="550"/>
      <c r="AJ197" s="551"/>
      <c r="AK197" s="551"/>
      <c r="AL197" s="552"/>
      <c r="AM197" s="550"/>
      <c r="AN197" s="551"/>
      <c r="AO197" s="551"/>
      <c r="AP197" s="552"/>
      <c r="AQ197" s="550"/>
      <c r="AR197" s="551"/>
      <c r="AS197" s="551"/>
      <c r="AT197" s="552"/>
      <c r="AU197" s="550"/>
      <c r="AV197" s="551"/>
      <c r="AW197" s="551"/>
      <c r="AX197" s="552"/>
      <c r="AY197" s="550"/>
      <c r="AZ197" s="551"/>
      <c r="BA197" s="551"/>
      <c r="BB197" s="552"/>
      <c r="BC197" s="550"/>
      <c r="BD197" s="551"/>
      <c r="BE197" s="551"/>
      <c r="BF197" s="552"/>
      <c r="BG197" s="553" t="str">
        <f t="shared" si="107"/>
        <v>n.é.</v>
      </c>
      <c r="BH197" s="554"/>
    </row>
    <row r="198" spans="1:60" ht="20.100000000000001" customHeight="1" x14ac:dyDescent="0.2">
      <c r="A198" s="568" t="s">
        <v>743</v>
      </c>
      <c r="B198" s="569"/>
      <c r="C198" s="411" t="s">
        <v>168</v>
      </c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3"/>
      <c r="AC198" s="440" t="s">
        <v>156</v>
      </c>
      <c r="AD198" s="441"/>
      <c r="AE198" s="550"/>
      <c r="AF198" s="551"/>
      <c r="AG198" s="551"/>
      <c r="AH198" s="552"/>
      <c r="AI198" s="550"/>
      <c r="AJ198" s="551"/>
      <c r="AK198" s="551"/>
      <c r="AL198" s="552"/>
      <c r="AM198" s="550"/>
      <c r="AN198" s="551"/>
      <c r="AO198" s="551"/>
      <c r="AP198" s="552"/>
      <c r="AQ198" s="550"/>
      <c r="AR198" s="551"/>
      <c r="AS198" s="551"/>
      <c r="AT198" s="552"/>
      <c r="AU198" s="550"/>
      <c r="AV198" s="551"/>
      <c r="AW198" s="551"/>
      <c r="AX198" s="552"/>
      <c r="AY198" s="550"/>
      <c r="AZ198" s="551"/>
      <c r="BA198" s="551"/>
      <c r="BB198" s="552"/>
      <c r="BC198" s="550"/>
      <c r="BD198" s="551"/>
      <c r="BE198" s="551"/>
      <c r="BF198" s="552"/>
      <c r="BG198" s="553" t="str">
        <f t="shared" si="107"/>
        <v>n.é.</v>
      </c>
      <c r="BH198" s="554"/>
    </row>
    <row r="199" spans="1:60" ht="20.100000000000001" customHeight="1" x14ac:dyDescent="0.2">
      <c r="A199" s="568" t="s">
        <v>744</v>
      </c>
      <c r="B199" s="569"/>
      <c r="C199" s="411" t="s">
        <v>169</v>
      </c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3"/>
      <c r="AC199" s="440" t="s">
        <v>157</v>
      </c>
      <c r="AD199" s="441"/>
      <c r="AE199" s="550"/>
      <c r="AF199" s="551"/>
      <c r="AG199" s="551"/>
      <c r="AH199" s="552"/>
      <c r="AI199" s="550"/>
      <c r="AJ199" s="551"/>
      <c r="AK199" s="551"/>
      <c r="AL199" s="552"/>
      <c r="AM199" s="550"/>
      <c r="AN199" s="551"/>
      <c r="AO199" s="551"/>
      <c r="AP199" s="552"/>
      <c r="AQ199" s="550"/>
      <c r="AR199" s="551"/>
      <c r="AS199" s="551"/>
      <c r="AT199" s="552"/>
      <c r="AU199" s="550"/>
      <c r="AV199" s="551"/>
      <c r="AW199" s="551"/>
      <c r="AX199" s="552"/>
      <c r="AY199" s="550"/>
      <c r="AZ199" s="551"/>
      <c r="BA199" s="551"/>
      <c r="BB199" s="552"/>
      <c r="BC199" s="550"/>
      <c r="BD199" s="551"/>
      <c r="BE199" s="551"/>
      <c r="BF199" s="552"/>
      <c r="BG199" s="553" t="str">
        <f t="shared" si="107"/>
        <v>n.é.</v>
      </c>
      <c r="BH199" s="554"/>
    </row>
    <row r="200" spans="1:60" ht="20.100000000000001" customHeight="1" x14ac:dyDescent="0.2">
      <c r="A200" s="568" t="s">
        <v>745</v>
      </c>
      <c r="B200" s="569"/>
      <c r="C200" s="411" t="s">
        <v>170</v>
      </c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3"/>
      <c r="AC200" s="440" t="s">
        <v>158</v>
      </c>
      <c r="AD200" s="441"/>
      <c r="AE200" s="550"/>
      <c r="AF200" s="551"/>
      <c r="AG200" s="551"/>
      <c r="AH200" s="552"/>
      <c r="AI200" s="550"/>
      <c r="AJ200" s="551"/>
      <c r="AK200" s="551"/>
      <c r="AL200" s="552"/>
      <c r="AM200" s="550"/>
      <c r="AN200" s="551"/>
      <c r="AO200" s="551"/>
      <c r="AP200" s="552"/>
      <c r="AQ200" s="550"/>
      <c r="AR200" s="551"/>
      <c r="AS200" s="551"/>
      <c r="AT200" s="552"/>
      <c r="AU200" s="550"/>
      <c r="AV200" s="551"/>
      <c r="AW200" s="551"/>
      <c r="AX200" s="552"/>
      <c r="AY200" s="550"/>
      <c r="AZ200" s="551"/>
      <c r="BA200" s="551"/>
      <c r="BB200" s="552"/>
      <c r="BC200" s="550"/>
      <c r="BD200" s="551"/>
      <c r="BE200" s="551"/>
      <c r="BF200" s="552"/>
      <c r="BG200" s="553" t="str">
        <f t="shared" si="107"/>
        <v>n.é.</v>
      </c>
      <c r="BH200" s="554"/>
    </row>
    <row r="201" spans="1:60" s="3" customFormat="1" ht="20.100000000000001" customHeight="1" x14ac:dyDescent="0.2">
      <c r="A201" s="577" t="s">
        <v>746</v>
      </c>
      <c r="B201" s="578"/>
      <c r="C201" s="484" t="s">
        <v>789</v>
      </c>
      <c r="D201" s="485"/>
      <c r="E201" s="485"/>
      <c r="F201" s="485"/>
      <c r="G201" s="485"/>
      <c r="H201" s="485"/>
      <c r="I201" s="485"/>
      <c r="J201" s="485"/>
      <c r="K201" s="485"/>
      <c r="L201" s="485"/>
      <c r="M201" s="485"/>
      <c r="N201" s="485"/>
      <c r="O201" s="485"/>
      <c r="P201" s="485"/>
      <c r="Q201" s="485"/>
      <c r="R201" s="485"/>
      <c r="S201" s="485"/>
      <c r="T201" s="485"/>
      <c r="U201" s="485"/>
      <c r="V201" s="485"/>
      <c r="W201" s="485"/>
      <c r="X201" s="485"/>
      <c r="Y201" s="485"/>
      <c r="Z201" s="485"/>
      <c r="AA201" s="485"/>
      <c r="AB201" s="486"/>
      <c r="AC201" s="563" t="s">
        <v>61</v>
      </c>
      <c r="AD201" s="564"/>
      <c r="AE201" s="469">
        <f>SUM(AE197:AH200)</f>
        <v>0</v>
      </c>
      <c r="AF201" s="470"/>
      <c r="AG201" s="470"/>
      <c r="AH201" s="471"/>
      <c r="AI201" s="469">
        <f t="shared" ref="AI201" si="114">SUM(AI197:AL200)</f>
        <v>0</v>
      </c>
      <c r="AJ201" s="470"/>
      <c r="AK201" s="470"/>
      <c r="AL201" s="471"/>
      <c r="AM201" s="469">
        <f t="shared" ref="AM201" si="115">SUM(AM197:AP200)</f>
        <v>0</v>
      </c>
      <c r="AN201" s="470"/>
      <c r="AO201" s="470"/>
      <c r="AP201" s="471"/>
      <c r="AQ201" s="469">
        <f t="shared" ref="AQ201" si="116">SUM(AQ197:AT200)</f>
        <v>0</v>
      </c>
      <c r="AR201" s="470"/>
      <c r="AS201" s="470"/>
      <c r="AT201" s="471"/>
      <c r="AU201" s="469">
        <f t="shared" ref="AU201" si="117">SUM(AU197:AX200)</f>
        <v>0</v>
      </c>
      <c r="AV201" s="470"/>
      <c r="AW201" s="470"/>
      <c r="AX201" s="471"/>
      <c r="AY201" s="469">
        <f t="shared" ref="AY201" si="118">SUM(AY197:BB200)</f>
        <v>0</v>
      </c>
      <c r="AZ201" s="470"/>
      <c r="BA201" s="470"/>
      <c r="BB201" s="471"/>
      <c r="BC201" s="469">
        <f t="shared" ref="BC201" si="119">SUM(BC197:BF200)</f>
        <v>0</v>
      </c>
      <c r="BD201" s="470"/>
      <c r="BE201" s="470"/>
      <c r="BF201" s="471"/>
      <c r="BG201" s="516" t="str">
        <f t="shared" si="107"/>
        <v>n.é.</v>
      </c>
      <c r="BH201" s="517"/>
    </row>
    <row r="202" spans="1:60" ht="20.100000000000001" customHeight="1" x14ac:dyDescent="0.2">
      <c r="A202" s="568" t="s">
        <v>747</v>
      </c>
      <c r="B202" s="569"/>
      <c r="C202" s="411" t="s">
        <v>416</v>
      </c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3"/>
      <c r="AC202" s="440" t="s">
        <v>159</v>
      </c>
      <c r="AD202" s="441"/>
      <c r="AE202" s="550"/>
      <c r="AF202" s="551"/>
      <c r="AG202" s="551"/>
      <c r="AH202" s="552"/>
      <c r="AI202" s="550"/>
      <c r="AJ202" s="551"/>
      <c r="AK202" s="551"/>
      <c r="AL202" s="552"/>
      <c r="AM202" s="550"/>
      <c r="AN202" s="551"/>
      <c r="AO202" s="551"/>
      <c r="AP202" s="552"/>
      <c r="AQ202" s="550"/>
      <c r="AR202" s="551"/>
      <c r="AS202" s="551"/>
      <c r="AT202" s="552"/>
      <c r="AU202" s="550"/>
      <c r="AV202" s="551"/>
      <c r="AW202" s="551"/>
      <c r="AX202" s="552"/>
      <c r="AY202" s="550"/>
      <c r="AZ202" s="551"/>
      <c r="BA202" s="551"/>
      <c r="BB202" s="552"/>
      <c r="BC202" s="550"/>
      <c r="BD202" s="551"/>
      <c r="BE202" s="551"/>
      <c r="BF202" s="552"/>
      <c r="BG202" s="553" t="str">
        <f t="shared" si="107"/>
        <v>n.é.</v>
      </c>
      <c r="BH202" s="554"/>
    </row>
    <row r="203" spans="1:60" ht="20.100000000000001" customHeight="1" x14ac:dyDescent="0.2">
      <c r="A203" s="568" t="s">
        <v>748</v>
      </c>
      <c r="B203" s="569"/>
      <c r="C203" s="411" t="s">
        <v>417</v>
      </c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3"/>
      <c r="AC203" s="440" t="s">
        <v>160</v>
      </c>
      <c r="AD203" s="441"/>
      <c r="AE203" s="550"/>
      <c r="AF203" s="551"/>
      <c r="AG203" s="551"/>
      <c r="AH203" s="552"/>
      <c r="AI203" s="550"/>
      <c r="AJ203" s="551"/>
      <c r="AK203" s="551"/>
      <c r="AL203" s="552"/>
      <c r="AM203" s="550"/>
      <c r="AN203" s="551"/>
      <c r="AO203" s="551"/>
      <c r="AP203" s="552"/>
      <c r="AQ203" s="550"/>
      <c r="AR203" s="551"/>
      <c r="AS203" s="551"/>
      <c r="AT203" s="552"/>
      <c r="AU203" s="550"/>
      <c r="AV203" s="551"/>
      <c r="AW203" s="551"/>
      <c r="AX203" s="552"/>
      <c r="AY203" s="550"/>
      <c r="AZ203" s="551"/>
      <c r="BA203" s="551"/>
      <c r="BB203" s="552"/>
      <c r="BC203" s="550"/>
      <c r="BD203" s="551"/>
      <c r="BE203" s="551"/>
      <c r="BF203" s="552"/>
      <c r="BG203" s="553" t="str">
        <f t="shared" si="107"/>
        <v>n.é.</v>
      </c>
      <c r="BH203" s="554"/>
    </row>
    <row r="204" spans="1:60" ht="20.100000000000001" customHeight="1" x14ac:dyDescent="0.2">
      <c r="A204" s="568" t="s">
        <v>749</v>
      </c>
      <c r="B204" s="569"/>
      <c r="C204" s="411" t="s">
        <v>418</v>
      </c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3"/>
      <c r="AC204" s="440" t="s">
        <v>161</v>
      </c>
      <c r="AD204" s="441"/>
      <c r="AE204" s="550"/>
      <c r="AF204" s="551"/>
      <c r="AG204" s="551"/>
      <c r="AH204" s="552"/>
      <c r="AI204" s="550"/>
      <c r="AJ204" s="551"/>
      <c r="AK204" s="551"/>
      <c r="AL204" s="552"/>
      <c r="AM204" s="550"/>
      <c r="AN204" s="551"/>
      <c r="AO204" s="551"/>
      <c r="AP204" s="552"/>
      <c r="AQ204" s="550"/>
      <c r="AR204" s="551"/>
      <c r="AS204" s="551"/>
      <c r="AT204" s="552"/>
      <c r="AU204" s="550"/>
      <c r="AV204" s="551"/>
      <c r="AW204" s="551"/>
      <c r="AX204" s="552"/>
      <c r="AY204" s="550"/>
      <c r="AZ204" s="551"/>
      <c r="BA204" s="551"/>
      <c r="BB204" s="552"/>
      <c r="BC204" s="550"/>
      <c r="BD204" s="551"/>
      <c r="BE204" s="551"/>
      <c r="BF204" s="552"/>
      <c r="BG204" s="553" t="str">
        <f t="shared" si="107"/>
        <v>n.é.</v>
      </c>
      <c r="BH204" s="554"/>
    </row>
    <row r="205" spans="1:60" ht="20.100000000000001" customHeight="1" x14ac:dyDescent="0.2">
      <c r="A205" s="568" t="s">
        <v>750</v>
      </c>
      <c r="B205" s="569"/>
      <c r="C205" s="411" t="s">
        <v>171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3"/>
      <c r="AC205" s="440" t="s">
        <v>162</v>
      </c>
      <c r="AD205" s="441"/>
      <c r="AE205" s="550"/>
      <c r="AF205" s="551"/>
      <c r="AG205" s="551"/>
      <c r="AH205" s="552"/>
      <c r="AI205" s="550"/>
      <c r="AJ205" s="551"/>
      <c r="AK205" s="551"/>
      <c r="AL205" s="552"/>
      <c r="AM205" s="550"/>
      <c r="AN205" s="551"/>
      <c r="AO205" s="551"/>
      <c r="AP205" s="552"/>
      <c r="AQ205" s="550"/>
      <c r="AR205" s="551"/>
      <c r="AS205" s="551"/>
      <c r="AT205" s="552"/>
      <c r="AU205" s="550"/>
      <c r="AV205" s="551"/>
      <c r="AW205" s="551"/>
      <c r="AX205" s="552"/>
      <c r="AY205" s="550"/>
      <c r="AZ205" s="551"/>
      <c r="BA205" s="551"/>
      <c r="BB205" s="552"/>
      <c r="BC205" s="550"/>
      <c r="BD205" s="551"/>
      <c r="BE205" s="551"/>
      <c r="BF205" s="552"/>
      <c r="BG205" s="553" t="str">
        <f t="shared" si="107"/>
        <v>n.é.</v>
      </c>
      <c r="BH205" s="554"/>
    </row>
    <row r="206" spans="1:60" ht="20.100000000000001" customHeight="1" x14ac:dyDescent="0.2">
      <c r="A206" s="568" t="s">
        <v>751</v>
      </c>
      <c r="B206" s="569"/>
      <c r="C206" s="411" t="s">
        <v>419</v>
      </c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3"/>
      <c r="AC206" s="440" t="s">
        <v>163</v>
      </c>
      <c r="AD206" s="441"/>
      <c r="AE206" s="550"/>
      <c r="AF206" s="551"/>
      <c r="AG206" s="551"/>
      <c r="AH206" s="552"/>
      <c r="AI206" s="550"/>
      <c r="AJ206" s="551"/>
      <c r="AK206" s="551"/>
      <c r="AL206" s="552"/>
      <c r="AM206" s="550"/>
      <c r="AN206" s="551"/>
      <c r="AO206" s="551"/>
      <c r="AP206" s="552"/>
      <c r="AQ206" s="550"/>
      <c r="AR206" s="551"/>
      <c r="AS206" s="551"/>
      <c r="AT206" s="552"/>
      <c r="AU206" s="550"/>
      <c r="AV206" s="551"/>
      <c r="AW206" s="551"/>
      <c r="AX206" s="552"/>
      <c r="AY206" s="550"/>
      <c r="AZ206" s="551"/>
      <c r="BA206" s="551"/>
      <c r="BB206" s="552"/>
      <c r="BC206" s="550"/>
      <c r="BD206" s="551"/>
      <c r="BE206" s="551"/>
      <c r="BF206" s="552"/>
      <c r="BG206" s="553" t="str">
        <f t="shared" si="107"/>
        <v>n.é.</v>
      </c>
      <c r="BH206" s="554"/>
    </row>
    <row r="207" spans="1:60" ht="20.100000000000001" customHeight="1" x14ac:dyDescent="0.2">
      <c r="A207" s="568" t="s">
        <v>752</v>
      </c>
      <c r="B207" s="569"/>
      <c r="C207" s="411" t="s">
        <v>420</v>
      </c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3"/>
      <c r="AC207" s="440" t="s">
        <v>164</v>
      </c>
      <c r="AD207" s="441"/>
      <c r="AE207" s="550"/>
      <c r="AF207" s="551"/>
      <c r="AG207" s="551"/>
      <c r="AH207" s="552"/>
      <c r="AI207" s="550"/>
      <c r="AJ207" s="551"/>
      <c r="AK207" s="551"/>
      <c r="AL207" s="552"/>
      <c r="AM207" s="550"/>
      <c r="AN207" s="551"/>
      <c r="AO207" s="551"/>
      <c r="AP207" s="552"/>
      <c r="AQ207" s="550"/>
      <c r="AR207" s="551"/>
      <c r="AS207" s="551"/>
      <c r="AT207" s="552"/>
      <c r="AU207" s="550"/>
      <c r="AV207" s="551"/>
      <c r="AW207" s="551"/>
      <c r="AX207" s="552"/>
      <c r="AY207" s="550"/>
      <c r="AZ207" s="551"/>
      <c r="BA207" s="551"/>
      <c r="BB207" s="552"/>
      <c r="BC207" s="550"/>
      <c r="BD207" s="551"/>
      <c r="BE207" s="551"/>
      <c r="BF207" s="552"/>
      <c r="BG207" s="553" t="str">
        <f t="shared" si="107"/>
        <v>n.é.</v>
      </c>
      <c r="BH207" s="554"/>
    </row>
    <row r="208" spans="1:60" ht="20.100000000000001" customHeight="1" x14ac:dyDescent="0.2">
      <c r="A208" s="568" t="s">
        <v>753</v>
      </c>
      <c r="B208" s="569"/>
      <c r="C208" s="411" t="s">
        <v>172</v>
      </c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3"/>
      <c r="AC208" s="440" t="s">
        <v>165</v>
      </c>
      <c r="AD208" s="441"/>
      <c r="AE208" s="550"/>
      <c r="AF208" s="551"/>
      <c r="AG208" s="551"/>
      <c r="AH208" s="552"/>
      <c r="AI208" s="550"/>
      <c r="AJ208" s="551"/>
      <c r="AK208" s="551"/>
      <c r="AL208" s="552"/>
      <c r="AM208" s="550"/>
      <c r="AN208" s="551"/>
      <c r="AO208" s="551"/>
      <c r="AP208" s="552"/>
      <c r="AQ208" s="550"/>
      <c r="AR208" s="551"/>
      <c r="AS208" s="551"/>
      <c r="AT208" s="552"/>
      <c r="AU208" s="550"/>
      <c r="AV208" s="551"/>
      <c r="AW208" s="551"/>
      <c r="AX208" s="552"/>
      <c r="AY208" s="550"/>
      <c r="AZ208" s="551"/>
      <c r="BA208" s="551"/>
      <c r="BB208" s="552"/>
      <c r="BC208" s="550"/>
      <c r="BD208" s="551"/>
      <c r="BE208" s="551"/>
      <c r="BF208" s="552"/>
      <c r="BG208" s="553" t="str">
        <f t="shared" si="107"/>
        <v>n.é.</v>
      </c>
      <c r="BH208" s="554"/>
    </row>
    <row r="209" spans="1:60" ht="20.100000000000001" customHeight="1" x14ac:dyDescent="0.2">
      <c r="A209" s="568" t="s">
        <v>754</v>
      </c>
      <c r="B209" s="569"/>
      <c r="C209" s="411" t="s">
        <v>699</v>
      </c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3"/>
      <c r="AC209" s="440" t="s">
        <v>166</v>
      </c>
      <c r="AD209" s="441"/>
      <c r="AE209" s="550"/>
      <c r="AF209" s="551"/>
      <c r="AG209" s="551"/>
      <c r="AH209" s="552"/>
      <c r="AI209" s="550"/>
      <c r="AJ209" s="551"/>
      <c r="AK209" s="551"/>
      <c r="AL209" s="552"/>
      <c r="AM209" s="550"/>
      <c r="AN209" s="551"/>
      <c r="AO209" s="551"/>
      <c r="AP209" s="552"/>
      <c r="AQ209" s="550"/>
      <c r="AR209" s="551"/>
      <c r="AS209" s="551"/>
      <c r="AT209" s="552"/>
      <c r="AU209" s="550"/>
      <c r="AV209" s="551"/>
      <c r="AW209" s="551"/>
      <c r="AX209" s="552"/>
      <c r="AY209" s="550"/>
      <c r="AZ209" s="551"/>
      <c r="BA209" s="551"/>
      <c r="BB209" s="552"/>
      <c r="BC209" s="550"/>
      <c r="BD209" s="551"/>
      <c r="BE209" s="551"/>
      <c r="BF209" s="552"/>
      <c r="BG209" s="553" t="str">
        <f t="shared" si="107"/>
        <v>n.é.</v>
      </c>
      <c r="BH209" s="554"/>
    </row>
    <row r="210" spans="1:60" ht="20.100000000000001" customHeight="1" x14ac:dyDescent="0.2">
      <c r="A210" s="568" t="s">
        <v>755</v>
      </c>
      <c r="B210" s="569"/>
      <c r="C210" s="411" t="s">
        <v>173</v>
      </c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3"/>
      <c r="AC210" s="440" t="s">
        <v>700</v>
      </c>
      <c r="AD210" s="441"/>
      <c r="AE210" s="550"/>
      <c r="AF210" s="551"/>
      <c r="AG210" s="551"/>
      <c r="AH210" s="552"/>
      <c r="AI210" s="550"/>
      <c r="AJ210" s="551"/>
      <c r="AK210" s="551"/>
      <c r="AL210" s="552"/>
      <c r="AM210" s="550"/>
      <c r="AN210" s="551"/>
      <c r="AO210" s="551"/>
      <c r="AP210" s="552"/>
      <c r="AQ210" s="550"/>
      <c r="AR210" s="551"/>
      <c r="AS210" s="551"/>
      <c r="AT210" s="552"/>
      <c r="AU210" s="550"/>
      <c r="AV210" s="551"/>
      <c r="AW210" s="551"/>
      <c r="AX210" s="552"/>
      <c r="AY210" s="550"/>
      <c r="AZ210" s="551"/>
      <c r="BA210" s="551"/>
      <c r="BB210" s="552"/>
      <c r="BC210" s="550"/>
      <c r="BD210" s="551"/>
      <c r="BE210" s="551"/>
      <c r="BF210" s="552"/>
      <c r="BG210" s="553" t="str">
        <f t="shared" si="107"/>
        <v>n.é.</v>
      </c>
      <c r="BH210" s="554"/>
    </row>
    <row r="211" spans="1:60" ht="20.100000000000001" customHeight="1" x14ac:dyDescent="0.2">
      <c r="A211" s="577" t="s">
        <v>756</v>
      </c>
      <c r="B211" s="578"/>
      <c r="C211" s="484" t="s">
        <v>790</v>
      </c>
      <c r="D211" s="485"/>
      <c r="E211" s="485"/>
      <c r="F211" s="485"/>
      <c r="G211" s="485"/>
      <c r="H211" s="485"/>
      <c r="I211" s="485"/>
      <c r="J211" s="485"/>
      <c r="K211" s="485"/>
      <c r="L211" s="485"/>
      <c r="M211" s="485"/>
      <c r="N211" s="485"/>
      <c r="O211" s="485"/>
      <c r="P211" s="485"/>
      <c r="Q211" s="485"/>
      <c r="R211" s="485"/>
      <c r="S211" s="485"/>
      <c r="T211" s="485"/>
      <c r="U211" s="485"/>
      <c r="V211" s="485"/>
      <c r="W211" s="485"/>
      <c r="X211" s="485"/>
      <c r="Y211" s="485"/>
      <c r="Z211" s="485"/>
      <c r="AA211" s="485"/>
      <c r="AB211" s="486"/>
      <c r="AC211" s="563" t="s">
        <v>62</v>
      </c>
      <c r="AD211" s="564"/>
      <c r="AE211" s="469">
        <f>SUM(AE202:AH210)</f>
        <v>0</v>
      </c>
      <c r="AF211" s="470"/>
      <c r="AG211" s="470"/>
      <c r="AH211" s="471"/>
      <c r="AI211" s="469">
        <f t="shared" ref="AI211" si="120">SUM(AI202:AL210)</f>
        <v>0</v>
      </c>
      <c r="AJ211" s="470"/>
      <c r="AK211" s="470"/>
      <c r="AL211" s="471"/>
      <c r="AM211" s="469">
        <f t="shared" ref="AM211" si="121">SUM(AM202:AP210)</f>
        <v>0</v>
      </c>
      <c r="AN211" s="470"/>
      <c r="AO211" s="470"/>
      <c r="AP211" s="471"/>
      <c r="AQ211" s="469">
        <f t="shared" ref="AQ211" si="122">SUM(AQ202:AT210)</f>
        <v>0</v>
      </c>
      <c r="AR211" s="470"/>
      <c r="AS211" s="470"/>
      <c r="AT211" s="471"/>
      <c r="AU211" s="469">
        <f t="shared" ref="AU211" si="123">SUM(AU202:AX210)</f>
        <v>0</v>
      </c>
      <c r="AV211" s="470"/>
      <c r="AW211" s="470"/>
      <c r="AX211" s="471"/>
      <c r="AY211" s="469">
        <f t="shared" ref="AY211" si="124">SUM(AY202:BB210)</f>
        <v>0</v>
      </c>
      <c r="AZ211" s="470"/>
      <c r="BA211" s="470"/>
      <c r="BB211" s="471"/>
      <c r="BC211" s="469">
        <f t="shared" ref="BC211" si="125">SUM(BC202:BF210)</f>
        <v>0</v>
      </c>
      <c r="BD211" s="470"/>
      <c r="BE211" s="470"/>
      <c r="BF211" s="471"/>
      <c r="BG211" s="516" t="str">
        <f t="shared" si="107"/>
        <v>n.é.</v>
      </c>
      <c r="BH211" s="517"/>
    </row>
    <row r="212" spans="1:60" s="3" customFormat="1" ht="20.100000000000001" customHeight="1" x14ac:dyDescent="0.2">
      <c r="A212" s="579" t="s">
        <v>757</v>
      </c>
      <c r="B212" s="580"/>
      <c r="C212" s="537" t="s">
        <v>791</v>
      </c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  <c r="V212" s="538"/>
      <c r="W212" s="538"/>
      <c r="X212" s="538"/>
      <c r="Y212" s="538"/>
      <c r="Z212" s="538"/>
      <c r="AA212" s="538"/>
      <c r="AB212" s="539"/>
      <c r="AC212" s="448" t="s">
        <v>174</v>
      </c>
      <c r="AD212" s="449"/>
      <c r="AE212" s="518">
        <f>AE128+AE129+AE163+AE172+AE188+AE196+AE201+AE211</f>
        <v>55569622</v>
      </c>
      <c r="AF212" s="519"/>
      <c r="AG212" s="519"/>
      <c r="AH212" s="520"/>
      <c r="AI212" s="518">
        <f>AI128+AI129+AI163+AI172+AI188+AI196+AI201+AI211</f>
        <v>58062217</v>
      </c>
      <c r="AJ212" s="519"/>
      <c r="AK212" s="519"/>
      <c r="AL212" s="520"/>
      <c r="AM212" s="518">
        <f>AM128+AM129+AM163+AM172+AM188+AM196+AM201+AM211</f>
        <v>0</v>
      </c>
      <c r="AN212" s="519"/>
      <c r="AO212" s="519"/>
      <c r="AP212" s="520"/>
      <c r="AQ212" s="518">
        <f>AQ128+AQ129+AQ163+AQ172+AQ188+AQ196+AQ201+AQ211</f>
        <v>58062217</v>
      </c>
      <c r="AR212" s="519"/>
      <c r="AS212" s="519"/>
      <c r="AT212" s="520"/>
      <c r="AU212" s="518">
        <f>AU128+AU129+AU163+AU172+AU188+AU196+AU201+AU211</f>
        <v>55256697</v>
      </c>
      <c r="AV212" s="519"/>
      <c r="AW212" s="519"/>
      <c r="AX212" s="520"/>
      <c r="AY212" s="518">
        <f>AY128+AY129+AY163+AY172+AY188+AY196+AY201+AY211</f>
        <v>0</v>
      </c>
      <c r="AZ212" s="519"/>
      <c r="BA212" s="519"/>
      <c r="BB212" s="520"/>
      <c r="BC212" s="518">
        <f>BC128+BC129+BC163+BC172+BC188+BC196+BC201+BC211</f>
        <v>57449986</v>
      </c>
      <c r="BD212" s="519"/>
      <c r="BE212" s="519"/>
      <c r="BF212" s="520"/>
      <c r="BG212" s="524">
        <f t="shared" si="107"/>
        <v>0.98945560414959699</v>
      </c>
      <c r="BH212" s="525"/>
    </row>
    <row r="213" spans="1:60" ht="20.100000000000001" customHeight="1" x14ac:dyDescent="0.2">
      <c r="A213" s="568" t="s">
        <v>758</v>
      </c>
      <c r="B213" s="569"/>
      <c r="C213" s="411" t="s">
        <v>701</v>
      </c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3"/>
      <c r="AC213" s="435" t="s">
        <v>381</v>
      </c>
      <c r="AD213" s="436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  <c r="AP213" s="581"/>
      <c r="AQ213" s="581"/>
      <c r="AR213" s="581"/>
      <c r="AS213" s="581"/>
      <c r="AT213" s="581"/>
      <c r="AU213" s="581"/>
      <c r="AV213" s="581"/>
      <c r="AW213" s="581"/>
      <c r="AX213" s="581"/>
      <c r="AY213" s="581"/>
      <c r="AZ213" s="581"/>
      <c r="BA213" s="581"/>
      <c r="BB213" s="581"/>
      <c r="BC213" s="581"/>
      <c r="BD213" s="581"/>
      <c r="BE213" s="581"/>
      <c r="BF213" s="581"/>
      <c r="BG213" s="516" t="str">
        <f t="shared" si="107"/>
        <v>n.é.</v>
      </c>
      <c r="BH213" s="517"/>
    </row>
    <row r="214" spans="1:60" ht="20.100000000000001" customHeight="1" x14ac:dyDescent="0.2">
      <c r="A214" s="568" t="s">
        <v>759</v>
      </c>
      <c r="B214" s="569"/>
      <c r="C214" s="411" t="s">
        <v>382</v>
      </c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3"/>
      <c r="AC214" s="435" t="s">
        <v>383</v>
      </c>
      <c r="AD214" s="436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  <c r="AP214" s="581"/>
      <c r="AQ214" s="581"/>
      <c r="AR214" s="581"/>
      <c r="AS214" s="581"/>
      <c r="AT214" s="581"/>
      <c r="AU214" s="581"/>
      <c r="AV214" s="581"/>
      <c r="AW214" s="581"/>
      <c r="AX214" s="581"/>
      <c r="AY214" s="581"/>
      <c r="AZ214" s="581"/>
      <c r="BA214" s="581"/>
      <c r="BB214" s="581"/>
      <c r="BC214" s="581"/>
      <c r="BD214" s="581"/>
      <c r="BE214" s="581"/>
      <c r="BF214" s="581"/>
      <c r="BG214" s="516" t="str">
        <f>IF(AI214&gt;0,BC214/AI214,"n.é.")</f>
        <v>n.é.</v>
      </c>
      <c r="BH214" s="517"/>
    </row>
    <row r="215" spans="1:60" ht="20.100000000000001" customHeight="1" x14ac:dyDescent="0.2">
      <c r="A215" s="568" t="s">
        <v>760</v>
      </c>
      <c r="B215" s="569"/>
      <c r="C215" s="411" t="s">
        <v>702</v>
      </c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3"/>
      <c r="AC215" s="435" t="s">
        <v>384</v>
      </c>
      <c r="AD215" s="436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  <c r="AP215" s="581"/>
      <c r="AQ215" s="581"/>
      <c r="AR215" s="581"/>
      <c r="AS215" s="581"/>
      <c r="AT215" s="581"/>
      <c r="AU215" s="581"/>
      <c r="AV215" s="581"/>
      <c r="AW215" s="581"/>
      <c r="AX215" s="581"/>
      <c r="AY215" s="581"/>
      <c r="AZ215" s="581"/>
      <c r="BA215" s="581"/>
      <c r="BB215" s="581"/>
      <c r="BC215" s="581"/>
      <c r="BD215" s="581"/>
      <c r="BE215" s="581"/>
      <c r="BF215" s="581"/>
      <c r="BG215" s="516" t="str">
        <f>IF(AI215&gt;0,BC215/AI215,"n.é.")</f>
        <v>n.é.</v>
      </c>
      <c r="BH215" s="517"/>
    </row>
    <row r="216" spans="1:60" ht="20.100000000000001" customHeight="1" x14ac:dyDescent="0.2">
      <c r="A216" s="577" t="s">
        <v>761</v>
      </c>
      <c r="B216" s="578"/>
      <c r="C216" s="484" t="s">
        <v>792</v>
      </c>
      <c r="D216" s="485"/>
      <c r="E216" s="485"/>
      <c r="F216" s="485"/>
      <c r="G216" s="485"/>
      <c r="H216" s="485"/>
      <c r="I216" s="485"/>
      <c r="J216" s="485"/>
      <c r="K216" s="485"/>
      <c r="L216" s="485"/>
      <c r="M216" s="485"/>
      <c r="N216" s="485"/>
      <c r="O216" s="485"/>
      <c r="P216" s="485"/>
      <c r="Q216" s="485"/>
      <c r="R216" s="485"/>
      <c r="S216" s="485"/>
      <c r="T216" s="485"/>
      <c r="U216" s="485"/>
      <c r="V216" s="485"/>
      <c r="W216" s="485"/>
      <c r="X216" s="485"/>
      <c r="Y216" s="485"/>
      <c r="Z216" s="485"/>
      <c r="AA216" s="485"/>
      <c r="AB216" s="486"/>
      <c r="AC216" s="526" t="s">
        <v>385</v>
      </c>
      <c r="AD216" s="527"/>
      <c r="AE216" s="582">
        <f>SUM(AE213:AH215)</f>
        <v>0</v>
      </c>
      <c r="AF216" s="582"/>
      <c r="AG216" s="582"/>
      <c r="AH216" s="582"/>
      <c r="AI216" s="582">
        <f>SUM(AI213:AL215)</f>
        <v>0</v>
      </c>
      <c r="AJ216" s="582"/>
      <c r="AK216" s="582"/>
      <c r="AL216" s="582"/>
      <c r="AM216" s="582">
        <f>SUM(AM213:AP215)</f>
        <v>0</v>
      </c>
      <c r="AN216" s="582"/>
      <c r="AO216" s="582"/>
      <c r="AP216" s="582"/>
      <c r="AQ216" s="582">
        <f>SUM(AQ213:AT215)</f>
        <v>0</v>
      </c>
      <c r="AR216" s="582"/>
      <c r="AS216" s="582"/>
      <c r="AT216" s="582"/>
      <c r="AU216" s="582">
        <f>SUM(AU213:AX215)</f>
        <v>0</v>
      </c>
      <c r="AV216" s="582"/>
      <c r="AW216" s="582"/>
      <c r="AX216" s="582"/>
      <c r="AY216" s="582">
        <f>SUM(AY213:BB215)</f>
        <v>0</v>
      </c>
      <c r="AZ216" s="582"/>
      <c r="BA216" s="582"/>
      <c r="BB216" s="582"/>
      <c r="BC216" s="582">
        <f>SUM(BC213:BF215)</f>
        <v>0</v>
      </c>
      <c r="BD216" s="582"/>
      <c r="BE216" s="582"/>
      <c r="BF216" s="582"/>
      <c r="BG216" s="516" t="str">
        <f t="shared" si="107"/>
        <v>n.é.</v>
      </c>
      <c r="BH216" s="517"/>
    </row>
    <row r="217" spans="1:60" ht="20.100000000000001" customHeight="1" x14ac:dyDescent="0.2">
      <c r="A217" s="568" t="s">
        <v>762</v>
      </c>
      <c r="B217" s="569"/>
      <c r="C217" s="432" t="s">
        <v>386</v>
      </c>
      <c r="D217" s="433"/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  <c r="AA217" s="433"/>
      <c r="AB217" s="434"/>
      <c r="AC217" s="435" t="s">
        <v>387</v>
      </c>
      <c r="AD217" s="436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  <c r="AP217" s="581"/>
      <c r="AQ217" s="581"/>
      <c r="AR217" s="581"/>
      <c r="AS217" s="581"/>
      <c r="AT217" s="581"/>
      <c r="AU217" s="581"/>
      <c r="AV217" s="581"/>
      <c r="AW217" s="581"/>
      <c r="AX217" s="581"/>
      <c r="AY217" s="581"/>
      <c r="AZ217" s="581"/>
      <c r="BA217" s="581"/>
      <c r="BB217" s="581"/>
      <c r="BC217" s="581"/>
      <c r="BD217" s="581"/>
      <c r="BE217" s="581"/>
      <c r="BF217" s="581"/>
      <c r="BG217" s="516" t="str">
        <f t="shared" si="107"/>
        <v>n.é.</v>
      </c>
      <c r="BH217" s="517"/>
    </row>
    <row r="218" spans="1:60" ht="20.100000000000001" customHeight="1" x14ac:dyDescent="0.2">
      <c r="A218" s="568" t="s">
        <v>763</v>
      </c>
      <c r="B218" s="569"/>
      <c r="C218" s="411" t="s">
        <v>389</v>
      </c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3"/>
      <c r="AC218" s="435" t="s">
        <v>388</v>
      </c>
      <c r="AD218" s="436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  <c r="AP218" s="581"/>
      <c r="AQ218" s="581"/>
      <c r="AR218" s="581"/>
      <c r="AS218" s="581"/>
      <c r="AT218" s="581"/>
      <c r="AU218" s="581"/>
      <c r="AV218" s="581"/>
      <c r="AW218" s="581"/>
      <c r="AX218" s="581"/>
      <c r="AY218" s="581"/>
      <c r="AZ218" s="581"/>
      <c r="BA218" s="581"/>
      <c r="BB218" s="581"/>
      <c r="BC218" s="581"/>
      <c r="BD218" s="581"/>
      <c r="BE218" s="581"/>
      <c r="BF218" s="581"/>
      <c r="BG218" s="516" t="str">
        <f>IF(AI218&gt;0,BC218/AI218,"n.é.")</f>
        <v>n.é.</v>
      </c>
      <c r="BH218" s="517"/>
    </row>
    <row r="219" spans="1:60" ht="20.100000000000001" customHeight="1" x14ac:dyDescent="0.2">
      <c r="A219" s="568" t="s">
        <v>764</v>
      </c>
      <c r="B219" s="569"/>
      <c r="C219" s="411" t="s">
        <v>703</v>
      </c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3"/>
      <c r="AC219" s="435" t="s">
        <v>390</v>
      </c>
      <c r="AD219" s="436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  <c r="AP219" s="581"/>
      <c r="AQ219" s="581"/>
      <c r="AR219" s="581"/>
      <c r="AS219" s="581"/>
      <c r="AT219" s="581"/>
      <c r="AU219" s="581"/>
      <c r="AV219" s="581"/>
      <c r="AW219" s="581"/>
      <c r="AX219" s="581"/>
      <c r="AY219" s="581"/>
      <c r="AZ219" s="581"/>
      <c r="BA219" s="581"/>
      <c r="BB219" s="581"/>
      <c r="BC219" s="581"/>
      <c r="BD219" s="581"/>
      <c r="BE219" s="581"/>
      <c r="BF219" s="581"/>
      <c r="BG219" s="516" t="str">
        <f>IF(AI219&gt;0,BC219/AI219,"n.é.")</f>
        <v>n.é.</v>
      </c>
      <c r="BH219" s="517"/>
    </row>
    <row r="220" spans="1:60" ht="20.100000000000001" customHeight="1" x14ac:dyDescent="0.2">
      <c r="A220" s="568" t="s">
        <v>765</v>
      </c>
      <c r="B220" s="569"/>
      <c r="C220" s="411" t="s">
        <v>704</v>
      </c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3"/>
      <c r="AC220" s="435" t="s">
        <v>391</v>
      </c>
      <c r="AD220" s="436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  <c r="AP220" s="581"/>
      <c r="AQ220" s="581"/>
      <c r="AR220" s="581"/>
      <c r="AS220" s="581"/>
      <c r="AT220" s="581"/>
      <c r="AU220" s="581"/>
      <c r="AV220" s="581"/>
      <c r="AW220" s="581"/>
      <c r="AX220" s="581"/>
      <c r="AY220" s="581"/>
      <c r="AZ220" s="581"/>
      <c r="BA220" s="581"/>
      <c r="BB220" s="581"/>
      <c r="BC220" s="581"/>
      <c r="BD220" s="581"/>
      <c r="BE220" s="581"/>
      <c r="BF220" s="581"/>
      <c r="BG220" s="516" t="str">
        <f t="shared" ref="BG220" si="126">IF(AI220&gt;0,BC220/AI220,"n.é.")</f>
        <v>n.é.</v>
      </c>
      <c r="BH220" s="517"/>
    </row>
    <row r="221" spans="1:60" ht="20.100000000000001" customHeight="1" x14ac:dyDescent="0.2">
      <c r="A221" s="568" t="s">
        <v>766</v>
      </c>
      <c r="B221" s="569"/>
      <c r="C221" s="411" t="s">
        <v>705</v>
      </c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3"/>
      <c r="AC221" s="435" t="s">
        <v>706</v>
      </c>
      <c r="AD221" s="436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  <c r="AP221" s="581"/>
      <c r="AQ221" s="581"/>
      <c r="AR221" s="581"/>
      <c r="AS221" s="581"/>
      <c r="AT221" s="581"/>
      <c r="AU221" s="581"/>
      <c r="AV221" s="581"/>
      <c r="AW221" s="581"/>
      <c r="AX221" s="581"/>
      <c r="AY221" s="581"/>
      <c r="AZ221" s="581"/>
      <c r="BA221" s="581"/>
      <c r="BB221" s="581"/>
      <c r="BC221" s="581"/>
      <c r="BD221" s="581"/>
      <c r="BE221" s="581"/>
      <c r="BF221" s="581"/>
      <c r="BG221" s="516" t="str">
        <f t="shared" si="107"/>
        <v>n.é.</v>
      </c>
      <c r="BH221" s="517"/>
    </row>
    <row r="222" spans="1:60" ht="20.100000000000001" customHeight="1" x14ac:dyDescent="0.2">
      <c r="A222" s="577" t="s">
        <v>767</v>
      </c>
      <c r="B222" s="578"/>
      <c r="C222" s="528" t="s">
        <v>793</v>
      </c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  <c r="Y222" s="529"/>
      <c r="Z222" s="529"/>
      <c r="AA222" s="529"/>
      <c r="AB222" s="530"/>
      <c r="AC222" s="526" t="s">
        <v>392</v>
      </c>
      <c r="AD222" s="527"/>
      <c r="AE222" s="582">
        <f>SUM(AE217:AH221)</f>
        <v>0</v>
      </c>
      <c r="AF222" s="582"/>
      <c r="AG222" s="582"/>
      <c r="AH222" s="582"/>
      <c r="AI222" s="582">
        <f t="shared" ref="AI222" si="127">SUM(AI217:AL221)</f>
        <v>0</v>
      </c>
      <c r="AJ222" s="582"/>
      <c r="AK222" s="582"/>
      <c r="AL222" s="582"/>
      <c r="AM222" s="582">
        <f t="shared" ref="AM222" si="128">SUM(AM217:AP221)</f>
        <v>0</v>
      </c>
      <c r="AN222" s="582"/>
      <c r="AO222" s="582"/>
      <c r="AP222" s="582"/>
      <c r="AQ222" s="582">
        <f t="shared" ref="AQ222" si="129">SUM(AQ217:AT221)</f>
        <v>0</v>
      </c>
      <c r="AR222" s="582"/>
      <c r="AS222" s="582"/>
      <c r="AT222" s="582"/>
      <c r="AU222" s="582">
        <f t="shared" ref="AU222" si="130">SUM(AU217:AX221)</f>
        <v>0</v>
      </c>
      <c r="AV222" s="582"/>
      <c r="AW222" s="582"/>
      <c r="AX222" s="582"/>
      <c r="AY222" s="582">
        <f t="shared" ref="AY222" si="131">SUM(AY217:BB221)</f>
        <v>0</v>
      </c>
      <c r="AZ222" s="582"/>
      <c r="BA222" s="582"/>
      <c r="BB222" s="582"/>
      <c r="BC222" s="582">
        <f t="shared" ref="BC222" si="132">SUM(BC217:BF221)</f>
        <v>0</v>
      </c>
      <c r="BD222" s="582"/>
      <c r="BE222" s="582"/>
      <c r="BF222" s="582"/>
      <c r="BG222" s="516" t="str">
        <f t="shared" si="107"/>
        <v>n.é.</v>
      </c>
      <c r="BH222" s="517"/>
    </row>
    <row r="223" spans="1:60" ht="20.100000000000001" customHeight="1" x14ac:dyDescent="0.2">
      <c r="A223" s="568" t="s">
        <v>768</v>
      </c>
      <c r="B223" s="569"/>
      <c r="C223" s="432" t="s">
        <v>393</v>
      </c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433"/>
      <c r="W223" s="433"/>
      <c r="X223" s="433"/>
      <c r="Y223" s="433"/>
      <c r="Z223" s="433"/>
      <c r="AA223" s="433"/>
      <c r="AB223" s="434"/>
      <c r="AC223" s="435" t="s">
        <v>394</v>
      </c>
      <c r="AD223" s="436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  <c r="AP223" s="581"/>
      <c r="AQ223" s="581"/>
      <c r="AR223" s="581"/>
      <c r="AS223" s="581"/>
      <c r="AT223" s="581"/>
      <c r="AU223" s="581"/>
      <c r="AV223" s="581"/>
      <c r="AW223" s="581"/>
      <c r="AX223" s="581"/>
      <c r="AY223" s="581"/>
      <c r="AZ223" s="581"/>
      <c r="BA223" s="581"/>
      <c r="BB223" s="581"/>
      <c r="BC223" s="581"/>
      <c r="BD223" s="581"/>
      <c r="BE223" s="581"/>
      <c r="BF223" s="581"/>
      <c r="BG223" s="511" t="str">
        <f t="shared" si="107"/>
        <v>n.é.</v>
      </c>
      <c r="BH223" s="512"/>
    </row>
    <row r="224" spans="1:60" ht="20.100000000000001" customHeight="1" x14ac:dyDescent="0.2">
      <c r="A224" s="568" t="s">
        <v>769</v>
      </c>
      <c r="B224" s="569"/>
      <c r="C224" s="432" t="s">
        <v>395</v>
      </c>
      <c r="D224" s="433"/>
      <c r="E224" s="433"/>
      <c r="F224" s="433"/>
      <c r="G224" s="433"/>
      <c r="H224" s="433"/>
      <c r="I224" s="433"/>
      <c r="J224" s="433"/>
      <c r="K224" s="433"/>
      <c r="L224" s="433"/>
      <c r="M224" s="433"/>
      <c r="N224" s="433"/>
      <c r="O224" s="433"/>
      <c r="P224" s="433"/>
      <c r="Q224" s="433"/>
      <c r="R224" s="433"/>
      <c r="S224" s="433"/>
      <c r="T224" s="433"/>
      <c r="U224" s="433"/>
      <c r="V224" s="433"/>
      <c r="W224" s="433"/>
      <c r="X224" s="433"/>
      <c r="Y224" s="433"/>
      <c r="Z224" s="433"/>
      <c r="AA224" s="433"/>
      <c r="AB224" s="434"/>
      <c r="AC224" s="435" t="s">
        <v>396</v>
      </c>
      <c r="AD224" s="436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  <c r="AP224" s="581"/>
      <c r="AQ224" s="581"/>
      <c r="AR224" s="581"/>
      <c r="AS224" s="581"/>
      <c r="AT224" s="581"/>
      <c r="AU224" s="581"/>
      <c r="AV224" s="581"/>
      <c r="AW224" s="581"/>
      <c r="AX224" s="581"/>
      <c r="AY224" s="581"/>
      <c r="AZ224" s="581"/>
      <c r="BA224" s="581"/>
      <c r="BB224" s="581"/>
      <c r="BC224" s="581"/>
      <c r="BD224" s="581"/>
      <c r="BE224" s="581"/>
      <c r="BF224" s="581"/>
      <c r="BG224" s="511" t="str">
        <f t="shared" si="107"/>
        <v>n.é.</v>
      </c>
      <c r="BH224" s="512"/>
    </row>
    <row r="225" spans="1:60" ht="20.100000000000001" customHeight="1" x14ac:dyDescent="0.2">
      <c r="A225" s="568" t="s">
        <v>770</v>
      </c>
      <c r="B225" s="569"/>
      <c r="C225" s="432" t="s">
        <v>397</v>
      </c>
      <c r="D225" s="433"/>
      <c r="E225" s="433"/>
      <c r="F225" s="433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33"/>
      <c r="V225" s="433"/>
      <c r="W225" s="433"/>
      <c r="X225" s="433"/>
      <c r="Y225" s="433"/>
      <c r="Z225" s="433"/>
      <c r="AA225" s="433"/>
      <c r="AB225" s="434"/>
      <c r="AC225" s="435" t="s">
        <v>398</v>
      </c>
      <c r="AD225" s="436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  <c r="AP225" s="581"/>
      <c r="AQ225" s="581"/>
      <c r="AR225" s="581"/>
      <c r="AS225" s="581"/>
      <c r="AT225" s="581"/>
      <c r="AU225" s="581"/>
      <c r="AV225" s="581"/>
      <c r="AW225" s="581"/>
      <c r="AX225" s="581"/>
      <c r="AY225" s="581"/>
      <c r="AZ225" s="581"/>
      <c r="BA225" s="581"/>
      <c r="BB225" s="581"/>
      <c r="BC225" s="581"/>
      <c r="BD225" s="581"/>
      <c r="BE225" s="581"/>
      <c r="BF225" s="581"/>
      <c r="BG225" s="511" t="str">
        <f t="shared" si="107"/>
        <v>n.é.</v>
      </c>
      <c r="BH225" s="512"/>
    </row>
    <row r="226" spans="1:60" ht="20.100000000000001" customHeight="1" x14ac:dyDescent="0.2">
      <c r="A226" s="568" t="s">
        <v>771</v>
      </c>
      <c r="B226" s="569"/>
      <c r="C226" s="432" t="s">
        <v>707</v>
      </c>
      <c r="D226" s="433"/>
      <c r="E226" s="433"/>
      <c r="F226" s="433"/>
      <c r="G226" s="433"/>
      <c r="H226" s="433"/>
      <c r="I226" s="433"/>
      <c r="J226" s="433"/>
      <c r="K226" s="433"/>
      <c r="L226" s="433"/>
      <c r="M226" s="433"/>
      <c r="N226" s="433"/>
      <c r="O226" s="433"/>
      <c r="P226" s="433"/>
      <c r="Q226" s="433"/>
      <c r="R226" s="433"/>
      <c r="S226" s="433"/>
      <c r="T226" s="433"/>
      <c r="U226" s="433"/>
      <c r="V226" s="433"/>
      <c r="W226" s="433"/>
      <c r="X226" s="433"/>
      <c r="Y226" s="433"/>
      <c r="Z226" s="433"/>
      <c r="AA226" s="433"/>
      <c r="AB226" s="434"/>
      <c r="AC226" s="435" t="s">
        <v>399</v>
      </c>
      <c r="AD226" s="436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  <c r="AP226" s="581"/>
      <c r="AQ226" s="581"/>
      <c r="AR226" s="581"/>
      <c r="AS226" s="581"/>
      <c r="AT226" s="581"/>
      <c r="AU226" s="581"/>
      <c r="AV226" s="581"/>
      <c r="AW226" s="581"/>
      <c r="AX226" s="581"/>
      <c r="AY226" s="581"/>
      <c r="AZ226" s="581"/>
      <c r="BA226" s="581"/>
      <c r="BB226" s="581"/>
      <c r="BC226" s="581"/>
      <c r="BD226" s="581"/>
      <c r="BE226" s="581"/>
      <c r="BF226" s="581"/>
      <c r="BG226" s="511" t="str">
        <f t="shared" si="107"/>
        <v>n.é.</v>
      </c>
      <c r="BH226" s="512"/>
    </row>
    <row r="227" spans="1:60" ht="20.100000000000001" customHeight="1" x14ac:dyDescent="0.2">
      <c r="A227" s="568" t="s">
        <v>772</v>
      </c>
      <c r="B227" s="569"/>
      <c r="C227" s="432" t="s">
        <v>400</v>
      </c>
      <c r="D227" s="433"/>
      <c r="E227" s="433"/>
      <c r="F227" s="433"/>
      <c r="G227" s="433"/>
      <c r="H227" s="433"/>
      <c r="I227" s="433"/>
      <c r="J227" s="433"/>
      <c r="K227" s="433"/>
      <c r="L227" s="433"/>
      <c r="M227" s="433"/>
      <c r="N227" s="433"/>
      <c r="O227" s="433"/>
      <c r="P227" s="433"/>
      <c r="Q227" s="433"/>
      <c r="R227" s="433"/>
      <c r="S227" s="433"/>
      <c r="T227" s="433"/>
      <c r="U227" s="433"/>
      <c r="V227" s="433"/>
      <c r="W227" s="433"/>
      <c r="X227" s="433"/>
      <c r="Y227" s="433"/>
      <c r="Z227" s="433"/>
      <c r="AA227" s="433"/>
      <c r="AB227" s="434"/>
      <c r="AC227" s="435" t="s">
        <v>401</v>
      </c>
      <c r="AD227" s="436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  <c r="AP227" s="581"/>
      <c r="AQ227" s="581"/>
      <c r="AR227" s="581"/>
      <c r="AS227" s="581"/>
      <c r="AT227" s="581"/>
      <c r="AU227" s="581"/>
      <c r="AV227" s="581"/>
      <c r="AW227" s="581"/>
      <c r="AX227" s="581"/>
      <c r="AY227" s="581"/>
      <c r="AZ227" s="581"/>
      <c r="BA227" s="581"/>
      <c r="BB227" s="581"/>
      <c r="BC227" s="581"/>
      <c r="BD227" s="581"/>
      <c r="BE227" s="581"/>
      <c r="BF227" s="581"/>
      <c r="BG227" s="511" t="str">
        <f t="shared" si="107"/>
        <v>n.é.</v>
      </c>
      <c r="BH227" s="512"/>
    </row>
    <row r="228" spans="1:60" ht="20.100000000000001" customHeight="1" x14ac:dyDescent="0.2">
      <c r="A228" s="568" t="s">
        <v>773</v>
      </c>
      <c r="B228" s="569"/>
      <c r="C228" s="432" t="s">
        <v>402</v>
      </c>
      <c r="D228" s="433"/>
      <c r="E228" s="433"/>
      <c r="F228" s="433"/>
      <c r="G228" s="433"/>
      <c r="H228" s="433"/>
      <c r="I228" s="433"/>
      <c r="J228" s="433"/>
      <c r="K228" s="433"/>
      <c r="L228" s="433"/>
      <c r="M228" s="433"/>
      <c r="N228" s="433"/>
      <c r="O228" s="433"/>
      <c r="P228" s="433"/>
      <c r="Q228" s="433"/>
      <c r="R228" s="433"/>
      <c r="S228" s="433"/>
      <c r="T228" s="433"/>
      <c r="U228" s="433"/>
      <c r="V228" s="433"/>
      <c r="W228" s="433"/>
      <c r="X228" s="433"/>
      <c r="Y228" s="433"/>
      <c r="Z228" s="433"/>
      <c r="AA228" s="433"/>
      <c r="AB228" s="434"/>
      <c r="AC228" s="435" t="s">
        <v>403</v>
      </c>
      <c r="AD228" s="436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  <c r="AP228" s="581"/>
      <c r="AQ228" s="581"/>
      <c r="AR228" s="581"/>
      <c r="AS228" s="581"/>
      <c r="AT228" s="581"/>
      <c r="AU228" s="581"/>
      <c r="AV228" s="581"/>
      <c r="AW228" s="581"/>
      <c r="AX228" s="581"/>
      <c r="AY228" s="581"/>
      <c r="AZ228" s="581"/>
      <c r="BA228" s="581"/>
      <c r="BB228" s="581"/>
      <c r="BC228" s="581"/>
      <c r="BD228" s="581"/>
      <c r="BE228" s="581"/>
      <c r="BF228" s="581"/>
      <c r="BG228" s="511" t="str">
        <f t="shared" si="107"/>
        <v>n.é.</v>
      </c>
      <c r="BH228" s="512"/>
    </row>
    <row r="229" spans="1:60" ht="20.100000000000001" customHeight="1" x14ac:dyDescent="0.2">
      <c r="A229" s="568" t="s">
        <v>774</v>
      </c>
      <c r="B229" s="569"/>
      <c r="C229" s="432" t="s">
        <v>710</v>
      </c>
      <c r="D229" s="433"/>
      <c r="E229" s="433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U229" s="433"/>
      <c r="V229" s="433"/>
      <c r="W229" s="433"/>
      <c r="X229" s="433"/>
      <c r="Y229" s="433"/>
      <c r="Z229" s="433"/>
      <c r="AA229" s="433"/>
      <c r="AB229" s="434"/>
      <c r="AC229" s="435" t="s">
        <v>711</v>
      </c>
      <c r="AD229" s="436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  <c r="AP229" s="581"/>
      <c r="AQ229" s="581"/>
      <c r="AR229" s="581"/>
      <c r="AS229" s="581"/>
      <c r="AT229" s="581"/>
      <c r="AU229" s="581"/>
      <c r="AV229" s="581"/>
      <c r="AW229" s="581"/>
      <c r="AX229" s="581"/>
      <c r="AY229" s="581"/>
      <c r="AZ229" s="581"/>
      <c r="BA229" s="581"/>
      <c r="BB229" s="581"/>
      <c r="BC229" s="581"/>
      <c r="BD229" s="581"/>
      <c r="BE229" s="581"/>
      <c r="BF229" s="581"/>
      <c r="BG229" s="511" t="str">
        <f t="shared" si="107"/>
        <v>n.é.</v>
      </c>
      <c r="BH229" s="512"/>
    </row>
    <row r="230" spans="1:60" ht="20.100000000000001" customHeight="1" x14ac:dyDescent="0.2">
      <c r="A230" s="568" t="s">
        <v>775</v>
      </c>
      <c r="B230" s="569"/>
      <c r="C230" s="432" t="s">
        <v>709</v>
      </c>
      <c r="D230" s="433"/>
      <c r="E230" s="433"/>
      <c r="F230" s="433"/>
      <c r="G230" s="433"/>
      <c r="H230" s="433"/>
      <c r="I230" s="433"/>
      <c r="J230" s="433"/>
      <c r="K230" s="433"/>
      <c r="L230" s="433"/>
      <c r="M230" s="433"/>
      <c r="N230" s="433"/>
      <c r="O230" s="433"/>
      <c r="P230" s="433"/>
      <c r="Q230" s="433"/>
      <c r="R230" s="433"/>
      <c r="S230" s="433"/>
      <c r="T230" s="433"/>
      <c r="U230" s="433"/>
      <c r="V230" s="433"/>
      <c r="W230" s="433"/>
      <c r="X230" s="433"/>
      <c r="Y230" s="433"/>
      <c r="Z230" s="433"/>
      <c r="AA230" s="433"/>
      <c r="AB230" s="434"/>
      <c r="AC230" s="435" t="s">
        <v>712</v>
      </c>
      <c r="AD230" s="436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  <c r="AP230" s="581"/>
      <c r="AQ230" s="581"/>
      <c r="AR230" s="581"/>
      <c r="AS230" s="581"/>
      <c r="AT230" s="581"/>
      <c r="AU230" s="581"/>
      <c r="AV230" s="581"/>
      <c r="AW230" s="581"/>
      <c r="AX230" s="581"/>
      <c r="AY230" s="581"/>
      <c r="AZ230" s="581"/>
      <c r="BA230" s="581"/>
      <c r="BB230" s="581"/>
      <c r="BC230" s="581"/>
      <c r="BD230" s="581"/>
      <c r="BE230" s="581"/>
      <c r="BF230" s="581"/>
      <c r="BG230" s="511" t="str">
        <f t="shared" si="107"/>
        <v>n.é.</v>
      </c>
      <c r="BH230" s="512"/>
    </row>
    <row r="231" spans="1:60" s="3" customFormat="1" ht="20.100000000000001" customHeight="1" x14ac:dyDescent="0.2">
      <c r="A231" s="577" t="s">
        <v>776</v>
      </c>
      <c r="B231" s="578"/>
      <c r="C231" s="528" t="s">
        <v>834</v>
      </c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  <c r="W231" s="529"/>
      <c r="X231" s="529"/>
      <c r="Y231" s="529"/>
      <c r="Z231" s="529"/>
      <c r="AA231" s="529"/>
      <c r="AB231" s="530"/>
      <c r="AC231" s="526" t="s">
        <v>708</v>
      </c>
      <c r="AD231" s="527"/>
      <c r="AE231" s="591">
        <f>SUM(AE229:AH230)</f>
        <v>0</v>
      </c>
      <c r="AF231" s="591"/>
      <c r="AG231" s="591"/>
      <c r="AH231" s="591"/>
      <c r="AI231" s="591">
        <f t="shared" ref="AI231" si="133">SUM(AI229:AL230)</f>
        <v>0</v>
      </c>
      <c r="AJ231" s="591"/>
      <c r="AK231" s="591"/>
      <c r="AL231" s="591"/>
      <c r="AM231" s="591">
        <f t="shared" ref="AM231" si="134">SUM(AM229:AP230)</f>
        <v>0</v>
      </c>
      <c r="AN231" s="591"/>
      <c r="AO231" s="591"/>
      <c r="AP231" s="591"/>
      <c r="AQ231" s="591">
        <f t="shared" ref="AQ231" si="135">SUM(AQ229:AT230)</f>
        <v>0</v>
      </c>
      <c r="AR231" s="591"/>
      <c r="AS231" s="591"/>
      <c r="AT231" s="591"/>
      <c r="AU231" s="591">
        <f t="shared" ref="AU231" si="136">SUM(AU229:AX230)</f>
        <v>0</v>
      </c>
      <c r="AV231" s="591"/>
      <c r="AW231" s="591"/>
      <c r="AX231" s="591"/>
      <c r="AY231" s="591">
        <f t="shared" ref="AY231" si="137">SUM(AY229:BB230)</f>
        <v>0</v>
      </c>
      <c r="AZ231" s="591"/>
      <c r="BA231" s="591"/>
      <c r="BB231" s="591"/>
      <c r="BC231" s="591">
        <f t="shared" ref="BC231" si="138">SUM(BC229:BF230)</f>
        <v>0</v>
      </c>
      <c r="BD231" s="591"/>
      <c r="BE231" s="591"/>
      <c r="BF231" s="591"/>
      <c r="BG231" s="516" t="str">
        <f t="shared" si="107"/>
        <v>n.é.</v>
      </c>
      <c r="BH231" s="517"/>
    </row>
    <row r="232" spans="1:60" ht="20.100000000000001" customHeight="1" x14ac:dyDescent="0.2">
      <c r="A232" s="577" t="s">
        <v>777</v>
      </c>
      <c r="B232" s="578"/>
      <c r="C232" s="528" t="s">
        <v>795</v>
      </c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  <c r="U232" s="529"/>
      <c r="V232" s="529"/>
      <c r="W232" s="529"/>
      <c r="X232" s="529"/>
      <c r="Y232" s="529"/>
      <c r="Z232" s="529"/>
      <c r="AA232" s="529"/>
      <c r="AB232" s="530"/>
      <c r="AC232" s="526" t="s">
        <v>404</v>
      </c>
      <c r="AD232" s="527"/>
      <c r="AE232" s="582">
        <f>AE216+SUM(AE222:AH228)+AE231</f>
        <v>0</v>
      </c>
      <c r="AF232" s="582"/>
      <c r="AG232" s="582"/>
      <c r="AH232" s="582"/>
      <c r="AI232" s="582">
        <f t="shared" ref="AI232" si="139">AI216+SUM(AI222:AL228)+AI231</f>
        <v>0</v>
      </c>
      <c r="AJ232" s="582"/>
      <c r="AK232" s="582"/>
      <c r="AL232" s="582"/>
      <c r="AM232" s="582">
        <f t="shared" ref="AM232" si="140">AM216+SUM(AM222:AP228)+AM231</f>
        <v>0</v>
      </c>
      <c r="AN232" s="582"/>
      <c r="AO232" s="582"/>
      <c r="AP232" s="582"/>
      <c r="AQ232" s="582">
        <f t="shared" ref="AQ232" si="141">AQ216+SUM(AQ222:AT228)+AQ231</f>
        <v>0</v>
      </c>
      <c r="AR232" s="582"/>
      <c r="AS232" s="582"/>
      <c r="AT232" s="582"/>
      <c r="AU232" s="582">
        <f t="shared" ref="AU232" si="142">AU216+SUM(AU222:AX228)+AU231</f>
        <v>0</v>
      </c>
      <c r="AV232" s="582"/>
      <c r="AW232" s="582"/>
      <c r="AX232" s="582"/>
      <c r="AY232" s="582">
        <f t="shared" ref="AY232" si="143">AY216+SUM(AY222:BB228)+AY231</f>
        <v>0</v>
      </c>
      <c r="AZ232" s="582"/>
      <c r="BA232" s="582"/>
      <c r="BB232" s="582"/>
      <c r="BC232" s="582">
        <f t="shared" ref="BC232" si="144">BC216+SUM(BC222:BF228)+BC231</f>
        <v>0</v>
      </c>
      <c r="BD232" s="582"/>
      <c r="BE232" s="582"/>
      <c r="BF232" s="582"/>
      <c r="BG232" s="516" t="str">
        <f t="shared" si="107"/>
        <v>n.é.</v>
      </c>
      <c r="BH232" s="517"/>
    </row>
    <row r="233" spans="1:60" ht="20.100000000000001" customHeight="1" x14ac:dyDescent="0.2">
      <c r="A233" s="568" t="s">
        <v>778</v>
      </c>
      <c r="B233" s="569"/>
      <c r="C233" s="432" t="s">
        <v>405</v>
      </c>
      <c r="D233" s="433"/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433"/>
      <c r="Q233" s="433"/>
      <c r="R233" s="433"/>
      <c r="S233" s="433"/>
      <c r="T233" s="433"/>
      <c r="U233" s="433"/>
      <c r="V233" s="433"/>
      <c r="W233" s="433"/>
      <c r="X233" s="433"/>
      <c r="Y233" s="433"/>
      <c r="Z233" s="433"/>
      <c r="AA233" s="433"/>
      <c r="AB233" s="434"/>
      <c r="AC233" s="435" t="s">
        <v>406</v>
      </c>
      <c r="AD233" s="436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  <c r="AP233" s="581"/>
      <c r="AQ233" s="581"/>
      <c r="AR233" s="581"/>
      <c r="AS233" s="581"/>
      <c r="AT233" s="581"/>
      <c r="AU233" s="581"/>
      <c r="AV233" s="581"/>
      <c r="AW233" s="581"/>
      <c r="AX233" s="581"/>
      <c r="AY233" s="581"/>
      <c r="AZ233" s="581"/>
      <c r="BA233" s="581"/>
      <c r="BB233" s="581"/>
      <c r="BC233" s="581"/>
      <c r="BD233" s="581"/>
      <c r="BE233" s="581"/>
      <c r="BF233" s="581"/>
      <c r="BG233" s="516" t="str">
        <f t="shared" si="107"/>
        <v>n.é.</v>
      </c>
      <c r="BH233" s="517"/>
    </row>
    <row r="234" spans="1:60" ht="20.100000000000001" customHeight="1" x14ac:dyDescent="0.2">
      <c r="A234" s="568" t="s">
        <v>779</v>
      </c>
      <c r="B234" s="569"/>
      <c r="C234" s="411" t="s">
        <v>407</v>
      </c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3"/>
      <c r="AC234" s="435" t="s">
        <v>408</v>
      </c>
      <c r="AD234" s="436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  <c r="AP234" s="581"/>
      <c r="AQ234" s="581"/>
      <c r="AR234" s="581"/>
      <c r="AS234" s="581"/>
      <c r="AT234" s="581"/>
      <c r="AU234" s="581"/>
      <c r="AV234" s="581"/>
      <c r="AW234" s="581"/>
      <c r="AX234" s="581"/>
      <c r="AY234" s="581"/>
      <c r="AZ234" s="581"/>
      <c r="BA234" s="581"/>
      <c r="BB234" s="581"/>
      <c r="BC234" s="581"/>
      <c r="BD234" s="581"/>
      <c r="BE234" s="581"/>
      <c r="BF234" s="581"/>
      <c r="BG234" s="516" t="str">
        <f t="shared" si="107"/>
        <v>n.é.</v>
      </c>
      <c r="BH234" s="517"/>
    </row>
    <row r="235" spans="1:60" ht="20.100000000000001" customHeight="1" x14ac:dyDescent="0.2">
      <c r="A235" s="568" t="s">
        <v>780</v>
      </c>
      <c r="B235" s="569"/>
      <c r="C235" s="432" t="s">
        <v>409</v>
      </c>
      <c r="D235" s="433"/>
      <c r="E235" s="433"/>
      <c r="F235" s="433"/>
      <c r="G235" s="433"/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  <c r="R235" s="433"/>
      <c r="S235" s="433"/>
      <c r="T235" s="433"/>
      <c r="U235" s="433"/>
      <c r="V235" s="433"/>
      <c r="W235" s="433"/>
      <c r="X235" s="433"/>
      <c r="Y235" s="433"/>
      <c r="Z235" s="433"/>
      <c r="AA235" s="433"/>
      <c r="AB235" s="434"/>
      <c r="AC235" s="435" t="s">
        <v>410</v>
      </c>
      <c r="AD235" s="436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  <c r="AP235" s="581"/>
      <c r="AQ235" s="581"/>
      <c r="AR235" s="581"/>
      <c r="AS235" s="581"/>
      <c r="AT235" s="581"/>
      <c r="AU235" s="581"/>
      <c r="AV235" s="581"/>
      <c r="AW235" s="581"/>
      <c r="AX235" s="581"/>
      <c r="AY235" s="581"/>
      <c r="AZ235" s="581"/>
      <c r="BA235" s="581"/>
      <c r="BB235" s="581"/>
      <c r="BC235" s="581"/>
      <c r="BD235" s="581"/>
      <c r="BE235" s="581"/>
      <c r="BF235" s="581"/>
      <c r="BG235" s="516" t="str">
        <f t="shared" si="107"/>
        <v>n.é.</v>
      </c>
      <c r="BH235" s="517"/>
    </row>
    <row r="236" spans="1:60" ht="20.100000000000001" customHeight="1" x14ac:dyDescent="0.2">
      <c r="A236" s="568" t="s">
        <v>781</v>
      </c>
      <c r="B236" s="569"/>
      <c r="C236" s="432" t="s">
        <v>715</v>
      </c>
      <c r="D236" s="433"/>
      <c r="E236" s="433"/>
      <c r="F236" s="433"/>
      <c r="G236" s="433"/>
      <c r="H236" s="433"/>
      <c r="I236" s="433"/>
      <c r="J236" s="433"/>
      <c r="K236" s="433"/>
      <c r="L236" s="433"/>
      <c r="M236" s="433"/>
      <c r="N236" s="433"/>
      <c r="O236" s="433"/>
      <c r="P236" s="433"/>
      <c r="Q236" s="433"/>
      <c r="R236" s="433"/>
      <c r="S236" s="433"/>
      <c r="T236" s="433"/>
      <c r="U236" s="433"/>
      <c r="V236" s="433"/>
      <c r="W236" s="433"/>
      <c r="X236" s="433"/>
      <c r="Y236" s="433"/>
      <c r="Z236" s="433"/>
      <c r="AA236" s="433"/>
      <c r="AB236" s="434"/>
      <c r="AC236" s="435" t="s">
        <v>411</v>
      </c>
      <c r="AD236" s="436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  <c r="AP236" s="581"/>
      <c r="AQ236" s="581"/>
      <c r="AR236" s="581"/>
      <c r="AS236" s="581"/>
      <c r="AT236" s="581"/>
      <c r="AU236" s="581"/>
      <c r="AV236" s="581"/>
      <c r="AW236" s="581"/>
      <c r="AX236" s="581"/>
      <c r="AY236" s="581"/>
      <c r="AZ236" s="581"/>
      <c r="BA236" s="581"/>
      <c r="BB236" s="581"/>
      <c r="BC236" s="581"/>
      <c r="BD236" s="581"/>
      <c r="BE236" s="581"/>
      <c r="BF236" s="581"/>
      <c r="BG236" s="516" t="str">
        <f t="shared" si="107"/>
        <v>n.é.</v>
      </c>
      <c r="BH236" s="517"/>
    </row>
    <row r="237" spans="1:60" ht="20.100000000000001" customHeight="1" x14ac:dyDescent="0.2">
      <c r="A237" s="568" t="s">
        <v>782</v>
      </c>
      <c r="B237" s="569"/>
      <c r="C237" s="432" t="s">
        <v>713</v>
      </c>
      <c r="D237" s="433"/>
      <c r="E237" s="433"/>
      <c r="F237" s="433"/>
      <c r="G237" s="433"/>
      <c r="H237" s="433"/>
      <c r="I237" s="433"/>
      <c r="J237" s="433"/>
      <c r="K237" s="433"/>
      <c r="L237" s="433"/>
      <c r="M237" s="433"/>
      <c r="N237" s="433"/>
      <c r="O237" s="433"/>
      <c r="P237" s="433"/>
      <c r="Q237" s="433"/>
      <c r="R237" s="433"/>
      <c r="S237" s="433"/>
      <c r="T237" s="433"/>
      <c r="U237" s="433"/>
      <c r="V237" s="433"/>
      <c r="W237" s="433"/>
      <c r="X237" s="433"/>
      <c r="Y237" s="433"/>
      <c r="Z237" s="433"/>
      <c r="AA237" s="433"/>
      <c r="AB237" s="434"/>
      <c r="AC237" s="435" t="s">
        <v>714</v>
      </c>
      <c r="AD237" s="436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  <c r="AP237" s="581"/>
      <c r="AQ237" s="581"/>
      <c r="AR237" s="581"/>
      <c r="AS237" s="581"/>
      <c r="AT237" s="581"/>
      <c r="AU237" s="581"/>
      <c r="AV237" s="581"/>
      <c r="AW237" s="581"/>
      <c r="AX237" s="581"/>
      <c r="AY237" s="581"/>
      <c r="AZ237" s="581"/>
      <c r="BA237" s="581"/>
      <c r="BB237" s="581"/>
      <c r="BC237" s="581"/>
      <c r="BD237" s="581"/>
      <c r="BE237" s="581"/>
      <c r="BF237" s="581"/>
      <c r="BG237" s="516" t="str">
        <f t="shared" si="107"/>
        <v>n.é.</v>
      </c>
      <c r="BH237" s="517"/>
    </row>
    <row r="238" spans="1:60" s="3" customFormat="1" ht="20.100000000000001" customHeight="1" x14ac:dyDescent="0.2">
      <c r="A238" s="577" t="s">
        <v>783</v>
      </c>
      <c r="B238" s="578"/>
      <c r="C238" s="528" t="s">
        <v>796</v>
      </c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  <c r="U238" s="529"/>
      <c r="V238" s="529"/>
      <c r="W238" s="529"/>
      <c r="X238" s="529"/>
      <c r="Y238" s="529"/>
      <c r="Z238" s="529"/>
      <c r="AA238" s="529"/>
      <c r="AB238" s="530"/>
      <c r="AC238" s="526" t="s">
        <v>412</v>
      </c>
      <c r="AD238" s="527"/>
      <c r="AE238" s="582">
        <f>SUM(AE233:AH237)</f>
        <v>0</v>
      </c>
      <c r="AF238" s="582"/>
      <c r="AG238" s="582"/>
      <c r="AH238" s="582"/>
      <c r="AI238" s="582">
        <f t="shared" ref="AI238" si="145">SUM(AI233:AL237)</f>
        <v>0</v>
      </c>
      <c r="AJ238" s="582"/>
      <c r="AK238" s="582"/>
      <c r="AL238" s="582"/>
      <c r="AM238" s="582">
        <f t="shared" ref="AM238" si="146">SUM(AM233:AP237)</f>
        <v>0</v>
      </c>
      <c r="AN238" s="582"/>
      <c r="AO238" s="582"/>
      <c r="AP238" s="582"/>
      <c r="AQ238" s="582">
        <f t="shared" ref="AQ238" si="147">SUM(AQ233:AT237)</f>
        <v>0</v>
      </c>
      <c r="AR238" s="582"/>
      <c r="AS238" s="582"/>
      <c r="AT238" s="582"/>
      <c r="AU238" s="582">
        <f t="shared" ref="AU238" si="148">SUM(AU233:AX237)</f>
        <v>0</v>
      </c>
      <c r="AV238" s="582"/>
      <c r="AW238" s="582"/>
      <c r="AX238" s="582"/>
      <c r="AY238" s="582">
        <f t="shared" ref="AY238" si="149">SUM(AY233:BB237)</f>
        <v>0</v>
      </c>
      <c r="AZ238" s="582"/>
      <c r="BA238" s="582"/>
      <c r="BB238" s="582"/>
      <c r="BC238" s="582">
        <f t="shared" ref="BC238" si="150">SUM(BC233:BF237)</f>
        <v>0</v>
      </c>
      <c r="BD238" s="582"/>
      <c r="BE238" s="582"/>
      <c r="BF238" s="582"/>
      <c r="BG238" s="516" t="str">
        <f t="shared" si="107"/>
        <v>n.é.</v>
      </c>
      <c r="BH238" s="517"/>
    </row>
    <row r="239" spans="1:60" ht="20.100000000000001" customHeight="1" x14ac:dyDescent="0.2">
      <c r="A239" s="568" t="s">
        <v>784</v>
      </c>
      <c r="B239" s="569"/>
      <c r="C239" s="411" t="s">
        <v>413</v>
      </c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3"/>
      <c r="AC239" s="435" t="s">
        <v>414</v>
      </c>
      <c r="AD239" s="436"/>
      <c r="AE239" s="581"/>
      <c r="AF239" s="581"/>
      <c r="AG239" s="581"/>
      <c r="AH239" s="581"/>
      <c r="AI239" s="581"/>
      <c r="AJ239" s="581"/>
      <c r="AK239" s="581"/>
      <c r="AL239" s="581"/>
      <c r="AM239" s="581"/>
      <c r="AN239" s="581"/>
      <c r="AO239" s="581"/>
      <c r="AP239" s="581"/>
      <c r="AQ239" s="581"/>
      <c r="AR239" s="581"/>
      <c r="AS239" s="581"/>
      <c r="AT239" s="581"/>
      <c r="AU239" s="581"/>
      <c r="AV239" s="581"/>
      <c r="AW239" s="581"/>
      <c r="AX239" s="581"/>
      <c r="AY239" s="581"/>
      <c r="AZ239" s="581"/>
      <c r="BA239" s="581"/>
      <c r="BB239" s="581"/>
      <c r="BC239" s="581"/>
      <c r="BD239" s="581"/>
      <c r="BE239" s="581"/>
      <c r="BF239" s="581"/>
      <c r="BG239" s="511" t="str">
        <f t="shared" si="107"/>
        <v>n.é.</v>
      </c>
      <c r="BH239" s="512"/>
    </row>
    <row r="240" spans="1:60" ht="20.100000000000001" customHeight="1" x14ac:dyDescent="0.2">
      <c r="A240" s="568" t="s">
        <v>785</v>
      </c>
      <c r="B240" s="569"/>
      <c r="C240" s="411" t="s">
        <v>716</v>
      </c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3"/>
      <c r="AC240" s="435" t="s">
        <v>717</v>
      </c>
      <c r="AD240" s="436"/>
      <c r="AE240" s="581"/>
      <c r="AF240" s="581"/>
      <c r="AG240" s="581"/>
      <c r="AH240" s="581"/>
      <c r="AI240" s="581"/>
      <c r="AJ240" s="581"/>
      <c r="AK240" s="581"/>
      <c r="AL240" s="581"/>
      <c r="AM240" s="581"/>
      <c r="AN240" s="581"/>
      <c r="AO240" s="581"/>
      <c r="AP240" s="581"/>
      <c r="AQ240" s="581"/>
      <c r="AR240" s="581"/>
      <c r="AS240" s="581"/>
      <c r="AT240" s="581"/>
      <c r="AU240" s="581"/>
      <c r="AV240" s="581"/>
      <c r="AW240" s="581"/>
      <c r="AX240" s="581"/>
      <c r="AY240" s="581"/>
      <c r="AZ240" s="581"/>
      <c r="BA240" s="581"/>
      <c r="BB240" s="581"/>
      <c r="BC240" s="581"/>
      <c r="BD240" s="581"/>
      <c r="BE240" s="581"/>
      <c r="BF240" s="581"/>
      <c r="BG240" s="511" t="str">
        <f t="shared" si="107"/>
        <v>n.é.</v>
      </c>
      <c r="BH240" s="512"/>
    </row>
    <row r="241" spans="1:60" s="3" customFormat="1" ht="20.100000000000001" customHeight="1" x14ac:dyDescent="0.2">
      <c r="A241" s="579" t="s">
        <v>786</v>
      </c>
      <c r="B241" s="580"/>
      <c r="C241" s="537" t="s">
        <v>797</v>
      </c>
      <c r="D241" s="538"/>
      <c r="E241" s="538"/>
      <c r="F241" s="538"/>
      <c r="G241" s="538"/>
      <c r="H241" s="538"/>
      <c r="I241" s="538"/>
      <c r="J241" s="538"/>
      <c r="K241" s="538"/>
      <c r="L241" s="538"/>
      <c r="M241" s="538"/>
      <c r="N241" s="538"/>
      <c r="O241" s="538"/>
      <c r="P241" s="538"/>
      <c r="Q241" s="538"/>
      <c r="R241" s="538"/>
      <c r="S241" s="538"/>
      <c r="T241" s="538"/>
      <c r="U241" s="538"/>
      <c r="V241" s="538"/>
      <c r="W241" s="538"/>
      <c r="X241" s="538"/>
      <c r="Y241" s="538"/>
      <c r="Z241" s="538"/>
      <c r="AA241" s="538"/>
      <c r="AB241" s="539"/>
      <c r="AC241" s="540" t="s">
        <v>415</v>
      </c>
      <c r="AD241" s="541"/>
      <c r="AE241" s="588">
        <f>AE232+AE238+AE239</f>
        <v>0</v>
      </c>
      <c r="AF241" s="588"/>
      <c r="AG241" s="588"/>
      <c r="AH241" s="588"/>
      <c r="AI241" s="588">
        <f t="shared" ref="AI241" si="151">AI232+AI238+AI239</f>
        <v>0</v>
      </c>
      <c r="AJ241" s="588"/>
      <c r="AK241" s="588"/>
      <c r="AL241" s="588"/>
      <c r="AM241" s="588">
        <f t="shared" ref="AM241" si="152">AM232+AM238+AM239</f>
        <v>0</v>
      </c>
      <c r="AN241" s="588"/>
      <c r="AO241" s="588"/>
      <c r="AP241" s="588"/>
      <c r="AQ241" s="588">
        <f t="shared" ref="AQ241" si="153">AQ232+AQ238+AQ239</f>
        <v>0</v>
      </c>
      <c r="AR241" s="588"/>
      <c r="AS241" s="588"/>
      <c r="AT241" s="588"/>
      <c r="AU241" s="588">
        <f t="shared" ref="AU241" si="154">AU232+AU238+AU239</f>
        <v>0</v>
      </c>
      <c r="AV241" s="588"/>
      <c r="AW241" s="588"/>
      <c r="AX241" s="588"/>
      <c r="AY241" s="588">
        <f t="shared" ref="AY241" si="155">AY232+AY238+AY239</f>
        <v>0</v>
      </c>
      <c r="AZ241" s="588"/>
      <c r="BA241" s="588"/>
      <c r="BB241" s="588"/>
      <c r="BC241" s="588">
        <f t="shared" ref="BC241" si="156">BC232+BC238+BC239</f>
        <v>0</v>
      </c>
      <c r="BD241" s="588"/>
      <c r="BE241" s="588"/>
      <c r="BF241" s="588"/>
      <c r="BG241" s="524" t="str">
        <f t="shared" si="107"/>
        <v>n.é.</v>
      </c>
      <c r="BH241" s="525"/>
    </row>
    <row r="242" spans="1:60" s="3" customFormat="1" ht="20.100000000000001" customHeight="1" x14ac:dyDescent="0.2">
      <c r="A242" s="427" t="s">
        <v>787</v>
      </c>
      <c r="B242" s="428"/>
      <c r="C242" s="451" t="s">
        <v>798</v>
      </c>
      <c r="D242" s="452"/>
      <c r="E242" s="452"/>
      <c r="F242" s="452"/>
      <c r="G242" s="452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2"/>
      <c r="T242" s="452"/>
      <c r="U242" s="452"/>
      <c r="V242" s="452"/>
      <c r="W242" s="452"/>
      <c r="X242" s="452"/>
      <c r="Y242" s="452"/>
      <c r="Z242" s="452"/>
      <c r="AA242" s="452"/>
      <c r="AB242" s="453"/>
      <c r="AC242" s="454"/>
      <c r="AD242" s="455"/>
      <c r="AE242" s="585">
        <f>AE212+AE241</f>
        <v>55569622</v>
      </c>
      <c r="AF242" s="585"/>
      <c r="AG242" s="585"/>
      <c r="AH242" s="585"/>
      <c r="AI242" s="585">
        <f>AI212+AI241</f>
        <v>58062217</v>
      </c>
      <c r="AJ242" s="585"/>
      <c r="AK242" s="585"/>
      <c r="AL242" s="585"/>
      <c r="AM242" s="585">
        <f>AM212+AM241</f>
        <v>0</v>
      </c>
      <c r="AN242" s="585"/>
      <c r="AO242" s="585"/>
      <c r="AP242" s="585"/>
      <c r="AQ242" s="585">
        <f>AQ212+AQ241</f>
        <v>58062217</v>
      </c>
      <c r="AR242" s="585"/>
      <c r="AS242" s="585"/>
      <c r="AT242" s="585"/>
      <c r="AU242" s="585">
        <f>AU212+AU241</f>
        <v>55256697</v>
      </c>
      <c r="AV242" s="585"/>
      <c r="AW242" s="585"/>
      <c r="AX242" s="585"/>
      <c r="AY242" s="585">
        <f>AY212+AY241</f>
        <v>0</v>
      </c>
      <c r="AZ242" s="585"/>
      <c r="BA242" s="585"/>
      <c r="BB242" s="585"/>
      <c r="BC242" s="585">
        <f>BC212+BC241</f>
        <v>57449986</v>
      </c>
      <c r="BD242" s="585"/>
      <c r="BE242" s="585"/>
      <c r="BF242" s="585"/>
      <c r="BG242" s="586">
        <f t="shared" si="107"/>
        <v>0.98945560414959699</v>
      </c>
      <c r="BH242" s="587"/>
    </row>
    <row r="244" spans="1:60" x14ac:dyDescent="0.2">
      <c r="AC244" s="304"/>
      <c r="AD244" s="304"/>
      <c r="AE244" s="299">
        <f>AE242-AE109</f>
        <v>0</v>
      </c>
      <c r="AF244" s="299"/>
      <c r="AG244" s="299"/>
      <c r="AH244" s="299"/>
      <c r="AI244" s="299">
        <f>AI242-AI109</f>
        <v>0</v>
      </c>
      <c r="AJ244" s="299"/>
      <c r="AK244" s="299"/>
      <c r="AL244" s="299"/>
      <c r="AM244" s="298"/>
      <c r="AN244" s="298"/>
      <c r="AO244" s="298"/>
      <c r="AP244" s="298"/>
      <c r="AQ244" s="298"/>
      <c r="AR244" s="298"/>
      <c r="AS244" s="298"/>
      <c r="AT244" s="298"/>
      <c r="AU244" s="298"/>
      <c r="AV244" s="298"/>
      <c r="AW244" s="298"/>
      <c r="AX244" s="298"/>
      <c r="AY244" s="298"/>
      <c r="AZ244" s="298"/>
      <c r="BA244" s="298"/>
      <c r="BB244" s="298"/>
      <c r="BC244" s="299">
        <f>BC109-BC242</f>
        <v>124184</v>
      </c>
      <c r="BD244" s="299"/>
      <c r="BE244" s="299"/>
      <c r="BF244" s="299"/>
      <c r="BG244" s="300"/>
      <c r="BH244" s="300"/>
    </row>
  </sheetData>
  <autoFilter ref="A7:BH242" xr:uid="{00000000-0009-0000-0000-000006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20"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C244:AD244"/>
    <mergeCell ref="AE244:AH244"/>
    <mergeCell ref="AI244:AL244"/>
    <mergeCell ref="AM244:AP244"/>
    <mergeCell ref="AQ244:AT244"/>
    <mergeCell ref="A242:B242"/>
    <mergeCell ref="C242:AB242"/>
    <mergeCell ref="AC242:AD242"/>
    <mergeCell ref="AE242:AH242"/>
    <mergeCell ref="AI242:AL242"/>
    <mergeCell ref="AM242:AP242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37:AP237"/>
    <mergeCell ref="AQ237:AT237"/>
    <mergeCell ref="AU237:AX237"/>
    <mergeCell ref="AY237:BB237"/>
    <mergeCell ref="BC237:BF237"/>
    <mergeCell ref="BG237:BH237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1:AP231"/>
    <mergeCell ref="AQ231:AT231"/>
    <mergeCell ref="AU231:AX231"/>
    <mergeCell ref="AY231:BB231"/>
    <mergeCell ref="BC231:BF231"/>
    <mergeCell ref="BG231:BH231"/>
    <mergeCell ref="AQ230:AT230"/>
    <mergeCell ref="AU230:AX230"/>
    <mergeCell ref="AY230:BB230"/>
    <mergeCell ref="BC230:BF230"/>
    <mergeCell ref="BG230:BH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30:AP230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6:AP186"/>
    <mergeCell ref="AM187:AP187"/>
    <mergeCell ref="AQ187:AT187"/>
    <mergeCell ref="AU187:AX187"/>
    <mergeCell ref="AY187:BB187"/>
    <mergeCell ref="BC187:BF187"/>
    <mergeCell ref="BG187:BH187"/>
    <mergeCell ref="A187:B187"/>
    <mergeCell ref="C187:AB187"/>
    <mergeCell ref="AC187:AD187"/>
    <mergeCell ref="AE187:AH187"/>
    <mergeCell ref="AI187:AL187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Q169:AT169"/>
    <mergeCell ref="AU169:AX169"/>
    <mergeCell ref="AY169:BB169"/>
    <mergeCell ref="BC169:BF169"/>
    <mergeCell ref="BG169:BH169"/>
    <mergeCell ref="A169:B169"/>
    <mergeCell ref="C169:AB169"/>
    <mergeCell ref="AC169:AD169"/>
    <mergeCell ref="AE169:AH169"/>
    <mergeCell ref="AI169:AL169"/>
    <mergeCell ref="AM169:AP169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3:AT133"/>
    <mergeCell ref="AU133:AX133"/>
    <mergeCell ref="AY133:BB133"/>
    <mergeCell ref="BC133:BF133"/>
    <mergeCell ref="BG133:BH133"/>
    <mergeCell ref="A137:B137"/>
    <mergeCell ref="C137:AB137"/>
    <mergeCell ref="AC137:AD137"/>
    <mergeCell ref="AE137:AH137"/>
    <mergeCell ref="AI137:AL137"/>
    <mergeCell ref="A133:B133"/>
    <mergeCell ref="C133:AB133"/>
    <mergeCell ref="AC133:AD133"/>
    <mergeCell ref="AE133:AH133"/>
    <mergeCell ref="AI133:AL133"/>
    <mergeCell ref="AM133:AP133"/>
    <mergeCell ref="A136:B136"/>
    <mergeCell ref="C136:AB136"/>
    <mergeCell ref="AC136:AD136"/>
    <mergeCell ref="AE136:AH136"/>
    <mergeCell ref="AI136:AL136"/>
    <mergeCell ref="AM136:AP136"/>
    <mergeCell ref="AQ136:AT136"/>
    <mergeCell ref="AU136:AX136"/>
    <mergeCell ref="AY136:BB136"/>
    <mergeCell ref="BC136:BF136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Q110:AT110"/>
    <mergeCell ref="A109:B109"/>
    <mergeCell ref="AE109:AH109"/>
    <mergeCell ref="AI109:AL109"/>
    <mergeCell ref="AM109:AP109"/>
    <mergeCell ref="AQ109:AT109"/>
    <mergeCell ref="AU109:AX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I77:AL77"/>
    <mergeCell ref="AM76:AP76"/>
    <mergeCell ref="AQ76:AT76"/>
    <mergeCell ref="AU76:AX76"/>
    <mergeCell ref="AY76:BB76"/>
    <mergeCell ref="BC76:BF76"/>
    <mergeCell ref="BG76:BH76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M77:AP77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M53:AP53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56:B56"/>
    <mergeCell ref="C56:AB56"/>
    <mergeCell ref="AC56:AD56"/>
    <mergeCell ref="AE56:AH56"/>
    <mergeCell ref="AI56:AL56"/>
    <mergeCell ref="AQ49:AT49"/>
    <mergeCell ref="AU49:AX49"/>
    <mergeCell ref="AY49:BB49"/>
    <mergeCell ref="BC49:BF49"/>
    <mergeCell ref="BG49:BH49"/>
    <mergeCell ref="A52:B52"/>
    <mergeCell ref="C52:AB52"/>
    <mergeCell ref="AC52:AD52"/>
    <mergeCell ref="AE52:AH52"/>
    <mergeCell ref="AI52:AL52"/>
    <mergeCell ref="A49:B49"/>
    <mergeCell ref="C49:AB49"/>
    <mergeCell ref="AC49:AD49"/>
    <mergeCell ref="AE49:AH49"/>
    <mergeCell ref="AI49:AL49"/>
    <mergeCell ref="AM49:AP49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E54:AH54"/>
    <mergeCell ref="AI54:AL54"/>
    <mergeCell ref="A53:B53"/>
    <mergeCell ref="C53:AB53"/>
    <mergeCell ref="AM48:AP48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M51:AP51"/>
    <mergeCell ref="AQ51:AT51"/>
    <mergeCell ref="AU51:AX51"/>
    <mergeCell ref="AY51:BB51"/>
    <mergeCell ref="BC51:BF51"/>
    <mergeCell ref="A48:B48"/>
    <mergeCell ref="C48:AB48"/>
    <mergeCell ref="AC48:AD48"/>
    <mergeCell ref="AE48:AH48"/>
    <mergeCell ref="AI48:AL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BG50:BH50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Q47:AT47"/>
    <mergeCell ref="AU47:AX47"/>
    <mergeCell ref="AY47:BB47"/>
    <mergeCell ref="BC47:BF47"/>
    <mergeCell ref="AQ42:AT42"/>
    <mergeCell ref="AU42:AX42"/>
    <mergeCell ref="AY42:BB42"/>
    <mergeCell ref="BC42:BF42"/>
    <mergeCell ref="BG47:BH47"/>
    <mergeCell ref="AQ44:AT44"/>
    <mergeCell ref="AU44:AX44"/>
    <mergeCell ref="AY44:BB44"/>
    <mergeCell ref="BC44:BF44"/>
    <mergeCell ref="BG44:BH44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7:B47"/>
    <mergeCell ref="C47:AB47"/>
    <mergeCell ref="AC47:AD47"/>
    <mergeCell ref="AE47:AH47"/>
    <mergeCell ref="AI47:AL47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BG42:BH42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BG136:BH136"/>
    <mergeCell ref="BG51:BH51"/>
    <mergeCell ref="A134:B134"/>
    <mergeCell ref="C134:AB134"/>
    <mergeCell ref="AC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C53:AD53"/>
    <mergeCell ref="AE53:AH53"/>
    <mergeCell ref="AI53:AL53"/>
    <mergeCell ref="AM135:AP135"/>
    <mergeCell ref="AQ135:AT135"/>
    <mergeCell ref="AU135:AX135"/>
    <mergeCell ref="AY135:BB135"/>
    <mergeCell ref="BC135:BF135"/>
    <mergeCell ref="BG135:BH135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BE26"/>
  <sheetViews>
    <sheetView showGridLines="0" view="pageBreakPreview" zoomScaleSheetLayoutView="100" workbookViewId="0">
      <selection sqref="A1:BE1"/>
    </sheetView>
  </sheetViews>
  <sheetFormatPr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91" t="s">
        <v>1085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</row>
    <row r="2" spans="1:57" ht="28.5" customHeight="1" x14ac:dyDescent="0.2">
      <c r="A2" s="381" t="s">
        <v>475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6"/>
    </row>
    <row r="3" spans="1:57" ht="15" customHeight="1" x14ac:dyDescent="0.2">
      <c r="A3" s="384" t="s">
        <v>550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8"/>
    </row>
    <row r="4" spans="1:57" ht="15.95" customHeight="1" x14ac:dyDescent="0.2">
      <c r="A4" s="609" t="s">
        <v>615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</row>
    <row r="5" spans="1:57" s="9" customFormat="1" ht="20.100000000000001" customHeight="1" x14ac:dyDescent="0.2">
      <c r="A5" s="389" t="s">
        <v>441</v>
      </c>
      <c r="B5" s="389"/>
      <c r="C5" s="390" t="s">
        <v>464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 t="s">
        <v>465</v>
      </c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</row>
    <row r="6" spans="1:57" s="9" customFormat="1" ht="20.100000000000001" customHeight="1" x14ac:dyDescent="0.2">
      <c r="A6" s="389"/>
      <c r="B6" s="389"/>
      <c r="C6" s="390" t="s">
        <v>544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487" t="s">
        <v>813</v>
      </c>
      <c r="S6" s="392"/>
      <c r="T6" s="392"/>
      <c r="U6" s="392"/>
      <c r="V6" s="487" t="s">
        <v>814</v>
      </c>
      <c r="W6" s="392"/>
      <c r="X6" s="392"/>
      <c r="Y6" s="392"/>
      <c r="Z6" s="487" t="s">
        <v>438</v>
      </c>
      <c r="AA6" s="392"/>
      <c r="AB6" s="392"/>
      <c r="AC6" s="392"/>
      <c r="AD6" s="392" t="s">
        <v>544</v>
      </c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487" t="s">
        <v>813</v>
      </c>
      <c r="AU6" s="392"/>
      <c r="AV6" s="392"/>
      <c r="AW6" s="392"/>
      <c r="AX6" s="487" t="s">
        <v>814</v>
      </c>
      <c r="AY6" s="392"/>
      <c r="AZ6" s="392"/>
      <c r="BA6" s="392"/>
      <c r="BB6" s="487" t="s">
        <v>438</v>
      </c>
      <c r="BC6" s="392"/>
      <c r="BD6" s="392"/>
      <c r="BE6" s="392"/>
    </row>
    <row r="7" spans="1:57" s="9" customFormat="1" ht="12.75" customHeight="1" x14ac:dyDescent="0.2">
      <c r="A7" s="615" t="s">
        <v>176</v>
      </c>
      <c r="B7" s="615"/>
      <c r="C7" s="614" t="s">
        <v>177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 t="s">
        <v>178</v>
      </c>
      <c r="S7" s="614"/>
      <c r="T7" s="614"/>
      <c r="U7" s="614"/>
      <c r="V7" s="614" t="s">
        <v>175</v>
      </c>
      <c r="W7" s="614"/>
      <c r="X7" s="614"/>
      <c r="Y7" s="614"/>
      <c r="Z7" s="614" t="s">
        <v>440</v>
      </c>
      <c r="AA7" s="614"/>
      <c r="AB7" s="614"/>
      <c r="AC7" s="614"/>
      <c r="AD7" s="614" t="s">
        <v>554</v>
      </c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 t="s">
        <v>555</v>
      </c>
      <c r="AU7" s="614"/>
      <c r="AV7" s="614"/>
      <c r="AW7" s="614"/>
      <c r="AX7" s="614" t="s">
        <v>569</v>
      </c>
      <c r="AY7" s="614"/>
      <c r="AZ7" s="614"/>
      <c r="BA7" s="614"/>
      <c r="BB7" s="614" t="s">
        <v>570</v>
      </c>
      <c r="BC7" s="614"/>
      <c r="BD7" s="614"/>
      <c r="BE7" s="614"/>
    </row>
    <row r="8" spans="1:57" s="9" customFormat="1" ht="20.100000000000001" customHeight="1" x14ac:dyDescent="0.2">
      <c r="A8" s="611" t="s">
        <v>0</v>
      </c>
      <c r="B8" s="612"/>
      <c r="C8" s="616" t="s">
        <v>1074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3">
        <v>32512000</v>
      </c>
      <c r="S8" s="613"/>
      <c r="T8" s="613"/>
      <c r="U8" s="613"/>
      <c r="V8" s="613">
        <v>8293546</v>
      </c>
      <c r="W8" s="613"/>
      <c r="X8" s="613"/>
      <c r="Y8" s="613"/>
      <c r="Z8" s="613">
        <v>8293546</v>
      </c>
      <c r="AA8" s="613"/>
      <c r="AB8" s="613"/>
      <c r="AC8" s="613"/>
      <c r="AD8" s="616" t="s">
        <v>1018</v>
      </c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0"/>
      <c r="AU8" s="610"/>
      <c r="AV8" s="610"/>
      <c r="AW8" s="610"/>
      <c r="AX8" s="610">
        <v>635000</v>
      </c>
      <c r="AY8" s="610"/>
      <c r="AZ8" s="610"/>
      <c r="BA8" s="610"/>
      <c r="BB8" s="610">
        <v>635000</v>
      </c>
      <c r="BC8" s="610"/>
      <c r="BD8" s="610"/>
      <c r="BE8" s="610"/>
    </row>
    <row r="9" spans="1:57" s="9" customFormat="1" ht="27.75" customHeight="1" x14ac:dyDescent="0.2">
      <c r="A9" s="611" t="s">
        <v>1</v>
      </c>
      <c r="B9" s="612"/>
      <c r="C9" s="395" t="s">
        <v>1004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7"/>
      <c r="R9" s="613"/>
      <c r="S9" s="613"/>
      <c r="T9" s="613"/>
      <c r="U9" s="613"/>
      <c r="V9" s="613">
        <v>9620</v>
      </c>
      <c r="W9" s="613"/>
      <c r="X9" s="613"/>
      <c r="Y9" s="613"/>
      <c r="Z9" s="613">
        <v>9620</v>
      </c>
      <c r="AA9" s="613"/>
      <c r="AB9" s="613"/>
      <c r="AC9" s="613"/>
      <c r="AD9" s="616" t="s">
        <v>1017</v>
      </c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0"/>
      <c r="AU9" s="610"/>
      <c r="AV9" s="610"/>
      <c r="AW9" s="610"/>
      <c r="AX9" s="610">
        <v>2029094</v>
      </c>
      <c r="AY9" s="610"/>
      <c r="AZ9" s="610"/>
      <c r="BA9" s="610"/>
      <c r="BB9" s="610">
        <v>2029094</v>
      </c>
      <c r="BC9" s="610"/>
      <c r="BD9" s="610"/>
      <c r="BE9" s="610"/>
    </row>
    <row r="10" spans="1:57" s="9" customFormat="1" ht="27" customHeight="1" x14ac:dyDescent="0.2">
      <c r="A10" s="611" t="s">
        <v>2</v>
      </c>
      <c r="B10" s="612"/>
      <c r="C10" s="395" t="s">
        <v>1005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7"/>
      <c r="R10" s="613"/>
      <c r="S10" s="613"/>
      <c r="T10" s="613"/>
      <c r="U10" s="613"/>
      <c r="V10" s="613">
        <v>29210</v>
      </c>
      <c r="W10" s="613"/>
      <c r="X10" s="613"/>
      <c r="Y10" s="613"/>
      <c r="Z10" s="613">
        <v>29210</v>
      </c>
      <c r="AA10" s="613"/>
      <c r="AB10" s="613"/>
      <c r="AC10" s="613"/>
      <c r="AD10" s="616" t="s">
        <v>1015</v>
      </c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0"/>
      <c r="AU10" s="610"/>
      <c r="AV10" s="610"/>
      <c r="AW10" s="610"/>
      <c r="AX10" s="610">
        <v>2242414</v>
      </c>
      <c r="AY10" s="610"/>
      <c r="AZ10" s="610"/>
      <c r="BA10" s="610"/>
      <c r="BB10" s="610">
        <v>2242414</v>
      </c>
      <c r="BC10" s="610"/>
      <c r="BD10" s="610"/>
      <c r="BE10" s="610"/>
    </row>
    <row r="11" spans="1:57" s="9" customFormat="1" ht="27" customHeight="1" x14ac:dyDescent="0.2">
      <c r="A11" s="611" t="s">
        <v>4</v>
      </c>
      <c r="B11" s="612"/>
      <c r="C11" s="395" t="s">
        <v>1006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  <c r="R11" s="613"/>
      <c r="S11" s="613"/>
      <c r="T11" s="613"/>
      <c r="U11" s="613"/>
      <c r="V11" s="613">
        <v>1478996</v>
      </c>
      <c r="W11" s="613"/>
      <c r="X11" s="613"/>
      <c r="Y11" s="613"/>
      <c r="Z11" s="613">
        <v>1478996</v>
      </c>
      <c r="AA11" s="613"/>
      <c r="AB11" s="613"/>
      <c r="AC11" s="613"/>
      <c r="AD11" s="616" t="s">
        <v>1016</v>
      </c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0"/>
      <c r="AU11" s="610"/>
      <c r="AV11" s="610"/>
      <c r="AW11" s="610"/>
      <c r="AX11" s="610">
        <v>934407</v>
      </c>
      <c r="AY11" s="610"/>
      <c r="AZ11" s="610"/>
      <c r="BA11" s="610"/>
      <c r="BB11" s="610"/>
      <c r="BC11" s="610"/>
      <c r="BD11" s="610"/>
      <c r="BE11" s="610"/>
    </row>
    <row r="12" spans="1:57" s="9" customFormat="1" ht="27" customHeight="1" x14ac:dyDescent="0.2">
      <c r="A12" s="393" t="s">
        <v>5</v>
      </c>
      <c r="B12" s="394"/>
      <c r="C12" s="395" t="s">
        <v>1007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7"/>
      <c r="R12" s="599"/>
      <c r="S12" s="600"/>
      <c r="T12" s="600"/>
      <c r="U12" s="601"/>
      <c r="V12" s="596">
        <v>165000</v>
      </c>
      <c r="W12" s="597"/>
      <c r="X12" s="597"/>
      <c r="Y12" s="598"/>
      <c r="Z12" s="596">
        <v>165000</v>
      </c>
      <c r="AA12" s="597"/>
      <c r="AB12" s="597"/>
      <c r="AC12" s="598"/>
      <c r="AD12" s="395" t="s">
        <v>1022</v>
      </c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7"/>
      <c r="AT12" s="602"/>
      <c r="AU12" s="603"/>
      <c r="AV12" s="603"/>
      <c r="AW12" s="604"/>
      <c r="AX12" s="593">
        <v>350000</v>
      </c>
      <c r="AY12" s="594"/>
      <c r="AZ12" s="594"/>
      <c r="BA12" s="595"/>
      <c r="BB12" s="593">
        <v>350000</v>
      </c>
      <c r="BC12" s="594"/>
      <c r="BD12" s="594"/>
      <c r="BE12" s="595"/>
    </row>
    <row r="13" spans="1:57" s="9" customFormat="1" ht="27" customHeight="1" x14ac:dyDescent="0.2">
      <c r="A13" s="393" t="s">
        <v>6</v>
      </c>
      <c r="B13" s="394"/>
      <c r="C13" s="395" t="s">
        <v>1008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7"/>
      <c r="R13" s="599"/>
      <c r="S13" s="600"/>
      <c r="T13" s="600"/>
      <c r="U13" s="601"/>
      <c r="V13" s="596">
        <v>136906</v>
      </c>
      <c r="W13" s="597"/>
      <c r="X13" s="597"/>
      <c r="Y13" s="598"/>
      <c r="Z13" s="596">
        <v>136906</v>
      </c>
      <c r="AA13" s="597"/>
      <c r="AB13" s="597"/>
      <c r="AC13" s="598"/>
      <c r="AD13" s="395" t="s">
        <v>1023</v>
      </c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7"/>
      <c r="AT13" s="602"/>
      <c r="AU13" s="603"/>
      <c r="AV13" s="603"/>
      <c r="AW13" s="604"/>
      <c r="AX13" s="593">
        <v>472186</v>
      </c>
      <c r="AY13" s="594"/>
      <c r="AZ13" s="594"/>
      <c r="BA13" s="595"/>
      <c r="BB13" s="593">
        <v>472186</v>
      </c>
      <c r="BC13" s="594"/>
      <c r="BD13" s="594"/>
      <c r="BE13" s="595"/>
    </row>
    <row r="14" spans="1:57" s="9" customFormat="1" ht="20.100000000000001" customHeight="1" x14ac:dyDescent="0.2">
      <c r="A14" s="393" t="s">
        <v>7</v>
      </c>
      <c r="B14" s="394"/>
      <c r="C14" s="395" t="s">
        <v>1009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7"/>
      <c r="R14" s="599"/>
      <c r="S14" s="600"/>
      <c r="T14" s="600"/>
      <c r="U14" s="601"/>
      <c r="V14" s="596">
        <v>298300</v>
      </c>
      <c r="W14" s="597"/>
      <c r="X14" s="597"/>
      <c r="Y14" s="598"/>
      <c r="Z14" s="596">
        <v>298300</v>
      </c>
      <c r="AA14" s="597"/>
      <c r="AB14" s="597"/>
      <c r="AC14" s="598"/>
      <c r="AD14" s="395" t="s">
        <v>1027</v>
      </c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7"/>
      <c r="AT14" s="602"/>
      <c r="AU14" s="603"/>
      <c r="AV14" s="603"/>
      <c r="AW14" s="604"/>
      <c r="AX14" s="593">
        <v>150000</v>
      </c>
      <c r="AY14" s="594"/>
      <c r="AZ14" s="594"/>
      <c r="BA14" s="595"/>
      <c r="BB14" s="593">
        <v>150000</v>
      </c>
      <c r="BC14" s="594"/>
      <c r="BD14" s="594"/>
      <c r="BE14" s="595"/>
    </row>
    <row r="15" spans="1:57" s="9" customFormat="1" ht="28.5" customHeight="1" x14ac:dyDescent="0.2">
      <c r="A15" s="393" t="s">
        <v>8</v>
      </c>
      <c r="B15" s="394"/>
      <c r="C15" s="437" t="s">
        <v>1010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9"/>
      <c r="R15" s="599"/>
      <c r="S15" s="600"/>
      <c r="T15" s="600"/>
      <c r="U15" s="601"/>
      <c r="V15" s="596">
        <v>34544</v>
      </c>
      <c r="W15" s="597"/>
      <c r="X15" s="597"/>
      <c r="Y15" s="598"/>
      <c r="Z15" s="596">
        <v>34544</v>
      </c>
      <c r="AA15" s="597"/>
      <c r="AB15" s="597"/>
      <c r="AC15" s="598"/>
      <c r="AD15" s="395" t="s">
        <v>1024</v>
      </c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7"/>
      <c r="AT15" s="602"/>
      <c r="AU15" s="603"/>
      <c r="AV15" s="603"/>
      <c r="AW15" s="604"/>
      <c r="AX15" s="593">
        <v>1545957</v>
      </c>
      <c r="AY15" s="594"/>
      <c r="AZ15" s="594"/>
      <c r="BA15" s="595"/>
      <c r="BB15" s="593">
        <v>1545957</v>
      </c>
      <c r="BC15" s="594"/>
      <c r="BD15" s="594"/>
      <c r="BE15" s="595"/>
    </row>
    <row r="16" spans="1:57" s="9" customFormat="1" ht="20.100000000000001" customHeight="1" x14ac:dyDescent="0.2">
      <c r="A16" s="393" t="s">
        <v>9</v>
      </c>
      <c r="B16" s="394"/>
      <c r="C16" s="437" t="s">
        <v>1075</v>
      </c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9"/>
      <c r="R16" s="599"/>
      <c r="S16" s="600"/>
      <c r="T16" s="600"/>
      <c r="U16" s="601"/>
      <c r="V16" s="596">
        <v>15991</v>
      </c>
      <c r="W16" s="597"/>
      <c r="X16" s="597"/>
      <c r="Y16" s="598"/>
      <c r="Z16" s="596">
        <v>15991</v>
      </c>
      <c r="AA16" s="597"/>
      <c r="AB16" s="597"/>
      <c r="AC16" s="598"/>
      <c r="AD16" s="395" t="s">
        <v>1026</v>
      </c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7"/>
      <c r="AT16" s="602"/>
      <c r="AU16" s="603"/>
      <c r="AV16" s="603"/>
      <c r="AW16" s="604"/>
      <c r="AX16" s="593">
        <v>90000</v>
      </c>
      <c r="AY16" s="594"/>
      <c r="AZ16" s="594"/>
      <c r="BA16" s="595"/>
      <c r="BB16" s="593">
        <v>90000</v>
      </c>
      <c r="BC16" s="594"/>
      <c r="BD16" s="594"/>
      <c r="BE16" s="595"/>
    </row>
    <row r="17" spans="1:57" s="9" customFormat="1" ht="27" customHeight="1" x14ac:dyDescent="0.2">
      <c r="A17" s="393" t="s">
        <v>10</v>
      </c>
      <c r="B17" s="394"/>
      <c r="C17" s="437" t="s">
        <v>1076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9"/>
      <c r="R17" s="599"/>
      <c r="S17" s="600"/>
      <c r="T17" s="600"/>
      <c r="U17" s="601"/>
      <c r="V17" s="596">
        <v>70000</v>
      </c>
      <c r="W17" s="597"/>
      <c r="X17" s="597"/>
      <c r="Y17" s="598"/>
      <c r="Z17" s="596">
        <v>70000</v>
      </c>
      <c r="AA17" s="597"/>
      <c r="AB17" s="597"/>
      <c r="AC17" s="598"/>
      <c r="AD17" s="395" t="s">
        <v>1025</v>
      </c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7"/>
      <c r="AT17" s="602"/>
      <c r="AU17" s="603"/>
      <c r="AV17" s="603"/>
      <c r="AW17" s="604"/>
      <c r="AX17" s="593">
        <v>35501500</v>
      </c>
      <c r="AY17" s="594"/>
      <c r="AZ17" s="594"/>
      <c r="BA17" s="595"/>
      <c r="BB17" s="593">
        <v>35501500</v>
      </c>
      <c r="BC17" s="594"/>
      <c r="BD17" s="594"/>
      <c r="BE17" s="595"/>
    </row>
    <row r="18" spans="1:57" s="9" customFormat="1" ht="20.100000000000001" customHeight="1" x14ac:dyDescent="0.2">
      <c r="A18" s="393" t="s">
        <v>11</v>
      </c>
      <c r="B18" s="394"/>
      <c r="C18" s="437" t="s">
        <v>1011</v>
      </c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9"/>
      <c r="R18" s="599"/>
      <c r="S18" s="600"/>
      <c r="T18" s="600"/>
      <c r="U18" s="601"/>
      <c r="V18" s="596">
        <v>95000</v>
      </c>
      <c r="W18" s="597"/>
      <c r="X18" s="597"/>
      <c r="Y18" s="598"/>
      <c r="Z18" s="596">
        <v>95000</v>
      </c>
      <c r="AA18" s="597"/>
      <c r="AB18" s="597"/>
      <c r="AC18" s="598"/>
      <c r="AD18" s="127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9"/>
      <c r="AT18" s="602"/>
      <c r="AU18" s="603"/>
      <c r="AV18" s="603"/>
      <c r="AW18" s="604"/>
      <c r="AX18" s="602"/>
      <c r="AY18" s="603"/>
      <c r="AZ18" s="603"/>
      <c r="BA18" s="604"/>
      <c r="BB18" s="131"/>
      <c r="BC18" s="132"/>
      <c r="BD18" s="132"/>
      <c r="BE18" s="133"/>
    </row>
    <row r="19" spans="1:57" s="9" customFormat="1" ht="20.100000000000001" customHeight="1" x14ac:dyDescent="0.2">
      <c r="A19" s="393" t="s">
        <v>12</v>
      </c>
      <c r="B19" s="394"/>
      <c r="C19" s="437" t="s">
        <v>1012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9"/>
      <c r="R19" s="599"/>
      <c r="S19" s="600"/>
      <c r="T19" s="600"/>
      <c r="U19" s="601"/>
      <c r="V19" s="596">
        <v>217079</v>
      </c>
      <c r="W19" s="597"/>
      <c r="X19" s="597"/>
      <c r="Y19" s="598"/>
      <c r="Z19" s="596">
        <v>217079</v>
      </c>
      <c r="AA19" s="597"/>
      <c r="AB19" s="597"/>
      <c r="AC19" s="598"/>
      <c r="AD19" s="127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602"/>
      <c r="AU19" s="603"/>
      <c r="AV19" s="603"/>
      <c r="AW19" s="604"/>
      <c r="AX19" s="602"/>
      <c r="AY19" s="603"/>
      <c r="AZ19" s="603"/>
      <c r="BA19" s="604"/>
      <c r="BB19" s="131"/>
      <c r="BC19" s="132"/>
      <c r="BD19" s="132"/>
      <c r="BE19" s="133"/>
    </row>
    <row r="20" spans="1:57" s="9" customFormat="1" ht="20.100000000000001" customHeight="1" x14ac:dyDescent="0.2">
      <c r="A20" s="393" t="s">
        <v>13</v>
      </c>
      <c r="B20" s="394"/>
      <c r="C20" s="437" t="s">
        <v>1013</v>
      </c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9"/>
      <c r="R20" s="599"/>
      <c r="S20" s="600"/>
      <c r="T20" s="600"/>
      <c r="U20" s="601"/>
      <c r="V20" s="596">
        <v>2000000</v>
      </c>
      <c r="W20" s="597"/>
      <c r="X20" s="597"/>
      <c r="Y20" s="598"/>
      <c r="Z20" s="596">
        <v>2000000</v>
      </c>
      <c r="AA20" s="597"/>
      <c r="AB20" s="597"/>
      <c r="AC20" s="598"/>
      <c r="AD20" s="127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9"/>
      <c r="AT20" s="602"/>
      <c r="AU20" s="603"/>
      <c r="AV20" s="603"/>
      <c r="AW20" s="604"/>
      <c r="AX20" s="602"/>
      <c r="AY20" s="603"/>
      <c r="AZ20" s="603"/>
      <c r="BA20" s="604"/>
      <c r="BB20" s="131"/>
      <c r="BC20" s="132"/>
      <c r="BD20" s="132"/>
      <c r="BE20" s="133"/>
    </row>
    <row r="21" spans="1:57" s="9" customFormat="1" ht="20.100000000000001" customHeight="1" x14ac:dyDescent="0.2">
      <c r="A21" s="393" t="s">
        <v>14</v>
      </c>
      <c r="B21" s="394"/>
      <c r="C21" s="437" t="s">
        <v>1014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9"/>
      <c r="R21" s="599"/>
      <c r="S21" s="600"/>
      <c r="T21" s="600"/>
      <c r="U21" s="601"/>
      <c r="V21" s="596">
        <v>7537668</v>
      </c>
      <c r="W21" s="597"/>
      <c r="X21" s="597"/>
      <c r="Y21" s="598"/>
      <c r="Z21" s="596">
        <v>7537668</v>
      </c>
      <c r="AA21" s="597"/>
      <c r="AB21" s="597"/>
      <c r="AC21" s="598"/>
      <c r="AD21" s="127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602"/>
      <c r="AU21" s="603"/>
      <c r="AV21" s="603"/>
      <c r="AW21" s="604"/>
      <c r="AX21" s="602"/>
      <c r="AY21" s="603"/>
      <c r="AZ21" s="603"/>
      <c r="BA21" s="604"/>
      <c r="BB21" s="131"/>
      <c r="BC21" s="132"/>
      <c r="BD21" s="132"/>
      <c r="BE21" s="133"/>
    </row>
    <row r="22" spans="1:57" s="9" customFormat="1" ht="26.25" customHeight="1" x14ac:dyDescent="0.2">
      <c r="A22" s="393" t="s">
        <v>15</v>
      </c>
      <c r="B22" s="394"/>
      <c r="C22" s="395" t="s">
        <v>1019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7"/>
      <c r="R22" s="599"/>
      <c r="S22" s="600"/>
      <c r="T22" s="600"/>
      <c r="U22" s="601"/>
      <c r="V22" s="596">
        <v>850000</v>
      </c>
      <c r="W22" s="597"/>
      <c r="X22" s="597"/>
      <c r="Y22" s="598"/>
      <c r="Z22" s="596">
        <v>850000</v>
      </c>
      <c r="AA22" s="597"/>
      <c r="AB22" s="597"/>
      <c r="AC22" s="598"/>
      <c r="AD22" s="127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9"/>
      <c r="AT22" s="602"/>
      <c r="AU22" s="603"/>
      <c r="AV22" s="603"/>
      <c r="AW22" s="604"/>
      <c r="AX22" s="602"/>
      <c r="AY22" s="603"/>
      <c r="AZ22" s="603"/>
      <c r="BA22" s="604"/>
      <c r="BB22" s="131"/>
      <c r="BC22" s="132"/>
      <c r="BD22" s="132"/>
      <c r="BE22" s="133"/>
    </row>
    <row r="23" spans="1:57" s="9" customFormat="1" ht="27" customHeight="1" x14ac:dyDescent="0.2">
      <c r="A23" s="393" t="s">
        <v>53</v>
      </c>
      <c r="B23" s="394"/>
      <c r="C23" s="395" t="s">
        <v>1020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7"/>
      <c r="R23" s="599"/>
      <c r="S23" s="600"/>
      <c r="T23" s="600"/>
      <c r="U23" s="601"/>
      <c r="V23" s="596">
        <v>3359153</v>
      </c>
      <c r="W23" s="597"/>
      <c r="X23" s="597"/>
      <c r="Y23" s="598"/>
      <c r="Z23" s="596">
        <v>3359153</v>
      </c>
      <c r="AA23" s="597"/>
      <c r="AB23" s="597"/>
      <c r="AC23" s="598"/>
      <c r="AD23" s="127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9"/>
      <c r="AT23" s="602"/>
      <c r="AU23" s="603"/>
      <c r="AV23" s="603"/>
      <c r="AW23" s="604"/>
      <c r="AX23" s="602"/>
      <c r="AY23" s="603"/>
      <c r="AZ23" s="603"/>
      <c r="BA23" s="604"/>
      <c r="BB23" s="131"/>
      <c r="BC23" s="132"/>
      <c r="BD23" s="132"/>
      <c r="BE23" s="133"/>
    </row>
    <row r="24" spans="1:57" s="9" customFormat="1" ht="20.100000000000001" customHeight="1" x14ac:dyDescent="0.2">
      <c r="A24" s="393" t="s">
        <v>54</v>
      </c>
      <c r="B24" s="394"/>
      <c r="C24" s="395" t="s">
        <v>1021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7"/>
      <c r="R24" s="599"/>
      <c r="S24" s="600"/>
      <c r="T24" s="600"/>
      <c r="U24" s="601"/>
      <c r="V24" s="599">
        <v>627367</v>
      </c>
      <c r="W24" s="600"/>
      <c r="X24" s="600"/>
      <c r="Y24" s="601"/>
      <c r="Z24" s="599">
        <v>627367</v>
      </c>
      <c r="AA24" s="600"/>
      <c r="AB24" s="600"/>
      <c r="AC24" s="601"/>
      <c r="AD24" s="127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9"/>
      <c r="AT24" s="602"/>
      <c r="AU24" s="603"/>
      <c r="AV24" s="603"/>
      <c r="AW24" s="604"/>
      <c r="AX24" s="602"/>
      <c r="AY24" s="603"/>
      <c r="AZ24" s="603"/>
      <c r="BA24" s="604"/>
      <c r="BB24" s="131"/>
      <c r="BC24" s="132"/>
      <c r="BD24" s="132"/>
      <c r="BE24" s="133"/>
    </row>
    <row r="25" spans="1:57" s="9" customFormat="1" ht="20.100000000000001" customHeight="1" x14ac:dyDescent="0.2">
      <c r="A25" s="623" t="s">
        <v>55</v>
      </c>
      <c r="B25" s="624"/>
      <c r="C25" s="625" t="s">
        <v>549</v>
      </c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6">
        <f>SUM(R8:U11)</f>
        <v>32512000</v>
      </c>
      <c r="S25" s="626"/>
      <c r="T25" s="626"/>
      <c r="U25" s="626"/>
      <c r="V25" s="626">
        <f>SUM(V8:Y24)</f>
        <v>25218380</v>
      </c>
      <c r="W25" s="626"/>
      <c r="X25" s="626"/>
      <c r="Y25" s="626"/>
      <c r="Z25" s="626">
        <f>SUM(Z8:AC24)</f>
        <v>25218380</v>
      </c>
      <c r="AA25" s="626"/>
      <c r="AB25" s="626"/>
      <c r="AC25" s="626"/>
      <c r="AD25" s="620" t="s">
        <v>551</v>
      </c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2"/>
      <c r="AT25" s="585">
        <f>SUM(AT8:AW11)</f>
        <v>0</v>
      </c>
      <c r="AU25" s="585"/>
      <c r="AV25" s="585"/>
      <c r="AW25" s="585"/>
      <c r="AX25" s="585">
        <f>SUM(AX8:BA17)</f>
        <v>43950558</v>
      </c>
      <c r="AY25" s="585"/>
      <c r="AZ25" s="585"/>
      <c r="BA25" s="585"/>
      <c r="BB25" s="585">
        <f>SUM(BB8:BE17)</f>
        <v>43016151</v>
      </c>
      <c r="BC25" s="585"/>
      <c r="BD25" s="585"/>
      <c r="BE25" s="585"/>
    </row>
    <row r="26" spans="1:57" ht="20.100000000000001" customHeight="1" x14ac:dyDescent="0.2">
      <c r="A26" s="617"/>
      <c r="B26" s="617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18"/>
      <c r="AR26" s="618"/>
      <c r="AS26" s="8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</row>
  </sheetData>
  <mergeCells count="181">
    <mergeCell ref="A25:B25"/>
    <mergeCell ref="C25:Q25"/>
    <mergeCell ref="R25:U25"/>
    <mergeCell ref="V25:Y25"/>
    <mergeCell ref="Z25:AC25"/>
    <mergeCell ref="C12:Q12"/>
    <mergeCell ref="C13:Q13"/>
    <mergeCell ref="C14:Q14"/>
    <mergeCell ref="C15:Q15"/>
    <mergeCell ref="C16:Q16"/>
    <mergeCell ref="C17:Q17"/>
    <mergeCell ref="C18:Q18"/>
    <mergeCell ref="C19:Q19"/>
    <mergeCell ref="C20:Q20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R12:U12"/>
    <mergeCell ref="Z11:AC11"/>
    <mergeCell ref="A10:B10"/>
    <mergeCell ref="C10:Q10"/>
    <mergeCell ref="R10:U10"/>
    <mergeCell ref="V10:Y10"/>
    <mergeCell ref="A11:B11"/>
    <mergeCell ref="C11:Q11"/>
    <mergeCell ref="R11:U11"/>
    <mergeCell ref="V11:Y11"/>
    <mergeCell ref="Z10:AC10"/>
    <mergeCell ref="AD25:AS25"/>
    <mergeCell ref="AT25:AW25"/>
    <mergeCell ref="AX25:BA25"/>
    <mergeCell ref="BB25:BE25"/>
    <mergeCell ref="BB10:BE10"/>
    <mergeCell ref="AD11:AS11"/>
    <mergeCell ref="AT11:AW11"/>
    <mergeCell ref="AX11:BA11"/>
    <mergeCell ref="BB11:BE11"/>
    <mergeCell ref="AD10:AS10"/>
    <mergeCell ref="AT10:AW10"/>
    <mergeCell ref="AX10:BA10"/>
    <mergeCell ref="AD12:AS12"/>
    <mergeCell ref="AD13:AS13"/>
    <mergeCell ref="AD14:AS14"/>
    <mergeCell ref="AD15:AS15"/>
    <mergeCell ref="AD16:AS16"/>
    <mergeCell ref="AD17:AS17"/>
    <mergeCell ref="BB12:BE12"/>
    <mergeCell ref="BB13:BE13"/>
    <mergeCell ref="BB14:BE14"/>
    <mergeCell ref="BB15:BE15"/>
    <mergeCell ref="BB16:BE16"/>
    <mergeCell ref="BB17:BE17"/>
    <mergeCell ref="A26:B26"/>
    <mergeCell ref="C26:Q26"/>
    <mergeCell ref="R26:U26"/>
    <mergeCell ref="V26:Y26"/>
    <mergeCell ref="Z26:AC26"/>
    <mergeCell ref="AD26:AR26"/>
    <mergeCell ref="AT26:AW26"/>
    <mergeCell ref="AX26:BA26"/>
    <mergeCell ref="BB26:BE26"/>
    <mergeCell ref="V9:Y9"/>
    <mergeCell ref="Z9:AC9"/>
    <mergeCell ref="BB7:BE7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AD9:AS9"/>
    <mergeCell ref="AT9:AW9"/>
    <mergeCell ref="A8:B8"/>
    <mergeCell ref="C8:Q8"/>
    <mergeCell ref="R8:U8"/>
    <mergeCell ref="V8:Y8"/>
    <mergeCell ref="Z8:AC8"/>
    <mergeCell ref="AD8:AS8"/>
    <mergeCell ref="R17:U17"/>
    <mergeCell ref="R18:U18"/>
    <mergeCell ref="R19:U19"/>
    <mergeCell ref="R20:U20"/>
    <mergeCell ref="R21:U21"/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AX9:BA9"/>
    <mergeCell ref="BB9:BE9"/>
    <mergeCell ref="AT8:AW8"/>
    <mergeCell ref="AX8:BA8"/>
    <mergeCell ref="BB8:BE8"/>
    <mergeCell ref="A9:B9"/>
    <mergeCell ref="C9:Q9"/>
    <mergeCell ref="R9:U9"/>
    <mergeCell ref="R22:U22"/>
    <mergeCell ref="R23:U23"/>
    <mergeCell ref="R24:U24"/>
    <mergeCell ref="C21:Q21"/>
    <mergeCell ref="C22:Q22"/>
    <mergeCell ref="C23:Q23"/>
    <mergeCell ref="C24:Q24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R13:U13"/>
    <mergeCell ref="R14:U14"/>
    <mergeCell ref="R15:U15"/>
    <mergeCell ref="R16:U16"/>
    <mergeCell ref="AX19:BA19"/>
    <mergeCell ref="AX20:BA20"/>
    <mergeCell ref="AX21:BA21"/>
    <mergeCell ref="AX22:BA22"/>
    <mergeCell ref="AX23:BA23"/>
    <mergeCell ref="AX24:BA24"/>
    <mergeCell ref="AT12:AW12"/>
    <mergeCell ref="AT13:AW13"/>
    <mergeCell ref="AT14:AW14"/>
    <mergeCell ref="AT15:AW15"/>
    <mergeCell ref="AT16:AW16"/>
    <mergeCell ref="AT17:AW17"/>
    <mergeCell ref="AT18:AW18"/>
    <mergeCell ref="AT19:AW19"/>
    <mergeCell ref="AT20:AW20"/>
    <mergeCell ref="AT21:AW21"/>
    <mergeCell ref="AT22:AW22"/>
    <mergeCell ref="AT23:AW23"/>
    <mergeCell ref="AT24:AW24"/>
    <mergeCell ref="A21:B21"/>
    <mergeCell ref="A22:B22"/>
    <mergeCell ref="A23:B23"/>
    <mergeCell ref="A24:B24"/>
    <mergeCell ref="AX12:BA12"/>
    <mergeCell ref="AX13:BA13"/>
    <mergeCell ref="AX14:BA1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Z21:AC21"/>
    <mergeCell ref="Z22:AC22"/>
    <mergeCell ref="Z23:AC23"/>
    <mergeCell ref="Z24:AC24"/>
    <mergeCell ref="AX15:BA15"/>
    <mergeCell ref="AX16:BA16"/>
    <mergeCell ref="AX17:BA17"/>
    <mergeCell ref="AX18:BA1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BE15"/>
  <sheetViews>
    <sheetView showGridLines="0" view="pageBreakPreview" zoomScaleSheetLayoutView="100" workbookViewId="0">
      <selection sqref="A1:BE1"/>
    </sheetView>
  </sheetViews>
  <sheetFormatPr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491" t="s">
        <v>1086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</row>
    <row r="2" spans="1:57" ht="28.5" customHeight="1" x14ac:dyDescent="0.2">
      <c r="A2" s="381" t="s">
        <v>516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6"/>
    </row>
    <row r="3" spans="1:57" ht="15" customHeight="1" x14ac:dyDescent="0.2">
      <c r="A3" s="384" t="s">
        <v>575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8"/>
    </row>
    <row r="4" spans="1:57" ht="15.95" customHeight="1" x14ac:dyDescent="0.2">
      <c r="A4" s="609" t="s">
        <v>615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</row>
    <row r="5" spans="1:57" s="9" customFormat="1" ht="20.100000000000001" customHeight="1" x14ac:dyDescent="0.2">
      <c r="A5" s="389" t="s">
        <v>441</v>
      </c>
      <c r="B5" s="389"/>
      <c r="C5" s="390" t="s">
        <v>464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 t="s">
        <v>465</v>
      </c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</row>
    <row r="6" spans="1:57" s="9" customFormat="1" ht="20.100000000000001" customHeight="1" x14ac:dyDescent="0.2">
      <c r="A6" s="389"/>
      <c r="B6" s="389"/>
      <c r="C6" s="390" t="s">
        <v>544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487" t="s">
        <v>813</v>
      </c>
      <c r="S6" s="392"/>
      <c r="T6" s="392"/>
      <c r="U6" s="392"/>
      <c r="V6" s="487" t="s">
        <v>814</v>
      </c>
      <c r="W6" s="392"/>
      <c r="X6" s="392"/>
      <c r="Y6" s="392"/>
      <c r="Z6" s="487" t="s">
        <v>438</v>
      </c>
      <c r="AA6" s="392"/>
      <c r="AB6" s="392"/>
      <c r="AC6" s="392"/>
      <c r="AD6" s="392" t="s">
        <v>544</v>
      </c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487" t="s">
        <v>813</v>
      </c>
      <c r="AU6" s="392"/>
      <c r="AV6" s="392"/>
      <c r="AW6" s="392"/>
      <c r="AX6" s="487" t="s">
        <v>814</v>
      </c>
      <c r="AY6" s="392"/>
      <c r="AZ6" s="392"/>
      <c r="BA6" s="392"/>
      <c r="BB6" s="487" t="s">
        <v>438</v>
      </c>
      <c r="BC6" s="392"/>
      <c r="BD6" s="392"/>
      <c r="BE6" s="392"/>
    </row>
    <row r="7" spans="1:57" s="9" customFormat="1" ht="12.75" customHeight="1" x14ac:dyDescent="0.2">
      <c r="A7" s="615" t="s">
        <v>176</v>
      </c>
      <c r="B7" s="615"/>
      <c r="C7" s="614" t="s">
        <v>177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 t="s">
        <v>178</v>
      </c>
      <c r="S7" s="614"/>
      <c r="T7" s="614"/>
      <c r="U7" s="614"/>
      <c r="V7" s="614" t="s">
        <v>175</v>
      </c>
      <c r="W7" s="614"/>
      <c r="X7" s="614"/>
      <c r="Y7" s="614"/>
      <c r="Z7" s="614" t="s">
        <v>440</v>
      </c>
      <c r="AA7" s="614"/>
      <c r="AB7" s="614"/>
      <c r="AC7" s="614"/>
      <c r="AD7" s="614" t="s">
        <v>554</v>
      </c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 t="s">
        <v>555</v>
      </c>
      <c r="AU7" s="614"/>
      <c r="AV7" s="614"/>
      <c r="AW7" s="614"/>
      <c r="AX7" s="614" t="s">
        <v>569</v>
      </c>
      <c r="AY7" s="614"/>
      <c r="AZ7" s="614"/>
      <c r="BA7" s="614"/>
      <c r="BB7" s="614" t="s">
        <v>570</v>
      </c>
      <c r="BC7" s="614"/>
      <c r="BD7" s="614"/>
      <c r="BE7" s="614"/>
    </row>
    <row r="8" spans="1:57" s="9" customFormat="1" ht="20.100000000000001" customHeight="1" x14ac:dyDescent="0.2">
      <c r="A8" s="611" t="s">
        <v>0</v>
      </c>
      <c r="B8" s="612"/>
      <c r="C8" s="616" t="s">
        <v>1043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3"/>
      <c r="S8" s="613"/>
      <c r="T8" s="613"/>
      <c r="U8" s="613"/>
      <c r="V8" s="613">
        <v>60000</v>
      </c>
      <c r="W8" s="613"/>
      <c r="X8" s="613"/>
      <c r="Y8" s="613"/>
      <c r="Z8" s="613">
        <v>60000</v>
      </c>
      <c r="AA8" s="613"/>
      <c r="AB8" s="613"/>
      <c r="AC8" s="613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</row>
    <row r="9" spans="1:57" s="9" customFormat="1" ht="20.100000000000001" customHeight="1" x14ac:dyDescent="0.2">
      <c r="A9" s="611" t="s">
        <v>1</v>
      </c>
      <c r="B9" s="612"/>
      <c r="C9" s="616" t="s">
        <v>1044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3"/>
      <c r="S9" s="613"/>
      <c r="T9" s="613"/>
      <c r="U9" s="613"/>
      <c r="V9" s="613">
        <v>14986</v>
      </c>
      <c r="W9" s="613"/>
      <c r="X9" s="613"/>
      <c r="Y9" s="613"/>
      <c r="Z9" s="613">
        <v>14986</v>
      </c>
      <c r="AA9" s="613"/>
      <c r="AB9" s="613"/>
      <c r="AC9" s="613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</row>
    <row r="10" spans="1:57" s="9" customFormat="1" ht="20.100000000000001" customHeight="1" x14ac:dyDescent="0.2">
      <c r="A10" s="611" t="s">
        <v>2</v>
      </c>
      <c r="B10" s="612"/>
      <c r="C10" s="616" t="s">
        <v>1045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3"/>
      <c r="S10" s="613"/>
      <c r="T10" s="613"/>
      <c r="U10" s="613"/>
      <c r="V10" s="613">
        <v>7874</v>
      </c>
      <c r="W10" s="613"/>
      <c r="X10" s="613"/>
      <c r="Y10" s="613"/>
      <c r="Z10" s="613">
        <v>7874</v>
      </c>
      <c r="AA10" s="613"/>
      <c r="AB10" s="613"/>
      <c r="AC10" s="613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0"/>
      <c r="AU10" s="610"/>
      <c r="AV10" s="610"/>
      <c r="AW10" s="610"/>
      <c r="AX10" s="610"/>
      <c r="AY10" s="610"/>
      <c r="AZ10" s="610"/>
      <c r="BA10" s="610"/>
      <c r="BB10" s="593"/>
      <c r="BC10" s="594"/>
      <c r="BD10" s="594"/>
      <c r="BE10" s="595"/>
    </row>
    <row r="11" spans="1:57" s="9" customFormat="1" ht="20.100000000000001" customHeight="1" x14ac:dyDescent="0.2">
      <c r="A11" s="611" t="s">
        <v>3</v>
      </c>
      <c r="B11" s="612"/>
      <c r="C11" s="616" t="s">
        <v>1046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3"/>
      <c r="S11" s="613"/>
      <c r="T11" s="613"/>
      <c r="U11" s="613"/>
      <c r="V11" s="613">
        <v>15596</v>
      </c>
      <c r="W11" s="613"/>
      <c r="X11" s="613"/>
      <c r="Y11" s="613"/>
      <c r="Z11" s="613">
        <v>15596</v>
      </c>
      <c r="AA11" s="613"/>
      <c r="AB11" s="613"/>
      <c r="AC11" s="613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0"/>
      <c r="AU11" s="610"/>
      <c r="AV11" s="610"/>
      <c r="AW11" s="610"/>
      <c r="AX11" s="610"/>
      <c r="AY11" s="610"/>
      <c r="AZ11" s="610"/>
      <c r="BA11" s="610"/>
      <c r="BB11" s="593"/>
      <c r="BC11" s="594"/>
      <c r="BD11" s="594"/>
      <c r="BE11" s="595"/>
    </row>
    <row r="12" spans="1:57" s="9" customFormat="1" ht="20.100000000000001" customHeight="1" x14ac:dyDescent="0.2">
      <c r="A12" s="611" t="s">
        <v>4</v>
      </c>
      <c r="B12" s="612"/>
      <c r="C12" s="616" t="s">
        <v>1047</v>
      </c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3"/>
      <c r="S12" s="613"/>
      <c r="T12" s="613"/>
      <c r="U12" s="613"/>
      <c r="V12" s="613">
        <v>15596</v>
      </c>
      <c r="W12" s="613"/>
      <c r="X12" s="613"/>
      <c r="Y12" s="613"/>
      <c r="Z12" s="613">
        <v>15596</v>
      </c>
      <c r="AA12" s="613"/>
      <c r="AB12" s="613"/>
      <c r="AC12" s="613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0"/>
      <c r="AU12" s="610"/>
      <c r="AV12" s="610"/>
      <c r="AW12" s="610"/>
      <c r="AX12" s="610"/>
      <c r="AY12" s="610"/>
      <c r="AZ12" s="610"/>
      <c r="BA12" s="610"/>
      <c r="BB12" s="593"/>
      <c r="BC12" s="594"/>
      <c r="BD12" s="594"/>
      <c r="BE12" s="595"/>
    </row>
    <row r="13" spans="1:57" s="9" customFormat="1" ht="20.100000000000001" customHeight="1" x14ac:dyDescent="0.2">
      <c r="A13" s="393" t="s">
        <v>5</v>
      </c>
      <c r="B13" s="394"/>
      <c r="C13" s="395" t="s">
        <v>1048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7"/>
      <c r="R13" s="599"/>
      <c r="S13" s="600"/>
      <c r="T13" s="600"/>
      <c r="U13" s="601"/>
      <c r="V13" s="596">
        <v>15596</v>
      </c>
      <c r="W13" s="597"/>
      <c r="X13" s="597"/>
      <c r="Y13" s="598"/>
      <c r="Z13" s="596">
        <v>15596</v>
      </c>
      <c r="AA13" s="597"/>
      <c r="AB13" s="597"/>
      <c r="AC13" s="598"/>
      <c r="AD13" s="134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6"/>
      <c r="AT13" s="602"/>
      <c r="AU13" s="603"/>
      <c r="AV13" s="603"/>
      <c r="AW13" s="604"/>
      <c r="AX13" s="602"/>
      <c r="AY13" s="603"/>
      <c r="AZ13" s="603"/>
      <c r="BA13" s="604"/>
      <c r="BB13" s="137"/>
      <c r="BC13" s="138"/>
      <c r="BD13" s="138"/>
      <c r="BE13" s="139"/>
    </row>
    <row r="14" spans="1:57" s="9" customFormat="1" ht="20.100000000000001" customHeight="1" x14ac:dyDescent="0.2">
      <c r="A14" s="623" t="s">
        <v>6</v>
      </c>
      <c r="B14" s="624"/>
      <c r="C14" s="625" t="s">
        <v>549</v>
      </c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6">
        <f>SUM(R8:U12)</f>
        <v>0</v>
      </c>
      <c r="S14" s="626"/>
      <c r="T14" s="626"/>
      <c r="U14" s="626"/>
      <c r="V14" s="626">
        <f>SUM(V8:Y13)</f>
        <v>129648</v>
      </c>
      <c r="W14" s="626"/>
      <c r="X14" s="626"/>
      <c r="Y14" s="626"/>
      <c r="Z14" s="626">
        <f>SUM(Z8:AC13)</f>
        <v>129648</v>
      </c>
      <c r="AA14" s="626"/>
      <c r="AB14" s="626"/>
      <c r="AC14" s="626"/>
      <c r="AD14" s="620" t="s">
        <v>551</v>
      </c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2"/>
      <c r="AT14" s="585">
        <f>SUM(AT8:AW12)</f>
        <v>0</v>
      </c>
      <c r="AU14" s="585"/>
      <c r="AV14" s="585"/>
      <c r="AW14" s="585"/>
      <c r="AX14" s="585">
        <f>SUM(AX8:BA12)</f>
        <v>0</v>
      </c>
      <c r="AY14" s="585"/>
      <c r="AZ14" s="585"/>
      <c r="BA14" s="585"/>
      <c r="BB14" s="627">
        <f t="shared" ref="BB14" si="0">AT14-AX14</f>
        <v>0</v>
      </c>
      <c r="BC14" s="628"/>
      <c r="BD14" s="628"/>
      <c r="BE14" s="629"/>
    </row>
    <row r="15" spans="1:57" ht="20.100000000000001" customHeight="1" x14ac:dyDescent="0.2">
      <c r="A15" s="617"/>
      <c r="B15" s="617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8"/>
      <c r="AE15" s="618"/>
      <c r="AF15" s="618"/>
      <c r="AG15" s="618"/>
      <c r="AH15" s="618"/>
      <c r="AI15" s="618"/>
      <c r="AJ15" s="618"/>
      <c r="AK15" s="618"/>
      <c r="AL15" s="618"/>
      <c r="AM15" s="618"/>
      <c r="AN15" s="618"/>
      <c r="AO15" s="618"/>
      <c r="AP15" s="618"/>
      <c r="AQ15" s="618"/>
      <c r="AR15" s="618"/>
      <c r="AS15" s="26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</row>
  </sheetData>
  <mergeCells count="94">
    <mergeCell ref="Z13:AC13"/>
    <mergeCell ref="A13:B13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4:AS14"/>
    <mergeCell ref="AT14:AW14"/>
    <mergeCell ref="A12:B12"/>
    <mergeCell ref="C12:Q12"/>
    <mergeCell ref="R12:U12"/>
    <mergeCell ref="V12:Y12"/>
    <mergeCell ref="Z12:AC12"/>
    <mergeCell ref="AD12:AS12"/>
    <mergeCell ref="A14:B14"/>
    <mergeCell ref="C14:Q14"/>
    <mergeCell ref="R14:U14"/>
    <mergeCell ref="V14:Y14"/>
    <mergeCell ref="Z14:AC14"/>
    <mergeCell ref="C13:Q13"/>
    <mergeCell ref="V13:Y13"/>
    <mergeCell ref="R13:U13"/>
    <mergeCell ref="AX14:BA14"/>
    <mergeCell ref="BB14:BE14"/>
    <mergeCell ref="AT12:AW12"/>
    <mergeCell ref="AX12:BA12"/>
    <mergeCell ref="BB12:BE12"/>
    <mergeCell ref="AT13:AW13"/>
    <mergeCell ref="AX13:BA13"/>
    <mergeCell ref="BB15:BE15"/>
    <mergeCell ref="A15:B15"/>
    <mergeCell ref="C15:Q15"/>
    <mergeCell ref="R15:U15"/>
    <mergeCell ref="V15:Y15"/>
    <mergeCell ref="Z15:AC15"/>
    <mergeCell ref="AD15:AR15"/>
    <mergeCell ref="AT15:AW15"/>
    <mergeCell ref="AX15:BA1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37</vt:i4>
      </vt:variant>
    </vt:vector>
  </HeadingPairs>
  <TitlesOfParts>
    <vt:vector size="57" baseType="lpstr">
      <vt:lpstr>01</vt:lpstr>
      <vt:lpstr>02</vt:lpstr>
      <vt:lpstr>03</vt:lpstr>
      <vt:lpstr>04</vt:lpstr>
      <vt:lpstr>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05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'19'!Nyomtatási_cím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OPH-PC1</cp:lastModifiedBy>
  <cp:lastPrinted>2018-05-25T09:16:18Z</cp:lastPrinted>
  <dcterms:created xsi:type="dcterms:W3CDTF">1998-12-06T10:54:59Z</dcterms:created>
  <dcterms:modified xsi:type="dcterms:W3CDTF">2018-06-01T08:19:59Z</dcterms:modified>
</cp:coreProperties>
</file>