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  <sheet name="TÖBB ÉVES" sheetId="22" r:id="rId22"/>
    <sheet name="GÖRDÜLŐ bevételek teljes" sheetId="23" r:id="rId23"/>
    <sheet name="GÖRDÜLŐ kiadások teljes" sheetId="24" r:id="rId24"/>
    <sheet name="KÖZVETETT" sheetId="25" r:id="rId25"/>
    <sheet name="EI FELHASZN TERV" sheetId="26" r:id="rId26"/>
    <sheet name="EI FELHASZN TERV (3)" sheetId="27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felújítások'!$A$1:$E$50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projektek'!$A$1:$B$33</definedName>
    <definedName name="_xlnm.Print_Area" localSheetId="17">'finanszírozás'!$A$1:$D$11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24">'KÖZVETETT'!$A$1:$E$36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kiadások'!$A$1:$C$40</definedName>
    <definedName name="_xlnm.Print_Area" localSheetId="15">'tartalékok'!$A$1:$E$16</definedName>
    <definedName name="_xlnm.Print_Area" localSheetId="21">'TÖBB ÉVES'!$A$1:$I$32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24">'KÖZVETETT'!$A$11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2" localSheetId="21">'TÖBB ÉVES'!$A$17</definedName>
    <definedName name="pr233" localSheetId="24">'KÖZVETETT'!$A$16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3" localSheetId="21">'TÖBB ÉVES'!$A$18</definedName>
    <definedName name="pr234" localSheetId="24">'KÖZVETETT'!$A$25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4" localSheetId="21">'TÖBB ÉVES'!$A$19</definedName>
    <definedName name="pr235" localSheetId="24">'KÖZVETETT'!$A$30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5" localSheetId="21">'TÖBB ÉVES'!$A$20</definedName>
    <definedName name="pr236" localSheetId="24">'KÖZVETETT'!$A$35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236" localSheetId="21">'TÖBB ÉVES'!$A$21</definedName>
    <definedName name="pr312" localSheetId="24">'KÖZVETETT'!#REF!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2" localSheetId="21">'TÖBB ÉVES'!$A$8</definedName>
    <definedName name="pr313" localSheetId="24">'KÖZVETETT'!#REF!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3" localSheetId="21">'TÖBB ÉVES'!$A$3</definedName>
    <definedName name="pr314" localSheetId="24">'KÖZVETETT'!$A$3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4" localSheetId="21">'TÖBB ÉVES'!$A$10</definedName>
    <definedName name="pr315" localSheetId="24">'KÖZVETETT'!#REF!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315" localSheetId="21">'TÖBB ÉVES'!$A$11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<sst xmlns="http://schemas.openxmlformats.org/spreadsheetml/2006/main" count="4518" uniqueCount="745">
  <si>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</si>
  <si>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</si>
  <si>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</si>
  <si>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</si>
  <si>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</si>
  <si>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</si>
  <si>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</si>
  <si>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</si>
  <si>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</si>
  <si>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</si>
  <si>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</si>
  <si>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</si>
  <si>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</si>
  <si>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</si>
  <si>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</si>
  <si>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</si>
  <si>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</si>
  <si>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</si>
  <si>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</si>
  <si>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</si>
  <si>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</si>
  <si>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</si>
  <si>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</si>
  <si>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</si>
  <si>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</si>
  <si>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</si>
  <si>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</si>
  <si>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</si>
  <si>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</si>
  <si>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</si>
  <si>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</si>
  <si>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</si>
  <si>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</si>
  <si>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</si>
  <si>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</si>
  <si>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</si>
  <si>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</si>
  <si>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</si>
  <si>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</si>
  <si>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</si>
  <si>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</si>
  <si>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</si>
  <si>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</si>
  <si>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</si>
  <si>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</si>
  <si>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</si>
  <si>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</si>
  <si>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</si>
  <si>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</si>
  <si>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</si>
  <si>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</si>
  <si>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</si>
  <si>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</si>
  <si>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</si>
  <si>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</si>
  <si>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</si>
  <si>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</si>
  <si>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</si>
  <si>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</si>
  <si>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</si>
  <si>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</si>
  <si>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</si>
  <si>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</si>
  <si>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</si>
  <si>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</si>
  <si>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</si>
  <si>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</si>
  <si>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</si>
  <si>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</si>
  <si>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</si>
  <si>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</si>
  <si>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</si>
  <si>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</si>
  <si>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</si>
  <si>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</si>
  <si>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</si>
  <si>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</si>
  <si>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</si>
  <si>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</si>
  <si>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</si>
  <si>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t>2018.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</si>
  <si>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</si>
  <si>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</si>
  <si>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</si>
  <si>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</si>
  <si>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</si>
  <si>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</si>
  <si>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</si>
  <si>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</si>
  <si>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</si>
  <si>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</si>
  <si>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</si>
  <si>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</si>
  <si>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</si>
  <si>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</si>
  <si>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</si>
  <si>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</si>
  <si>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</si>
  <si>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</si>
  <si>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</si>
  <si>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</si>
  <si>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</si>
  <si>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</si>
  <si>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</si>
  <si>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</si>
  <si>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</si>
  <si>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</si>
  <si>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</si>
  <si>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</si>
  <si>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</si>
  <si>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</si>
  <si>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</si>
  <si>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</si>
  <si>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</si>
  <si>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</si>
  <si>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</si>
  <si>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</si>
  <si>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</si>
  <si>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</si>
  <si>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</si>
  <si>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</si>
  <si>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</si>
  <si>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</si>
  <si>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</si>
  <si>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</si>
  <si>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</si>
  <si>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</si>
  <si>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</si>
  <si>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</si>
  <si>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</si>
  <si>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</si>
  <si>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</si>
  <si>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</si>
  <si>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</si>
  <si>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</si>
  <si>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</si>
  <si>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</si>
  <si>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</si>
  <si>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</si>
  <si>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</si>
  <si>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</si>
  <si>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</si>
  <si>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</si>
  <si>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</si>
  <si>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</si>
  <si>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</si>
  <si>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</si>
  <si>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</si>
  <si>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</si>
  <si>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</si>
  <si>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</si>
  <si>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</si>
  <si>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</si>
  <si>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</si>
  <si>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</si>
  <si>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</si>
  <si>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</si>
  <si>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</si>
  <si>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</si>
  <si>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</si>
  <si>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</si>
  <si>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</si>
  <si>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</si>
  <si>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</si>
  <si>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</si>
  <si>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</si>
  <si>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</si>
  <si>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</si>
  <si>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</si>
  <si>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</si>
  <si>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</si>
  <si>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</si>
  <si>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</si>
  <si>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</si>
  <si>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</si>
  <si>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</si>
  <si>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</si>
  <si>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</si>
  <si>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</si>
  <si>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</si>
  <si>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</si>
  <si>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</si>
  <si>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</si>
  <si>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</si>
  <si>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</si>
  <si>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</si>
  <si>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</si>
  <si>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</si>
  <si>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</si>
  <si>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</si>
  <si>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</si>
  <si>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</si>
  <si>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</si>
  <si>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</si>
  <si>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</si>
  <si>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</si>
  <si>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</si>
  <si>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</si>
  <si>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</si>
  <si>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</si>
  <si>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</si>
  <si>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</si>
  <si>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</si>
  <si>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</si>
  <si>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</si>
  <si>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</si>
  <si>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</si>
  <si>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</si>
  <si>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</si>
  <si>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</si>
  <si>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</si>
  <si>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</si>
  <si>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</si>
  <si>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</si>
  <si>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</si>
  <si>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</si>
  <si>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</si>
  <si>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</si>
  <si>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</si>
  <si>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</si>
  <si>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</si>
  <si>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</si>
  <si>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</si>
  <si>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</si>
  <si>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</si>
  <si>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</si>
  <si>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</si>
  <si>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</si>
  <si>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</si>
  <si>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</si>
  <si>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</si>
  <si>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</si>
  <si>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</si>
  <si>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</si>
  <si>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</si>
  <si>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</si>
  <si>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</si>
  <si>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</si>
  <si>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</si>
  <si>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</si>
  <si>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</si>
  <si>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</si>
  <si>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</si>
  <si>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</si>
  <si>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</si>
  <si>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</si>
  <si>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</si>
  <si>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</si>
  <si>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</si>
  <si>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</si>
  <si>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</si>
  <si>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</si>
  <si>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</si>
  <si>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</si>
  <si>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</si>
  <si>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</si>
  <si>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</si>
  <si>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</si>
  <si>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</si>
  <si>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</si>
  <si>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</si>
  <si>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</si>
  <si>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</si>
  <si>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</si>
  <si>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</si>
  <si>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</si>
  <si>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</si>
  <si>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</si>
  <si>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</si>
  <si>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</si>
  <si>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</si>
  <si>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</si>
  <si>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</si>
  <si>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</si>
  <si>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</si>
  <si>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</si>
  <si>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</si>
  <si>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</si>
  <si>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</si>
  <si>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</si>
  <si>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</si>
  <si>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</si>
  <si>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</si>
  <si>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</si>
  <si>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</si>
  <si>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</si>
  <si>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</si>
  <si>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</si>
  <si>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</si>
  <si>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</si>
  <si>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</si>
  <si>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</si>
  <si>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</si>
  <si>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</si>
  <si>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</si>
  <si>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</si>
  <si>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</si>
  <si>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</si>
  <si>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</si>
  <si>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</si>
  <si>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</si>
  <si>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</si>
  <si>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</si>
  <si>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</si>
  <si>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</si>
  <si>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</si>
  <si>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</si>
  <si>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</si>
  <si>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</si>
  <si>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</si>
  <si>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</si>
  <si>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</si>
  <si>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</si>
  <si>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</si>
  <si>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</si>
  <si>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</si>
  <si>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</si>
  <si>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</si>
  <si>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</si>
  <si>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</si>
  <si>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</si>
  <si>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</si>
  <si>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</si>
  <si>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</si>
  <si>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</si>
  <si>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</si>
  <si>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</si>
  <si>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</si>
  <si>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</si>
  <si>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</si>
  <si>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</si>
  <si>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</si>
  <si>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</si>
  <si>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</si>
  <si>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</si>
  <si>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</si>
  <si>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</si>
  <si>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</si>
  <si>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</si>
  <si>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</si>
  <si>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</si>
  <si>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</si>
  <si>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</si>
  <si>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</si>
  <si>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</si>
  <si>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</si>
  <si>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</si>
  <si>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</si>
  <si>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</si>
  <si>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</si>
  <si>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</si>
  <si>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</si>
  <si>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</si>
  <si>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</si>
  <si>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</si>
  <si>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</si>
  <si>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</si>
  <si>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</si>
  <si>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</si>
  <si>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</si>
  <si>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</si>
  <si>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</si>
  <si>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</si>
  <si>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</si>
  <si>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</si>
  <si>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</si>
  <si>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</si>
  <si>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</si>
  <si>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</si>
  <si>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</si>
  <si>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</si>
  <si>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</si>
  <si>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</si>
  <si>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</si>
  <si>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</si>
  <si>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</si>
  <si>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</si>
  <si>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</si>
  <si>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</si>
  <si>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</si>
  <si>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</si>
  <si>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</si>
  <si>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</si>
  <si>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</si>
  <si>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</si>
  <si>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</si>
  <si>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</si>
  <si>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</si>
  <si>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</si>
  <si>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</si>
  <si>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</si>
  <si>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</si>
  <si>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</si>
  <si>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</si>
  <si>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</si>
  <si>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</si>
  <si>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</si>
  <si>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</si>
  <si>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</si>
  <si>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</si>
  <si>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</si>
  <si>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</si>
  <si>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</si>
  <si>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</si>
  <si>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</si>
  <si>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</si>
  <si>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</si>
  <si>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</si>
  <si>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</si>
  <si>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</si>
  <si>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</si>
  <si>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</si>
  <si>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</si>
  <si>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</si>
  <si>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</si>
  <si>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</si>
  <si>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</si>
  <si>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</si>
  <si>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</si>
  <si>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</si>
  <si>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</si>
  <si>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</si>
  <si>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</si>
  <si>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</si>
  <si>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</si>
  <si>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</si>
  <si>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</si>
  <si>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</si>
  <si>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</si>
  <si>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</si>
  <si>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</si>
  <si>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</si>
  <si>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</si>
  <si>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</si>
  <si>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</si>
  <si>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</si>
  <si>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</si>
  <si>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</si>
  <si>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</si>
  <si>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</si>
  <si>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</si>
  <si>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</si>
  <si>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</si>
  <si>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</si>
  <si>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</si>
  <si>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</si>
  <si>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</si>
  <si>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</si>
  <si>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</si>
  <si>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</si>
  <si>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</si>
  <si>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</si>
  <si>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</si>
  <si>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</si>
  <si>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</si>
  <si>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</si>
  <si>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</si>
  <si>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</si>
  <si>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</si>
  <si>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</si>
  <si>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</si>
  <si>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</si>
  <si>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</si>
  <si>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</si>
  <si>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</si>
  <si>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</si>
  <si>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</si>
  <si>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</si>
  <si>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</si>
  <si>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</si>
  <si>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</si>
  <si>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</si>
  <si>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</si>
  <si>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</si>
  <si>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</si>
  <si>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</si>
  <si>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</si>
  <si>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</si>
  <si>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</si>
  <si>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</si>
  <si>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</si>
  <si>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</si>
  <si>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</si>
  <si>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</si>
  <si>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</si>
  <si>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</si>
  <si>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</si>
  <si>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</si>
  <si>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</si>
  <si>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</si>
  <si>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</si>
  <si>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</si>
  <si>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</si>
  <si>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</si>
  <si>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</si>
  <si>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</si>
  <si>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</si>
  <si>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</si>
  <si>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</si>
  <si>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</si>
  <si>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</si>
  <si>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</si>
  <si>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</si>
  <si>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</si>
  <si>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</si>
  <si>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</si>
  <si>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</si>
  <si>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</si>
  <si>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</si>
  <si>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</si>
  <si>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</si>
  <si>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</si>
  <si>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</si>
  <si>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</si>
  <si>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</si>
  <si>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</si>
  <si>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</si>
  <si>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</si>
  <si>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</si>
  <si>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</si>
  <si>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</si>
  <si>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</si>
  <si>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</si>
  <si>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</si>
  <si>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</si>
  <si>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</si>
  <si>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</si>
  <si>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</si>
  <si>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</si>
  <si>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</si>
  <si>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</si>
  <si>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</si>
  <si>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</si>
  <si>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</si>
  <si>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</si>
  <si>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</si>
  <si>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</si>
  <si>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</si>
  <si>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</si>
  <si>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</si>
  <si>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</si>
  <si>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</si>
  <si>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</si>
  <si>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</si>
  <si>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</si>
  <si>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</si>
  <si>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</si>
  <si>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</si>
  <si>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</si>
  <si>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</si>
  <si>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</si>
  <si>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</si>
  <si>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</si>
  <si>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</si>
  <si>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</si>
  <si>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</si>
  <si>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</si>
  <si>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</si>
  <si>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</si>
  <si>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</si>
  <si>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</si>
  <si>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</si>
  <si>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</si>
  <si>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</si>
  <si>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</si>
  <si>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</si>
  <si>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</si>
  <si>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</si>
  <si>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</si>
  <si>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</si>
  <si>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</si>
  <si>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</si>
  <si>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</si>
  <si>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</si>
  <si>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</si>
  <si>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</si>
  <si>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</si>
  <si>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</si>
  <si>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</si>
  <si>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</si>
  <si>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</si>
  <si>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</si>
  <si>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</si>
  <si>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</si>
  <si>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</si>
  <si>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</si>
  <si>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</si>
  <si>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</si>
  <si>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</si>
  <si>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</si>
  <si>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</si>
  <si>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</si>
  <si>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</si>
  <si>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</si>
  <si>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</si>
  <si>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</si>
  <si>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</si>
  <si>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</si>
  <si>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</si>
  <si>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</si>
  <si>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</si>
  <si>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</si>
  <si>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</si>
  <si>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</si>
  <si>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</si>
  <si>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</si>
  <si>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</si>
  <si>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</si>
  <si>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</si>
  <si>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</si>
  <si>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</si>
  <si>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</si>
  <si>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</si>
  <si>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</si>
  <si>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</si>
  <si>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</si>
  <si>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</si>
  <si>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</si>
  <si>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</si>
  <si>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</si>
  <si>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</si>
  <si>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</si>
  <si>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</si>
  <si>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</si>
  <si>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</si>
  <si>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</si>
  <si>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</si>
  <si>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</si>
  <si>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</si>
  <si>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</si>
  <si>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</si>
  <si>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</si>
  <si>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</si>
  <si>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</si>
  <si>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</si>
  <si>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</si>
  <si>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</si>
  <si>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</si>
  <si>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</si>
  <si>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</si>
  <si>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</si>
  <si>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</si>
  <si>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</si>
  <si>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</si>
  <si>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</si>
  <si>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</si>
  <si>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</si>
  <si>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</si>
  <si>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</si>
  <si>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</si>
  <si>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</si>
  <si>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</si>
  <si>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</si>
  <si>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</si>
  <si>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</si>
  <si>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</si>
  <si>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</si>
  <si>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</si>
  <si>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</si>
  <si>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</si>
  <si>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</si>
  <si>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</si>
  <si>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</si>
  <si>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</si>
  <si>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</si>
  <si>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</si>
  <si>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</si>
  <si>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</si>
  <si>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</si>
  <si>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</si>
  <si>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</si>
  <si>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</si>
  <si>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</si>
  <si>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</si>
  <si>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</si>
  <si>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</si>
  <si>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</si>
  <si>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</si>
  <si>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</si>
  <si>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</si>
  <si>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</si>
  <si>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</si>
  <si>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Ell</t>
  </si>
  <si>
    <t>Felhalmozási bevételek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</si>
  <si>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</si>
  <si>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</si>
  <si>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</si>
  <si>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</si>
  <si>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</si>
  <si>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</si>
  <si>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</si>
  <si>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</si>
  <si>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</si>
  <si>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</si>
  <si>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</si>
  <si>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</si>
  <si>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</si>
  <si>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</si>
  <si>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</si>
  <si>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 xml:space="preserve">EU Projekt megnevezése: </t>
  </si>
  <si>
    <t>saját bevételek 2019.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</si>
  <si>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</si>
  <si>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</si>
  <si>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</si>
  <si>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</si>
  <si>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>A többéves kihatással járó döntések számszerűsítése évenkénti bontásban és összesítve ( Ft)</t>
  </si>
  <si>
    <t>2019. évi kifizetés</t>
  </si>
  <si>
    <t>2020. év utáni kifizetések</t>
  </si>
  <si>
    <t>2019.</t>
  </si>
  <si>
    <t>Működési célú költségvetési támogatások és kiegészítő támogatások</t>
  </si>
  <si>
    <t>Elszámolásból származó bevételek</t>
  </si>
  <si>
    <t>A közvetett támogatások (Ft)</t>
  </si>
  <si>
    <t>Egyéb áruhasználati és szolgálatási adók</t>
  </si>
  <si>
    <t>Egyéb közhatalmi bevételek</t>
  </si>
  <si>
    <t>Előirányzat felhasználási terv (Ft)</t>
  </si>
  <si>
    <t xml:space="preserve">Ingatlanok felújítása </t>
  </si>
  <si>
    <t>saját bevételek 2020.</t>
  </si>
  <si>
    <t>A költségvetési hiány külső finanszírozására vagy a költségvetési többlet felhasználására szolgáló finanszírozási bevételek és kiadások működési és felhalmozási cél szerinti tagolásban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</si>
  <si>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</si>
  <si>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Tárgyévi kifizetés (2017. évi ei.)</t>
  </si>
  <si>
    <t>2020. évi kifizetés</t>
  </si>
  <si>
    <t>2020.</t>
  </si>
  <si>
    <t>Csörötnek Község Önkormányzata 2018. évi költségvetése</t>
  </si>
  <si>
    <t>Csörötnek Község Önkormányzata  2018. évi költségvetése</t>
  </si>
  <si>
    <t>Önkormányzat 2018. évi költségvetése</t>
  </si>
  <si>
    <t>Ingatlanok felújítása (ívóvíz és szennyvízhálózat)</t>
  </si>
  <si>
    <t>Ingatlanok felújítása (SIHU projekt)</t>
  </si>
  <si>
    <t>Ingatlanok felújítása (járda)</t>
  </si>
  <si>
    <t>Ingatlanok beszerzése, létesítése (TOP csapadékvíz)</t>
  </si>
  <si>
    <t>Immateriális javak beszerzése (rendezési terv/kistel.a.ö.fejlsz.tám.)</t>
  </si>
  <si>
    <t>Egyéb tárgyi eszközök beszerzése (SIHU)</t>
  </si>
  <si>
    <t xml:space="preserve">Rövid cím: MURA RABA TOUR </t>
  </si>
  <si>
    <t>Projektazonosító: SIHU96</t>
  </si>
  <si>
    <t xml:space="preserve"> "Az aktív turizmus új határon átnyúló termékének létrehozása és kihelyezése a Mura és a Rába közötti modern turizmus integrált részeként"</t>
  </si>
  <si>
    <t>A fejesztés Csörötneki projektelemének alcíme:"Határtalan vadvízi élmények a vadregényes Rába mentén - Vízi-turisztikai infrastuktúra hálózatfejlesztés Csörötneken"</t>
  </si>
  <si>
    <t>"Települési környezetvédelmi infrastruktúra-fejlesztések a Rába-völgyében, Csörötnek, Magyarlak és Rábagyarmat községek területén</t>
  </si>
  <si>
    <t>Projektazonosító: TOP-2.1.3-15-VS1-2016/00010</t>
  </si>
  <si>
    <t>B8 Finanszírozási bevételek-előző évi maradvány igénybevétele (támogatás)</t>
  </si>
  <si>
    <t>saját bevételek 2021.</t>
  </si>
  <si>
    <t>2016. évi teljesítés</t>
  </si>
  <si>
    <t>2017. évi várható (teljesítés)</t>
  </si>
  <si>
    <t>2018. évi eredeti ei.</t>
  </si>
  <si>
    <t>A helyi önkormányzat költségvetési mérlege közgazdasági tagolásban (Ft)</t>
  </si>
  <si>
    <t xml:space="preserve"> Csörötnek Község Önkormányzata  2018. évi költségvetése</t>
  </si>
  <si>
    <t>2021.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</si>
</sst>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u val="single"/>
      <sz val="10"/>
      <color indexed="8"/>
      <name val="Bookman Old Style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4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7" borderId="7" applyNumberFormat="0" applyFont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3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83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65" fontId="29" fillId="0" borderId="10" xfId="0" applyNumberFormat="1" applyFont="1" applyFill="1" applyBorder="1" applyAlignment="1">
      <alignment vertical="center"/>
    </xf>
    <xf numFmtId="0" fontId="91" fillId="0" borderId="0" xfId="0" applyFont="1" applyAlignment="1">
      <alignment/>
    </xf>
    <xf numFmtId="0" fontId="12" fillId="0" borderId="0" xfId="0" applyFont="1" applyAlignment="1">
      <alignment/>
    </xf>
    <xf numFmtId="0" fontId="91" fillId="0" borderId="10" xfId="0" applyFont="1" applyBorder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1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2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5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96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91" fillId="0" borderId="0" xfId="0" applyFont="1" applyAlignment="1">
      <alignment horizontal="center" wrapText="1"/>
    </xf>
    <xf numFmtId="3" fontId="91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91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9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1" fillId="0" borderId="0" xfId="0" applyNumberFormat="1" applyFont="1" applyBorder="1" applyAlignment="1">
      <alignment/>
    </xf>
    <xf numFmtId="3" fontId="96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8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97" fillId="0" borderId="0" xfId="0" applyFont="1" applyAlignment="1">
      <alignment horizontal="center"/>
    </xf>
    <xf numFmtId="0" fontId="38" fillId="0" borderId="0" xfId="0" applyFont="1" applyFill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83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0" borderId="1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8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83" fillId="0" borderId="10" xfId="0" applyNumberFormat="1" applyFont="1" applyBorder="1" applyAlignment="1">
      <alignment/>
    </xf>
    <xf numFmtId="3" fontId="83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4" fillId="32" borderId="0" xfId="0" applyFont="1" applyFill="1" applyAlignment="1">
      <alignment/>
    </xf>
    <xf numFmtId="0" fontId="98" fillId="32" borderId="0" xfId="0" applyFont="1" applyFill="1" applyAlignment="1">
      <alignment/>
    </xf>
    <xf numFmtId="3" fontId="98" fillId="32" borderId="0" xfId="0" applyNumberFormat="1" applyFont="1" applyFill="1" applyAlignment="1">
      <alignment/>
    </xf>
    <xf numFmtId="3" fontId="98" fillId="0" borderId="0" xfId="0" applyNumberFormat="1" applyFont="1" applyAlignment="1">
      <alignment/>
    </xf>
    <xf numFmtId="3" fontId="8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2" fillId="35" borderId="10" xfId="0" applyFont="1" applyFill="1" applyBorder="1" applyAlignment="1">
      <alignment/>
    </xf>
    <xf numFmtId="0" fontId="4" fillId="14" borderId="10" xfId="0" applyFont="1" applyFill="1" applyBorder="1" applyAlignment="1">
      <alignment horizontal="left" vertical="center"/>
    </xf>
    <xf numFmtId="165" fontId="4" fillId="14" borderId="10" xfId="0" applyNumberFormat="1" applyFont="1" applyFill="1" applyBorder="1" applyAlignment="1">
      <alignment vertical="center"/>
    </xf>
    <xf numFmtId="0" fontId="7" fillId="14" borderId="10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98" fillId="0" borderId="10" xfId="0" applyNumberFormat="1" applyFont="1" applyBorder="1" applyAlignment="1">
      <alignment/>
    </xf>
    <xf numFmtId="0" fontId="91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99" fillId="0" borderId="0" xfId="0" applyFont="1" applyAlignment="1">
      <alignment wrapText="1"/>
    </xf>
    <xf numFmtId="0" fontId="43" fillId="0" borderId="0" xfId="0" applyFont="1" applyAlignment="1">
      <alignment/>
    </xf>
    <xf numFmtId="0" fontId="100" fillId="0" borderId="0" xfId="0" applyFont="1" applyAlignment="1">
      <alignment/>
    </xf>
    <xf numFmtId="0" fontId="43" fillId="0" borderId="0" xfId="0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3" fontId="43" fillId="0" borderId="0" xfId="0" applyNumberFormat="1" applyFont="1" applyBorder="1" applyAlignment="1">
      <alignment horizontal="center" wrapText="1"/>
    </xf>
    <xf numFmtId="3" fontId="100" fillId="0" borderId="0" xfId="0" applyNumberFormat="1" applyFont="1" applyAlignment="1">
      <alignment wrapText="1"/>
    </xf>
    <xf numFmtId="3" fontId="100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23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91" fillId="0" borderId="0" xfId="0" applyFont="1" applyAlignment="1">
      <alignment horizontal="center" wrapText="1"/>
    </xf>
    <xf numFmtId="0" fontId="91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98" fillId="0" borderId="0" xfId="0" applyFont="1" applyAlignment="1">
      <alignment horizontal="left" wrapText="1"/>
    </xf>
    <xf numFmtId="0" fontId="38" fillId="0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Layout" workbookViewId="0" topLeftCell="A1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117" customWidth="1"/>
    <col min="3" max="3" width="16.00390625" style="117" hidden="1" customWidth="1"/>
    <col min="4" max="4" width="12.140625" style="117" hidden="1" customWidth="1"/>
    <col min="5" max="5" width="12.00390625" style="0" hidden="1" customWidth="1"/>
  </cols>
  <sheetData>
    <row r="2" spans="1:2" ht="50.25" customHeight="1">
      <c r="A2" s="277" t="s">
        <v>722</v>
      </c>
      <c r="B2" s="275"/>
    </row>
    <row r="3" spans="1:2" ht="21" customHeight="1">
      <c r="A3" s="276" t="s">
        <v>537</v>
      </c>
      <c r="B3" s="275"/>
    </row>
    <row r="6" spans="1:9" ht="15">
      <c r="A6" s="275" t="s">
        <v>685</v>
      </c>
      <c r="B6" s="275"/>
      <c r="C6" s="118"/>
      <c r="D6" s="118"/>
      <c r="E6" s="4"/>
      <c r="F6" s="4"/>
      <c r="G6" s="4"/>
      <c r="H6" s="4"/>
      <c r="I6" s="4"/>
    </row>
    <row r="7" spans="2:9" ht="15">
      <c r="B7" s="118"/>
      <c r="C7" s="179" t="s">
        <v>676</v>
      </c>
      <c r="D7" s="179" t="s">
        <v>677</v>
      </c>
      <c r="E7" s="4"/>
      <c r="F7" s="4"/>
      <c r="G7" s="4"/>
      <c r="H7" s="4"/>
      <c r="I7" s="4"/>
    </row>
    <row r="8" spans="1:9" ht="15">
      <c r="A8" s="45" t="s">
        <v>82</v>
      </c>
      <c r="B8" s="119">
        <f>29755729+27016000</f>
        <v>56771729</v>
      </c>
      <c r="C8" s="118">
        <v>21459</v>
      </c>
      <c r="D8" s="118">
        <v>20565</v>
      </c>
      <c r="E8" s="118">
        <f>C8+D8</f>
        <v>42024</v>
      </c>
      <c r="F8" s="4"/>
      <c r="G8" s="4"/>
      <c r="H8" s="4"/>
      <c r="I8" s="4"/>
    </row>
    <row r="9" spans="1:9" ht="15">
      <c r="A9" s="45" t="s">
        <v>83</v>
      </c>
      <c r="B9" s="119">
        <f>4922651+5400000</f>
        <v>10322651</v>
      </c>
      <c r="C9" s="118">
        <v>4557</v>
      </c>
      <c r="D9" s="118">
        <v>5122</v>
      </c>
      <c r="E9" s="118">
        <f aca="true" t="shared" si="0" ref="E9:E28">C9+D9</f>
        <v>9679</v>
      </c>
      <c r="F9" s="4"/>
      <c r="G9" s="4"/>
      <c r="H9" s="4"/>
      <c r="I9" s="4"/>
    </row>
    <row r="10" spans="1:9" ht="15">
      <c r="A10" s="45" t="s">
        <v>84</v>
      </c>
      <c r="B10" s="119">
        <f>48120049+7762000</f>
        <v>55882049</v>
      </c>
      <c r="C10" s="118">
        <v>34042</v>
      </c>
      <c r="D10" s="118">
        <v>7060</v>
      </c>
      <c r="E10" s="118">
        <f t="shared" si="0"/>
        <v>41102</v>
      </c>
      <c r="F10" s="4"/>
      <c r="G10" s="4"/>
      <c r="H10" s="4"/>
      <c r="I10" s="4"/>
    </row>
    <row r="11" spans="1:9" ht="15">
      <c r="A11" s="45" t="s">
        <v>85</v>
      </c>
      <c r="B11" s="119">
        <v>2195609</v>
      </c>
      <c r="C11" s="118">
        <v>3018</v>
      </c>
      <c r="D11" s="118"/>
      <c r="E11" s="118">
        <f t="shared" si="0"/>
        <v>3018</v>
      </c>
      <c r="F11" s="4"/>
      <c r="G11" s="4"/>
      <c r="H11" s="4"/>
      <c r="I11" s="4"/>
    </row>
    <row r="12" spans="1:9" ht="15">
      <c r="A12" s="45" t="s">
        <v>86</v>
      </c>
      <c r="B12" s="119">
        <f>17093695</f>
        <v>17093695</v>
      </c>
      <c r="C12" s="118">
        <v>10133</v>
      </c>
      <c r="D12" s="118">
        <v>0</v>
      </c>
      <c r="E12" s="118">
        <f t="shared" si="0"/>
        <v>10133</v>
      </c>
      <c r="F12" s="4"/>
      <c r="G12" s="4"/>
      <c r="H12" s="4"/>
      <c r="I12" s="4"/>
    </row>
    <row r="13" spans="1:9" ht="15">
      <c r="A13" s="45" t="s">
        <v>87</v>
      </c>
      <c r="B13" s="119">
        <v>113234016</v>
      </c>
      <c r="C13" s="118">
        <v>6991</v>
      </c>
      <c r="D13" s="118">
        <v>635</v>
      </c>
      <c r="E13" s="118">
        <f t="shared" si="0"/>
        <v>7626</v>
      </c>
      <c r="F13" s="4"/>
      <c r="G13" s="4"/>
      <c r="H13" s="4"/>
      <c r="I13" s="4"/>
    </row>
    <row r="14" spans="1:9" ht="15">
      <c r="A14" s="45" t="s">
        <v>88</v>
      </c>
      <c r="B14" s="119">
        <v>47187720</v>
      </c>
      <c r="C14" s="118">
        <v>12761</v>
      </c>
      <c r="D14" s="118">
        <v>0</v>
      </c>
      <c r="E14" s="118">
        <f t="shared" si="0"/>
        <v>12761</v>
      </c>
      <c r="F14" s="4"/>
      <c r="G14" s="4"/>
      <c r="H14" s="4"/>
      <c r="I14" s="4"/>
    </row>
    <row r="15" spans="1:9" s="123" customFormat="1" ht="15">
      <c r="A15" s="45" t="s">
        <v>89</v>
      </c>
      <c r="B15" s="119">
        <v>433500</v>
      </c>
      <c r="C15" s="179">
        <v>1093</v>
      </c>
      <c r="D15" s="182"/>
      <c r="E15" s="118">
        <f t="shared" si="0"/>
        <v>1093</v>
      </c>
      <c r="F15" s="122"/>
      <c r="G15" s="122"/>
      <c r="H15" s="122"/>
      <c r="I15" s="122"/>
    </row>
    <row r="16" spans="1:9" s="123" customFormat="1" ht="15">
      <c r="A16" s="120" t="s">
        <v>81</v>
      </c>
      <c r="B16" s="121">
        <f>SUM(B8:B15)</f>
        <v>303120969</v>
      </c>
      <c r="C16" s="182">
        <f>SUM(C8:C15)</f>
        <v>94054</v>
      </c>
      <c r="D16" s="182">
        <f>SUM(D8:D15)</f>
        <v>33382</v>
      </c>
      <c r="E16" s="182">
        <f t="shared" si="0"/>
        <v>127436</v>
      </c>
      <c r="F16" s="122"/>
      <c r="G16" s="122"/>
      <c r="H16" s="122"/>
      <c r="I16" s="122"/>
    </row>
    <row r="17" spans="1:9" s="123" customFormat="1" ht="15">
      <c r="A17" s="120" t="s">
        <v>90</v>
      </c>
      <c r="B17" s="121">
        <v>3113651</v>
      </c>
      <c r="C17" s="182">
        <v>32747</v>
      </c>
      <c r="D17" s="182">
        <v>0</v>
      </c>
      <c r="E17" s="182">
        <f t="shared" si="0"/>
        <v>32747</v>
      </c>
      <c r="F17" s="122"/>
      <c r="G17" s="122"/>
      <c r="H17" s="122"/>
      <c r="I17" s="122"/>
    </row>
    <row r="18" spans="1:9" s="123" customFormat="1" ht="15">
      <c r="A18" s="124" t="s">
        <v>535</v>
      </c>
      <c r="B18" s="125">
        <f>B16+B17</f>
        <v>306234620</v>
      </c>
      <c r="C18" s="182">
        <f>SUM(C16:C17)</f>
        <v>126801</v>
      </c>
      <c r="D18" s="182">
        <f>SUM(D16:D17)</f>
        <v>33382</v>
      </c>
      <c r="E18" s="182">
        <f t="shared" si="0"/>
        <v>160183</v>
      </c>
      <c r="F18" s="122"/>
      <c r="G18" s="122"/>
      <c r="H18" s="122"/>
      <c r="I18" s="122"/>
    </row>
    <row r="19" spans="1:9" ht="15">
      <c r="A19" s="45" t="s">
        <v>92</v>
      </c>
      <c r="B19" s="119">
        <v>109313150</v>
      </c>
      <c r="C19" s="118">
        <v>75683</v>
      </c>
      <c r="D19" s="118"/>
      <c r="E19" s="118">
        <f t="shared" si="0"/>
        <v>75683</v>
      </c>
      <c r="F19" s="4"/>
      <c r="G19" s="4"/>
      <c r="H19" s="4"/>
      <c r="I19" s="4"/>
    </row>
    <row r="20" spans="1:9" ht="15">
      <c r="A20" s="45" t="s">
        <v>93</v>
      </c>
      <c r="B20" s="119">
        <v>43005027</v>
      </c>
      <c r="C20" s="118">
        <v>1967</v>
      </c>
      <c r="D20" s="118">
        <v>635</v>
      </c>
      <c r="E20" s="118">
        <f t="shared" si="0"/>
        <v>2602</v>
      </c>
      <c r="F20" s="4"/>
      <c r="G20" s="4"/>
      <c r="H20" s="4"/>
      <c r="I20" s="4"/>
    </row>
    <row r="21" spans="1:9" ht="15">
      <c r="A21" s="45" t="s">
        <v>94</v>
      </c>
      <c r="B21" s="119">
        <v>14600000</v>
      </c>
      <c r="C21" s="118">
        <v>8900</v>
      </c>
      <c r="D21" s="118"/>
      <c r="E21" s="118">
        <f t="shared" si="0"/>
        <v>8900</v>
      </c>
      <c r="F21" s="4"/>
      <c r="G21" s="4"/>
      <c r="H21" s="4"/>
      <c r="I21" s="4"/>
    </row>
    <row r="22" spans="1:9" ht="15">
      <c r="A22" s="45" t="s">
        <v>95</v>
      </c>
      <c r="B22" s="119">
        <v>16740500</v>
      </c>
      <c r="C22" s="118">
        <v>33404</v>
      </c>
      <c r="D22" s="118"/>
      <c r="E22" s="118">
        <f t="shared" si="0"/>
        <v>33404</v>
      </c>
      <c r="F22" s="4"/>
      <c r="G22" s="4"/>
      <c r="H22" s="4"/>
      <c r="I22" s="4"/>
    </row>
    <row r="23" spans="1:9" ht="15">
      <c r="A23" s="45" t="s">
        <v>96</v>
      </c>
      <c r="B23" s="119"/>
      <c r="C23" s="118">
        <v>0</v>
      </c>
      <c r="D23" s="118"/>
      <c r="E23" s="118">
        <f t="shared" si="0"/>
        <v>0</v>
      </c>
      <c r="F23" s="4"/>
      <c r="G23" s="4"/>
      <c r="H23" s="4"/>
      <c r="I23" s="4"/>
    </row>
    <row r="24" spans="1:9" ht="15">
      <c r="A24" s="45" t="s">
        <v>97</v>
      </c>
      <c r="B24" s="119"/>
      <c r="C24" s="118">
        <v>0</v>
      </c>
      <c r="D24" s="118"/>
      <c r="E24" s="118">
        <f t="shared" si="0"/>
        <v>0</v>
      </c>
      <c r="F24" s="4"/>
      <c r="G24" s="4"/>
      <c r="H24" s="4"/>
      <c r="I24" s="4"/>
    </row>
    <row r="25" spans="1:9" s="123" customFormat="1" ht="15">
      <c r="A25" s="45" t="s">
        <v>98</v>
      </c>
      <c r="B25" s="119"/>
      <c r="C25" s="179">
        <v>600</v>
      </c>
      <c r="D25" s="182"/>
      <c r="E25" s="118">
        <f t="shared" si="0"/>
        <v>600</v>
      </c>
      <c r="F25" s="122"/>
      <c r="G25" s="122"/>
      <c r="H25" s="122"/>
      <c r="I25" s="122"/>
    </row>
    <row r="26" spans="1:9" s="123" customFormat="1" ht="15">
      <c r="A26" s="120" t="s">
        <v>91</v>
      </c>
      <c r="B26" s="121">
        <f>SUM(B19:B25)</f>
        <v>183658677</v>
      </c>
      <c r="C26" s="182">
        <f>SUM(C19:C25)</f>
        <v>120554</v>
      </c>
      <c r="D26" s="182">
        <f>SUM(D19:D25)</f>
        <v>635</v>
      </c>
      <c r="E26" s="182">
        <f t="shared" si="0"/>
        <v>121189</v>
      </c>
      <c r="F26" s="122"/>
      <c r="G26" s="122"/>
      <c r="H26" s="122"/>
      <c r="I26" s="122"/>
    </row>
    <row r="27" spans="1:9" s="123" customFormat="1" ht="15">
      <c r="A27" s="120" t="s">
        <v>99</v>
      </c>
      <c r="B27" s="121">
        <v>122575943</v>
      </c>
      <c r="C27" s="182">
        <v>6247</v>
      </c>
      <c r="D27" s="182">
        <v>32747</v>
      </c>
      <c r="E27" s="182">
        <f t="shared" si="0"/>
        <v>38994</v>
      </c>
      <c r="F27" s="122"/>
      <c r="G27" s="122"/>
      <c r="H27" s="122"/>
      <c r="I27" s="122"/>
    </row>
    <row r="28" spans="1:9" s="123" customFormat="1" ht="15">
      <c r="A28" s="124" t="s">
        <v>536</v>
      </c>
      <c r="B28" s="125">
        <f>B26+B27</f>
        <v>306234620</v>
      </c>
      <c r="C28" s="182">
        <f>SUM(C26:C27)</f>
        <v>126801</v>
      </c>
      <c r="D28" s="182">
        <f>SUM(D26:D27)</f>
        <v>33382</v>
      </c>
      <c r="E28" s="182">
        <f t="shared" si="0"/>
        <v>160183</v>
      </c>
      <c r="F28" s="122"/>
      <c r="G28" s="122"/>
      <c r="H28" s="122"/>
      <c r="I28" s="122"/>
    </row>
    <row r="29" spans="1:9" ht="15">
      <c r="A29" s="4"/>
      <c r="B29" s="118"/>
      <c r="C29" s="118"/>
      <c r="D29" s="118"/>
      <c r="E29" s="4"/>
      <c r="F29" s="4"/>
      <c r="G29" s="4"/>
      <c r="H29" s="4"/>
      <c r="I29" s="4"/>
    </row>
    <row r="30" spans="1:9" ht="15">
      <c r="A30" s="4"/>
      <c r="B30" s="118"/>
      <c r="C30" s="118"/>
      <c r="D30" s="118"/>
      <c r="E30" s="4"/>
      <c r="F30" s="4"/>
      <c r="G30" s="4"/>
      <c r="H30" s="4"/>
      <c r="I30" s="4"/>
    </row>
    <row r="31" spans="1:9" ht="15">
      <c r="A31" s="4"/>
      <c r="B31" s="118"/>
      <c r="C31" s="118"/>
      <c r="D31" s="118"/>
      <c r="E31" s="4"/>
      <c r="F31" s="4"/>
      <c r="G31" s="4"/>
      <c r="H31" s="4"/>
      <c r="I31" s="4"/>
    </row>
    <row r="32" spans="1:9" ht="15">
      <c r="A32" s="4"/>
      <c r="B32" s="118"/>
      <c r="C32" s="118"/>
      <c r="D32" s="118"/>
      <c r="E32" s="4"/>
      <c r="F32" s="4"/>
      <c r="G32" s="4"/>
      <c r="H32" s="4"/>
      <c r="I32" s="4"/>
    </row>
    <row r="33" spans="1:9" ht="15">
      <c r="A33" s="4"/>
      <c r="B33" s="118"/>
      <c r="C33" s="118"/>
      <c r="D33" s="118"/>
      <c r="E33" s="4"/>
      <c r="F33" s="4"/>
      <c r="G33" s="4"/>
      <c r="H33" s="4"/>
      <c r="I33" s="4"/>
    </row>
    <row r="34" spans="1:9" ht="15">
      <c r="A34" s="4"/>
      <c r="B34" s="118"/>
      <c r="C34" s="118"/>
      <c r="D34" s="118"/>
      <c r="E34" s="4"/>
      <c r="F34" s="4"/>
      <c r="G34" s="4"/>
      <c r="H34" s="4"/>
      <c r="I34" s="4"/>
    </row>
    <row r="35" spans="1:2" ht="15">
      <c r="A35" s="4"/>
      <c r="B35" s="118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 3/2018. (II.22.)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17" customWidth="1"/>
    <col min="4" max="4" width="16.28125" style="117" customWidth="1"/>
    <col min="5" max="5" width="18.57421875" style="117" customWidth="1"/>
  </cols>
  <sheetData>
    <row r="1" spans="1:5" ht="27" customHeight="1">
      <c r="A1" s="277" t="s">
        <v>724</v>
      </c>
      <c r="B1" s="275"/>
      <c r="C1" s="275"/>
      <c r="D1" s="278"/>
      <c r="E1" s="278"/>
    </row>
    <row r="2" spans="1:5" ht="25.5" customHeight="1">
      <c r="A2" s="279" t="s">
        <v>694</v>
      </c>
      <c r="B2" s="275"/>
      <c r="C2" s="275"/>
      <c r="D2" s="278"/>
      <c r="E2" s="278"/>
    </row>
    <row r="3" spans="1:5" ht="15.75" customHeight="1">
      <c r="A3" s="70"/>
      <c r="B3" s="71"/>
      <c r="C3" s="198"/>
      <c r="D3" s="198"/>
      <c r="E3" s="198"/>
    </row>
    <row r="4" ht="21" customHeight="1">
      <c r="A4" s="133" t="s">
        <v>674</v>
      </c>
    </row>
    <row r="5" spans="1:5" ht="30">
      <c r="A5" s="46" t="s">
        <v>663</v>
      </c>
      <c r="B5" s="3" t="s">
        <v>101</v>
      </c>
      <c r="C5" s="202" t="s">
        <v>675</v>
      </c>
      <c r="D5" s="203" t="s">
        <v>40</v>
      </c>
      <c r="E5" s="203" t="s">
        <v>55</v>
      </c>
    </row>
    <row r="6" spans="1:5" ht="15">
      <c r="A6" s="13" t="s">
        <v>633</v>
      </c>
      <c r="B6" s="6" t="s">
        <v>297</v>
      </c>
      <c r="C6" s="200"/>
      <c r="D6" s="200"/>
      <c r="E6" s="200">
        <f>C6+D6</f>
        <v>0</v>
      </c>
    </row>
    <row r="7" spans="1:5" ht="15">
      <c r="A7" s="13" t="s">
        <v>642</v>
      </c>
      <c r="B7" s="6" t="s">
        <v>297</v>
      </c>
      <c r="C7" s="200"/>
      <c r="D7" s="200"/>
      <c r="E7" s="200">
        <f aca="true" t="shared" si="0" ref="E7:E70">C7+D7</f>
        <v>0</v>
      </c>
    </row>
    <row r="8" spans="1:5" ht="30">
      <c r="A8" s="13" t="s">
        <v>643</v>
      </c>
      <c r="B8" s="6" t="s">
        <v>297</v>
      </c>
      <c r="C8" s="200"/>
      <c r="D8" s="200"/>
      <c r="E8" s="200">
        <f t="shared" si="0"/>
        <v>0</v>
      </c>
    </row>
    <row r="9" spans="1:5" ht="15">
      <c r="A9" s="13" t="s">
        <v>641</v>
      </c>
      <c r="B9" s="6" t="s">
        <v>297</v>
      </c>
      <c r="C9" s="200"/>
      <c r="D9" s="200"/>
      <c r="E9" s="200">
        <f t="shared" si="0"/>
        <v>0</v>
      </c>
    </row>
    <row r="10" spans="1:5" ht="15">
      <c r="A10" s="13" t="s">
        <v>640</v>
      </c>
      <c r="B10" s="6" t="s">
        <v>297</v>
      </c>
      <c r="C10" s="200"/>
      <c r="D10" s="200"/>
      <c r="E10" s="200">
        <f t="shared" si="0"/>
        <v>0</v>
      </c>
    </row>
    <row r="11" spans="1:5" ht="15">
      <c r="A11" s="13" t="s">
        <v>639</v>
      </c>
      <c r="B11" s="6" t="s">
        <v>297</v>
      </c>
      <c r="C11" s="200"/>
      <c r="D11" s="200"/>
      <c r="E11" s="200">
        <f t="shared" si="0"/>
        <v>0</v>
      </c>
    </row>
    <row r="12" spans="1:5" ht="15">
      <c r="A12" s="13" t="s">
        <v>634</v>
      </c>
      <c r="B12" s="6" t="s">
        <v>297</v>
      </c>
      <c r="C12" s="200"/>
      <c r="D12" s="200"/>
      <c r="E12" s="200">
        <f t="shared" si="0"/>
        <v>0</v>
      </c>
    </row>
    <row r="13" spans="1:5" ht="15">
      <c r="A13" s="13" t="s">
        <v>635</v>
      </c>
      <c r="B13" s="6" t="s">
        <v>297</v>
      </c>
      <c r="C13" s="200"/>
      <c r="D13" s="200"/>
      <c r="E13" s="200">
        <f t="shared" si="0"/>
        <v>0</v>
      </c>
    </row>
    <row r="14" spans="1:5" ht="15">
      <c r="A14" s="13" t="s">
        <v>636</v>
      </c>
      <c r="B14" s="6" t="s">
        <v>297</v>
      </c>
      <c r="C14" s="200"/>
      <c r="D14" s="200"/>
      <c r="E14" s="200">
        <f t="shared" si="0"/>
        <v>0</v>
      </c>
    </row>
    <row r="15" spans="1:5" ht="15">
      <c r="A15" s="13" t="s">
        <v>637</v>
      </c>
      <c r="B15" s="6" t="s">
        <v>297</v>
      </c>
      <c r="C15" s="200"/>
      <c r="D15" s="200"/>
      <c r="E15" s="200">
        <f t="shared" si="0"/>
        <v>0</v>
      </c>
    </row>
    <row r="16" spans="1:5" s="123" customFormat="1" ht="25.5">
      <c r="A16" s="7" t="s">
        <v>499</v>
      </c>
      <c r="B16" s="8" t="s">
        <v>297</v>
      </c>
      <c r="C16" s="201">
        <f>SUM(C6:C15)</f>
        <v>0</v>
      </c>
      <c r="D16" s="201">
        <f>SUM(D6:D15)</f>
        <v>0</v>
      </c>
      <c r="E16" s="201">
        <f t="shared" si="0"/>
        <v>0</v>
      </c>
    </row>
    <row r="17" spans="1:5" ht="15">
      <c r="A17" s="13" t="s">
        <v>633</v>
      </c>
      <c r="B17" s="6" t="s">
        <v>298</v>
      </c>
      <c r="C17" s="200"/>
      <c r="D17" s="200"/>
      <c r="E17" s="200">
        <f t="shared" si="0"/>
        <v>0</v>
      </c>
    </row>
    <row r="18" spans="1:5" ht="15">
      <c r="A18" s="13" t="s">
        <v>642</v>
      </c>
      <c r="B18" s="6" t="s">
        <v>298</v>
      </c>
      <c r="C18" s="200"/>
      <c r="D18" s="200"/>
      <c r="E18" s="200">
        <f t="shared" si="0"/>
        <v>0</v>
      </c>
    </row>
    <row r="19" spans="1:5" ht="30">
      <c r="A19" s="13" t="s">
        <v>643</v>
      </c>
      <c r="B19" s="6" t="s">
        <v>298</v>
      </c>
      <c r="C19" s="200"/>
      <c r="D19" s="200"/>
      <c r="E19" s="200">
        <f t="shared" si="0"/>
        <v>0</v>
      </c>
    </row>
    <row r="20" spans="1:5" ht="15">
      <c r="A20" s="13" t="s">
        <v>641</v>
      </c>
      <c r="B20" s="6" t="s">
        <v>298</v>
      </c>
      <c r="C20" s="200"/>
      <c r="D20" s="200"/>
      <c r="E20" s="200">
        <f t="shared" si="0"/>
        <v>0</v>
      </c>
    </row>
    <row r="21" spans="1:5" ht="15">
      <c r="A21" s="13" t="s">
        <v>640</v>
      </c>
      <c r="B21" s="6" t="s">
        <v>298</v>
      </c>
      <c r="C21" s="200"/>
      <c r="D21" s="200"/>
      <c r="E21" s="200">
        <f t="shared" si="0"/>
        <v>0</v>
      </c>
    </row>
    <row r="22" spans="1:5" ht="15">
      <c r="A22" s="13" t="s">
        <v>639</v>
      </c>
      <c r="B22" s="6" t="s">
        <v>298</v>
      </c>
      <c r="C22" s="200"/>
      <c r="D22" s="200"/>
      <c r="E22" s="200">
        <f t="shared" si="0"/>
        <v>0</v>
      </c>
    </row>
    <row r="23" spans="1:5" ht="15">
      <c r="A23" s="13" t="s">
        <v>634</v>
      </c>
      <c r="B23" s="6" t="s">
        <v>298</v>
      </c>
      <c r="C23" s="200"/>
      <c r="D23" s="200"/>
      <c r="E23" s="200">
        <f t="shared" si="0"/>
        <v>0</v>
      </c>
    </row>
    <row r="24" spans="1:5" ht="15">
      <c r="A24" s="13" t="s">
        <v>635</v>
      </c>
      <c r="B24" s="6" t="s">
        <v>298</v>
      </c>
      <c r="C24" s="200"/>
      <c r="D24" s="200"/>
      <c r="E24" s="200">
        <f t="shared" si="0"/>
        <v>0</v>
      </c>
    </row>
    <row r="25" spans="1:5" ht="15">
      <c r="A25" s="13" t="s">
        <v>636</v>
      </c>
      <c r="B25" s="6" t="s">
        <v>298</v>
      </c>
      <c r="C25" s="200"/>
      <c r="D25" s="200"/>
      <c r="E25" s="200">
        <f t="shared" si="0"/>
        <v>0</v>
      </c>
    </row>
    <row r="26" spans="1:5" ht="15">
      <c r="A26" s="13" t="s">
        <v>637</v>
      </c>
      <c r="B26" s="6" t="s">
        <v>298</v>
      </c>
      <c r="C26" s="200"/>
      <c r="D26" s="200"/>
      <c r="E26" s="200">
        <f t="shared" si="0"/>
        <v>0</v>
      </c>
    </row>
    <row r="27" spans="1:5" s="123" customFormat="1" ht="25.5">
      <c r="A27" s="7" t="s">
        <v>557</v>
      </c>
      <c r="B27" s="8" t="s">
        <v>298</v>
      </c>
      <c r="C27" s="201">
        <f>SUM(C17:C26)</f>
        <v>0</v>
      </c>
      <c r="D27" s="201">
        <f>SUM(D17:D26)</f>
        <v>0</v>
      </c>
      <c r="E27" s="201">
        <f t="shared" si="0"/>
        <v>0</v>
      </c>
    </row>
    <row r="28" spans="1:5" ht="15">
      <c r="A28" s="13" t="s">
        <v>633</v>
      </c>
      <c r="B28" s="6" t="s">
        <v>299</v>
      </c>
      <c r="C28" s="200"/>
      <c r="D28" s="200"/>
      <c r="E28" s="200">
        <f t="shared" si="0"/>
        <v>0</v>
      </c>
    </row>
    <row r="29" spans="1:5" ht="15">
      <c r="A29" s="13" t="s">
        <v>642</v>
      </c>
      <c r="B29" s="6" t="s">
        <v>299</v>
      </c>
      <c r="C29" s="200"/>
      <c r="D29" s="200"/>
      <c r="E29" s="200">
        <f t="shared" si="0"/>
        <v>0</v>
      </c>
    </row>
    <row r="30" spans="1:5" ht="30">
      <c r="A30" s="13" t="s">
        <v>643</v>
      </c>
      <c r="B30" s="6" t="s">
        <v>299</v>
      </c>
      <c r="C30" s="200">
        <f>2289370+11340996</f>
        <v>13630366</v>
      </c>
      <c r="D30" s="200"/>
      <c r="E30" s="200">
        <f t="shared" si="0"/>
        <v>13630366</v>
      </c>
    </row>
    <row r="31" spans="1:5" ht="15">
      <c r="A31" s="13" t="s">
        <v>641</v>
      </c>
      <c r="B31" s="6" t="s">
        <v>299</v>
      </c>
      <c r="C31" s="200"/>
      <c r="D31" s="200"/>
      <c r="E31" s="200">
        <f t="shared" si="0"/>
        <v>0</v>
      </c>
    </row>
    <row r="32" spans="1:5" ht="15">
      <c r="A32" s="13" t="s">
        <v>640</v>
      </c>
      <c r="B32" s="6" t="s">
        <v>299</v>
      </c>
      <c r="C32" s="200">
        <v>4707600</v>
      </c>
      <c r="D32" s="200"/>
      <c r="E32" s="200">
        <f t="shared" si="0"/>
        <v>4707600</v>
      </c>
    </row>
    <row r="33" spans="1:5" ht="15">
      <c r="A33" s="13" t="s">
        <v>639</v>
      </c>
      <c r="B33" s="6" t="s">
        <v>299</v>
      </c>
      <c r="C33" s="200">
        <v>9126876</v>
      </c>
      <c r="D33" s="200"/>
      <c r="E33" s="200">
        <f t="shared" si="0"/>
        <v>9126876</v>
      </c>
    </row>
    <row r="34" spans="1:5" ht="15">
      <c r="A34" s="13" t="s">
        <v>634</v>
      </c>
      <c r="B34" s="6" t="s">
        <v>299</v>
      </c>
      <c r="C34" s="200">
        <v>4007042</v>
      </c>
      <c r="D34" s="200"/>
      <c r="E34" s="200">
        <f t="shared" si="0"/>
        <v>4007042</v>
      </c>
    </row>
    <row r="35" spans="1:5" ht="15">
      <c r="A35" s="13" t="s">
        <v>635</v>
      </c>
      <c r="B35" s="6" t="s">
        <v>299</v>
      </c>
      <c r="C35" s="200"/>
      <c r="D35" s="200"/>
      <c r="E35" s="200">
        <f t="shared" si="0"/>
        <v>0</v>
      </c>
    </row>
    <row r="36" spans="1:5" ht="15">
      <c r="A36" s="13" t="s">
        <v>636</v>
      </c>
      <c r="B36" s="6" t="s">
        <v>299</v>
      </c>
      <c r="C36" s="200"/>
      <c r="D36" s="200"/>
      <c r="E36" s="200">
        <f t="shared" si="0"/>
        <v>0</v>
      </c>
    </row>
    <row r="37" spans="1:5" ht="15">
      <c r="A37" s="13" t="s">
        <v>637</v>
      </c>
      <c r="B37" s="6" t="s">
        <v>299</v>
      </c>
      <c r="C37" s="200"/>
      <c r="D37" s="200"/>
      <c r="E37" s="200">
        <f t="shared" si="0"/>
        <v>0</v>
      </c>
    </row>
    <row r="38" spans="1:5" s="123" customFormat="1" ht="15">
      <c r="A38" s="7" t="s">
        <v>556</v>
      </c>
      <c r="B38" s="8" t="s">
        <v>299</v>
      </c>
      <c r="C38" s="201">
        <f>SUM(C28:C37)</f>
        <v>31471884</v>
      </c>
      <c r="D38" s="201">
        <f>SUM(D28:D37)</f>
        <v>0</v>
      </c>
      <c r="E38" s="201">
        <f t="shared" si="0"/>
        <v>31471884</v>
      </c>
    </row>
    <row r="39" spans="1:5" ht="15">
      <c r="A39" s="13" t="s">
        <v>633</v>
      </c>
      <c r="B39" s="6" t="s">
        <v>305</v>
      </c>
      <c r="C39" s="200"/>
      <c r="D39" s="200"/>
      <c r="E39" s="200">
        <f t="shared" si="0"/>
        <v>0</v>
      </c>
    </row>
    <row r="40" spans="1:5" ht="15">
      <c r="A40" s="13" t="s">
        <v>642</v>
      </c>
      <c r="B40" s="6" t="s">
        <v>305</v>
      </c>
      <c r="C40" s="200"/>
      <c r="D40" s="200"/>
      <c r="E40" s="200">
        <f t="shared" si="0"/>
        <v>0</v>
      </c>
    </row>
    <row r="41" spans="1:5" ht="30">
      <c r="A41" s="13" t="s">
        <v>643</v>
      </c>
      <c r="B41" s="6" t="s">
        <v>305</v>
      </c>
      <c r="C41" s="200"/>
      <c r="D41" s="200"/>
      <c r="E41" s="200">
        <f t="shared" si="0"/>
        <v>0</v>
      </c>
    </row>
    <row r="42" spans="1:5" ht="15">
      <c r="A42" s="13" t="s">
        <v>641</v>
      </c>
      <c r="B42" s="6" t="s">
        <v>305</v>
      </c>
      <c r="C42" s="200"/>
      <c r="D42" s="200"/>
      <c r="E42" s="200">
        <f t="shared" si="0"/>
        <v>0</v>
      </c>
    </row>
    <row r="43" spans="1:5" ht="15">
      <c r="A43" s="13" t="s">
        <v>640</v>
      </c>
      <c r="B43" s="6" t="s">
        <v>305</v>
      </c>
      <c r="C43" s="200"/>
      <c r="D43" s="200"/>
      <c r="E43" s="200">
        <f t="shared" si="0"/>
        <v>0</v>
      </c>
    </row>
    <row r="44" spans="1:5" ht="15">
      <c r="A44" s="13" t="s">
        <v>639</v>
      </c>
      <c r="B44" s="6" t="s">
        <v>305</v>
      </c>
      <c r="C44" s="200"/>
      <c r="D44" s="200"/>
      <c r="E44" s="200">
        <f t="shared" si="0"/>
        <v>0</v>
      </c>
    </row>
    <row r="45" spans="1:5" ht="15">
      <c r="A45" s="13" t="s">
        <v>634</v>
      </c>
      <c r="B45" s="6" t="s">
        <v>305</v>
      </c>
      <c r="C45" s="200"/>
      <c r="D45" s="200"/>
      <c r="E45" s="200">
        <f t="shared" si="0"/>
        <v>0</v>
      </c>
    </row>
    <row r="46" spans="1:5" ht="15">
      <c r="A46" s="13" t="s">
        <v>635</v>
      </c>
      <c r="B46" s="6" t="s">
        <v>305</v>
      </c>
      <c r="C46" s="200"/>
      <c r="D46" s="200"/>
      <c r="E46" s="200">
        <f t="shared" si="0"/>
        <v>0</v>
      </c>
    </row>
    <row r="47" spans="1:5" ht="15">
      <c r="A47" s="13" t="s">
        <v>636</v>
      </c>
      <c r="B47" s="6" t="s">
        <v>305</v>
      </c>
      <c r="C47" s="200"/>
      <c r="D47" s="200"/>
      <c r="E47" s="200">
        <f t="shared" si="0"/>
        <v>0</v>
      </c>
    </row>
    <row r="48" spans="1:5" ht="15">
      <c r="A48" s="13" t="s">
        <v>637</v>
      </c>
      <c r="B48" s="6" t="s">
        <v>305</v>
      </c>
      <c r="C48" s="200"/>
      <c r="D48" s="200"/>
      <c r="E48" s="200">
        <f t="shared" si="0"/>
        <v>0</v>
      </c>
    </row>
    <row r="49" spans="1:5" s="123" customFormat="1" ht="25.5">
      <c r="A49" s="7" t="s">
        <v>555</v>
      </c>
      <c r="B49" s="8" t="s">
        <v>305</v>
      </c>
      <c r="C49" s="201">
        <f>SUM(C39:C48)</f>
        <v>0</v>
      </c>
      <c r="D49" s="201">
        <f>SUM(D39:D48)</f>
        <v>0</v>
      </c>
      <c r="E49" s="201">
        <f t="shared" si="0"/>
        <v>0</v>
      </c>
    </row>
    <row r="50" spans="1:5" ht="15">
      <c r="A50" s="13" t="s">
        <v>638</v>
      </c>
      <c r="B50" s="6" t="s">
        <v>306</v>
      </c>
      <c r="C50" s="200"/>
      <c r="D50" s="200"/>
      <c r="E50" s="200">
        <f t="shared" si="0"/>
        <v>0</v>
      </c>
    </row>
    <row r="51" spans="1:5" ht="15">
      <c r="A51" s="13" t="s">
        <v>642</v>
      </c>
      <c r="B51" s="6" t="s">
        <v>306</v>
      </c>
      <c r="C51" s="200"/>
      <c r="D51" s="200"/>
      <c r="E51" s="200">
        <f t="shared" si="0"/>
        <v>0</v>
      </c>
    </row>
    <row r="52" spans="1:5" ht="30">
      <c r="A52" s="13" t="s">
        <v>643</v>
      </c>
      <c r="B52" s="6" t="s">
        <v>306</v>
      </c>
      <c r="C52" s="200"/>
      <c r="D52" s="200"/>
      <c r="E52" s="200">
        <f t="shared" si="0"/>
        <v>0</v>
      </c>
    </row>
    <row r="53" spans="1:5" ht="15">
      <c r="A53" s="13" t="s">
        <v>641</v>
      </c>
      <c r="B53" s="6" t="s">
        <v>306</v>
      </c>
      <c r="C53" s="200"/>
      <c r="D53" s="200"/>
      <c r="E53" s="200">
        <f t="shared" si="0"/>
        <v>0</v>
      </c>
    </row>
    <row r="54" spans="1:5" ht="15">
      <c r="A54" s="13" t="s">
        <v>640</v>
      </c>
      <c r="B54" s="6" t="s">
        <v>306</v>
      </c>
      <c r="C54" s="200"/>
      <c r="D54" s="200"/>
      <c r="E54" s="200">
        <f t="shared" si="0"/>
        <v>0</v>
      </c>
    </row>
    <row r="55" spans="1:5" ht="15">
      <c r="A55" s="13" t="s">
        <v>639</v>
      </c>
      <c r="B55" s="6" t="s">
        <v>306</v>
      </c>
      <c r="C55" s="200"/>
      <c r="D55" s="200"/>
      <c r="E55" s="200">
        <f t="shared" si="0"/>
        <v>0</v>
      </c>
    </row>
    <row r="56" spans="1:5" ht="15">
      <c r="A56" s="13" t="s">
        <v>634</v>
      </c>
      <c r="B56" s="6" t="s">
        <v>306</v>
      </c>
      <c r="C56" s="200"/>
      <c r="D56" s="200"/>
      <c r="E56" s="200">
        <f t="shared" si="0"/>
        <v>0</v>
      </c>
    </row>
    <row r="57" spans="1:5" ht="15">
      <c r="A57" s="13" t="s">
        <v>635</v>
      </c>
      <c r="B57" s="6" t="s">
        <v>306</v>
      </c>
      <c r="C57" s="200"/>
      <c r="D57" s="200"/>
      <c r="E57" s="200">
        <f t="shared" si="0"/>
        <v>0</v>
      </c>
    </row>
    <row r="58" spans="1:5" ht="15">
      <c r="A58" s="13" t="s">
        <v>636</v>
      </c>
      <c r="B58" s="6" t="s">
        <v>306</v>
      </c>
      <c r="C58" s="200"/>
      <c r="D58" s="200"/>
      <c r="E58" s="200">
        <f t="shared" si="0"/>
        <v>0</v>
      </c>
    </row>
    <row r="59" spans="1:5" ht="15">
      <c r="A59" s="13" t="s">
        <v>637</v>
      </c>
      <c r="B59" s="6" t="s">
        <v>306</v>
      </c>
      <c r="C59" s="200"/>
      <c r="D59" s="200"/>
      <c r="E59" s="200">
        <f t="shared" si="0"/>
        <v>0</v>
      </c>
    </row>
    <row r="60" spans="1:5" s="123" customFormat="1" ht="25.5">
      <c r="A60" s="7" t="s">
        <v>558</v>
      </c>
      <c r="B60" s="8" t="s">
        <v>306</v>
      </c>
      <c r="C60" s="201">
        <f>SUM(C50:C59)</f>
        <v>0</v>
      </c>
      <c r="D60" s="201">
        <f>SUM(D50:D59)</f>
        <v>0</v>
      </c>
      <c r="E60" s="201">
        <f t="shared" si="0"/>
        <v>0</v>
      </c>
    </row>
    <row r="61" spans="1:5" ht="15">
      <c r="A61" s="13" t="s">
        <v>633</v>
      </c>
      <c r="B61" s="6" t="s">
        <v>307</v>
      </c>
      <c r="C61" s="200"/>
      <c r="D61" s="200"/>
      <c r="E61" s="200">
        <f t="shared" si="0"/>
        <v>0</v>
      </c>
    </row>
    <row r="62" spans="1:5" ht="15">
      <c r="A62" s="13" t="s">
        <v>642</v>
      </c>
      <c r="B62" s="6" t="s">
        <v>307</v>
      </c>
      <c r="C62" s="200"/>
      <c r="D62" s="200"/>
      <c r="E62" s="200">
        <f t="shared" si="0"/>
        <v>0</v>
      </c>
    </row>
    <row r="63" spans="1:5" ht="30">
      <c r="A63" s="13" t="s">
        <v>643</v>
      </c>
      <c r="B63" s="6" t="s">
        <v>307</v>
      </c>
      <c r="C63" s="200">
        <f>2510630+25777661</f>
        <v>28288291</v>
      </c>
      <c r="D63" s="200"/>
      <c r="E63" s="200">
        <f t="shared" si="0"/>
        <v>28288291</v>
      </c>
    </row>
    <row r="64" spans="1:5" ht="15">
      <c r="A64" s="13" t="s">
        <v>641</v>
      </c>
      <c r="B64" s="6" t="s">
        <v>307</v>
      </c>
      <c r="C64" s="200"/>
      <c r="D64" s="200"/>
      <c r="E64" s="200">
        <f t="shared" si="0"/>
        <v>0</v>
      </c>
    </row>
    <row r="65" spans="1:5" ht="15">
      <c r="A65" s="13" t="s">
        <v>640</v>
      </c>
      <c r="B65" s="6" t="s">
        <v>307</v>
      </c>
      <c r="C65" s="200"/>
      <c r="D65" s="200"/>
      <c r="E65" s="200">
        <f t="shared" si="0"/>
        <v>0</v>
      </c>
    </row>
    <row r="66" spans="1:5" ht="15">
      <c r="A66" s="13" t="s">
        <v>639</v>
      </c>
      <c r="B66" s="6" t="s">
        <v>307</v>
      </c>
      <c r="C66" s="200"/>
      <c r="D66" s="200"/>
      <c r="E66" s="200">
        <f t="shared" si="0"/>
        <v>0</v>
      </c>
    </row>
    <row r="67" spans="1:5" ht="15">
      <c r="A67" s="13" t="s">
        <v>634</v>
      </c>
      <c r="B67" s="6" t="s">
        <v>307</v>
      </c>
      <c r="C67" s="200"/>
      <c r="D67" s="200"/>
      <c r="E67" s="200">
        <f t="shared" si="0"/>
        <v>0</v>
      </c>
    </row>
    <row r="68" spans="1:5" ht="15">
      <c r="A68" s="13" t="s">
        <v>635</v>
      </c>
      <c r="B68" s="6" t="s">
        <v>307</v>
      </c>
      <c r="C68" s="200"/>
      <c r="D68" s="200"/>
      <c r="E68" s="200">
        <f t="shared" si="0"/>
        <v>0</v>
      </c>
    </row>
    <row r="69" spans="1:5" ht="15">
      <c r="A69" s="13" t="s">
        <v>636</v>
      </c>
      <c r="B69" s="6" t="s">
        <v>307</v>
      </c>
      <c r="C69" s="200"/>
      <c r="D69" s="200"/>
      <c r="E69" s="200">
        <f t="shared" si="0"/>
        <v>0</v>
      </c>
    </row>
    <row r="70" spans="1:5" ht="15">
      <c r="A70" s="13" t="s">
        <v>637</v>
      </c>
      <c r="B70" s="6" t="s">
        <v>307</v>
      </c>
      <c r="C70" s="200"/>
      <c r="D70" s="200"/>
      <c r="E70" s="200">
        <f t="shared" si="0"/>
        <v>0</v>
      </c>
    </row>
    <row r="71" spans="1:5" s="123" customFormat="1" ht="15">
      <c r="A71" s="7" t="s">
        <v>504</v>
      </c>
      <c r="B71" s="8" t="s">
        <v>307</v>
      </c>
      <c r="C71" s="201">
        <f>SUM(C61:C70)</f>
        <v>28288291</v>
      </c>
      <c r="D71" s="201">
        <f>SUM(D61:D70)</f>
        <v>0</v>
      </c>
      <c r="E71" s="201">
        <f aca="true" t="shared" si="1" ref="E71:E115">C71+D71</f>
        <v>28288291</v>
      </c>
    </row>
    <row r="72" spans="1:5" ht="15">
      <c r="A72" s="13" t="s">
        <v>644</v>
      </c>
      <c r="B72" s="5" t="s">
        <v>357</v>
      </c>
      <c r="C72" s="200"/>
      <c r="D72" s="200"/>
      <c r="E72" s="200">
        <f t="shared" si="1"/>
        <v>0</v>
      </c>
    </row>
    <row r="73" spans="1:5" ht="15">
      <c r="A73" s="13" t="s">
        <v>645</v>
      </c>
      <c r="B73" s="5" t="s">
        <v>357</v>
      </c>
      <c r="C73" s="200"/>
      <c r="D73" s="200"/>
      <c r="E73" s="200">
        <f t="shared" si="1"/>
        <v>0</v>
      </c>
    </row>
    <row r="74" spans="1:5" ht="15">
      <c r="A74" s="13" t="s">
        <v>653</v>
      </c>
      <c r="B74" s="5" t="s">
        <v>357</v>
      </c>
      <c r="C74" s="200"/>
      <c r="D74" s="200"/>
      <c r="E74" s="200">
        <f t="shared" si="1"/>
        <v>0</v>
      </c>
    </row>
    <row r="75" spans="1:5" ht="15">
      <c r="A75" s="5" t="s">
        <v>652</v>
      </c>
      <c r="B75" s="5" t="s">
        <v>357</v>
      </c>
      <c r="C75" s="200"/>
      <c r="D75" s="200"/>
      <c r="E75" s="200">
        <f t="shared" si="1"/>
        <v>0</v>
      </c>
    </row>
    <row r="76" spans="1:5" ht="15">
      <c r="A76" s="5" t="s">
        <v>651</v>
      </c>
      <c r="B76" s="5" t="s">
        <v>357</v>
      </c>
      <c r="C76" s="200"/>
      <c r="D76" s="200"/>
      <c r="E76" s="200">
        <f t="shared" si="1"/>
        <v>0</v>
      </c>
    </row>
    <row r="77" spans="1:5" ht="15">
      <c r="A77" s="5" t="s">
        <v>650</v>
      </c>
      <c r="B77" s="5" t="s">
        <v>357</v>
      </c>
      <c r="C77" s="200"/>
      <c r="D77" s="200"/>
      <c r="E77" s="200">
        <f t="shared" si="1"/>
        <v>0</v>
      </c>
    </row>
    <row r="78" spans="1:5" ht="15">
      <c r="A78" s="13" t="s">
        <v>649</v>
      </c>
      <c r="B78" s="5" t="s">
        <v>357</v>
      </c>
      <c r="C78" s="200"/>
      <c r="D78" s="200"/>
      <c r="E78" s="200">
        <f t="shared" si="1"/>
        <v>0</v>
      </c>
    </row>
    <row r="79" spans="1:5" ht="15">
      <c r="A79" s="13" t="s">
        <v>654</v>
      </c>
      <c r="B79" s="5" t="s">
        <v>357</v>
      </c>
      <c r="C79" s="200"/>
      <c r="D79" s="200"/>
      <c r="E79" s="200">
        <f t="shared" si="1"/>
        <v>0</v>
      </c>
    </row>
    <row r="80" spans="1:5" ht="15">
      <c r="A80" s="13" t="s">
        <v>646</v>
      </c>
      <c r="B80" s="5" t="s">
        <v>357</v>
      </c>
      <c r="C80" s="200"/>
      <c r="D80" s="200"/>
      <c r="E80" s="200">
        <f t="shared" si="1"/>
        <v>0</v>
      </c>
    </row>
    <row r="81" spans="1:5" ht="15">
      <c r="A81" s="13" t="s">
        <v>647</v>
      </c>
      <c r="B81" s="5" t="s">
        <v>357</v>
      </c>
      <c r="C81" s="200"/>
      <c r="D81" s="200"/>
      <c r="E81" s="200">
        <f t="shared" si="1"/>
        <v>0</v>
      </c>
    </row>
    <row r="82" spans="1:5" s="123" customFormat="1" ht="25.5">
      <c r="A82" s="7" t="s">
        <v>574</v>
      </c>
      <c r="B82" s="8" t="s">
        <v>357</v>
      </c>
      <c r="C82" s="201">
        <f>SUM(C72:C81)</f>
        <v>0</v>
      </c>
      <c r="D82" s="201">
        <f>SUM(D72:D81)</f>
        <v>0</v>
      </c>
      <c r="E82" s="201">
        <f t="shared" si="1"/>
        <v>0</v>
      </c>
    </row>
    <row r="83" spans="1:5" ht="15">
      <c r="A83" s="13" t="s">
        <v>644</v>
      </c>
      <c r="B83" s="5" t="s">
        <v>358</v>
      </c>
      <c r="C83" s="200"/>
      <c r="D83" s="200"/>
      <c r="E83" s="200">
        <f t="shared" si="1"/>
        <v>0</v>
      </c>
    </row>
    <row r="84" spans="1:5" ht="15">
      <c r="A84" s="13" t="s">
        <v>645</v>
      </c>
      <c r="B84" s="5" t="s">
        <v>358</v>
      </c>
      <c r="C84" s="200"/>
      <c r="D84" s="200"/>
      <c r="E84" s="200">
        <f t="shared" si="1"/>
        <v>0</v>
      </c>
    </row>
    <row r="85" spans="1:5" ht="15">
      <c r="A85" s="13" t="s">
        <v>653</v>
      </c>
      <c r="B85" s="5" t="s">
        <v>358</v>
      </c>
      <c r="C85" s="200"/>
      <c r="D85" s="200"/>
      <c r="E85" s="200">
        <f t="shared" si="1"/>
        <v>0</v>
      </c>
    </row>
    <row r="86" spans="1:5" ht="15">
      <c r="A86" s="5" t="s">
        <v>652</v>
      </c>
      <c r="B86" s="5" t="s">
        <v>358</v>
      </c>
      <c r="C86" s="200"/>
      <c r="D86" s="200"/>
      <c r="E86" s="200">
        <f t="shared" si="1"/>
        <v>0</v>
      </c>
    </row>
    <row r="87" spans="1:5" ht="15">
      <c r="A87" s="5" t="s">
        <v>651</v>
      </c>
      <c r="B87" s="5" t="s">
        <v>358</v>
      </c>
      <c r="C87" s="200"/>
      <c r="D87" s="200"/>
      <c r="E87" s="200">
        <f t="shared" si="1"/>
        <v>0</v>
      </c>
    </row>
    <row r="88" spans="1:5" ht="15">
      <c r="A88" s="5" t="s">
        <v>650</v>
      </c>
      <c r="B88" s="5" t="s">
        <v>358</v>
      </c>
      <c r="C88" s="200"/>
      <c r="D88" s="200"/>
      <c r="E88" s="200">
        <f t="shared" si="1"/>
        <v>0</v>
      </c>
    </row>
    <row r="89" spans="1:5" ht="15">
      <c r="A89" s="13" t="s">
        <v>649</v>
      </c>
      <c r="B89" s="5" t="s">
        <v>358</v>
      </c>
      <c r="C89" s="200"/>
      <c r="D89" s="200"/>
      <c r="E89" s="200">
        <f t="shared" si="1"/>
        <v>0</v>
      </c>
    </row>
    <row r="90" spans="1:5" ht="15">
      <c r="A90" s="13" t="s">
        <v>648</v>
      </c>
      <c r="B90" s="5" t="s">
        <v>358</v>
      </c>
      <c r="C90" s="200"/>
      <c r="D90" s="200"/>
      <c r="E90" s="200">
        <f t="shared" si="1"/>
        <v>0</v>
      </c>
    </row>
    <row r="91" spans="1:5" ht="15">
      <c r="A91" s="13" t="s">
        <v>646</v>
      </c>
      <c r="B91" s="5" t="s">
        <v>358</v>
      </c>
      <c r="C91" s="200"/>
      <c r="D91" s="200"/>
      <c r="E91" s="200">
        <f t="shared" si="1"/>
        <v>0</v>
      </c>
    </row>
    <row r="92" spans="1:5" ht="15">
      <c r="A92" s="13" t="s">
        <v>647</v>
      </c>
      <c r="B92" s="5" t="s">
        <v>358</v>
      </c>
      <c r="C92" s="200"/>
      <c r="D92" s="200"/>
      <c r="E92" s="200">
        <f t="shared" si="1"/>
        <v>0</v>
      </c>
    </row>
    <row r="93" spans="1:5" s="123" customFormat="1" ht="15">
      <c r="A93" s="15" t="s">
        <v>575</v>
      </c>
      <c r="B93" s="8" t="s">
        <v>358</v>
      </c>
      <c r="C93" s="201">
        <f>SUM(C83:C92)</f>
        <v>0</v>
      </c>
      <c r="D93" s="201">
        <f>SUM(D83:D92)</f>
        <v>0</v>
      </c>
      <c r="E93" s="201">
        <f t="shared" si="1"/>
        <v>0</v>
      </c>
    </row>
    <row r="94" spans="1:5" ht="15">
      <c r="A94" s="13" t="s">
        <v>644</v>
      </c>
      <c r="B94" s="5" t="s">
        <v>362</v>
      </c>
      <c r="C94" s="200"/>
      <c r="D94" s="200"/>
      <c r="E94" s="200">
        <f t="shared" si="1"/>
        <v>0</v>
      </c>
    </row>
    <row r="95" spans="1:5" ht="15">
      <c r="A95" s="13" t="s">
        <v>645</v>
      </c>
      <c r="B95" s="5" t="s">
        <v>362</v>
      </c>
      <c r="C95" s="200"/>
      <c r="D95" s="200"/>
      <c r="E95" s="200">
        <f t="shared" si="1"/>
        <v>0</v>
      </c>
    </row>
    <row r="96" spans="1:5" ht="15">
      <c r="A96" s="13" t="s">
        <v>653</v>
      </c>
      <c r="B96" s="5" t="s">
        <v>362</v>
      </c>
      <c r="C96" s="200"/>
      <c r="D96" s="200"/>
      <c r="E96" s="200">
        <f t="shared" si="1"/>
        <v>0</v>
      </c>
    </row>
    <row r="97" spans="1:5" ht="15">
      <c r="A97" s="5" t="s">
        <v>652</v>
      </c>
      <c r="B97" s="5" t="s">
        <v>362</v>
      </c>
      <c r="C97" s="200"/>
      <c r="D97" s="200"/>
      <c r="E97" s="200">
        <f t="shared" si="1"/>
        <v>0</v>
      </c>
    </row>
    <row r="98" spans="1:5" ht="15">
      <c r="A98" s="5" t="s">
        <v>651</v>
      </c>
      <c r="B98" s="5" t="s">
        <v>362</v>
      </c>
      <c r="C98" s="200"/>
      <c r="D98" s="200"/>
      <c r="E98" s="200">
        <f t="shared" si="1"/>
        <v>0</v>
      </c>
    </row>
    <row r="99" spans="1:5" ht="15">
      <c r="A99" s="5" t="s">
        <v>650</v>
      </c>
      <c r="B99" s="5" t="s">
        <v>362</v>
      </c>
      <c r="C99" s="200"/>
      <c r="D99" s="200"/>
      <c r="E99" s="200">
        <f t="shared" si="1"/>
        <v>0</v>
      </c>
    </row>
    <row r="100" spans="1:5" ht="15">
      <c r="A100" s="13" t="s">
        <v>649</v>
      </c>
      <c r="B100" s="5" t="s">
        <v>362</v>
      </c>
      <c r="C100" s="200"/>
      <c r="D100" s="200"/>
      <c r="E100" s="200">
        <f t="shared" si="1"/>
        <v>0</v>
      </c>
    </row>
    <row r="101" spans="1:5" ht="15">
      <c r="A101" s="13" t="s">
        <v>654</v>
      </c>
      <c r="B101" s="5" t="s">
        <v>362</v>
      </c>
      <c r="C101" s="200"/>
      <c r="D101" s="200"/>
      <c r="E101" s="200">
        <f t="shared" si="1"/>
        <v>0</v>
      </c>
    </row>
    <row r="102" spans="1:5" ht="15">
      <c r="A102" s="13" t="s">
        <v>646</v>
      </c>
      <c r="B102" s="5" t="s">
        <v>362</v>
      </c>
      <c r="C102" s="200"/>
      <c r="D102" s="200"/>
      <c r="E102" s="200">
        <f t="shared" si="1"/>
        <v>0</v>
      </c>
    </row>
    <row r="103" spans="1:5" ht="15">
      <c r="A103" s="13" t="s">
        <v>647</v>
      </c>
      <c r="B103" s="5" t="s">
        <v>362</v>
      </c>
      <c r="C103" s="200"/>
      <c r="D103" s="200"/>
      <c r="E103" s="200">
        <f t="shared" si="1"/>
        <v>0</v>
      </c>
    </row>
    <row r="104" spans="1:5" s="123" customFormat="1" ht="25.5">
      <c r="A104" s="7" t="s">
        <v>576</v>
      </c>
      <c r="B104" s="8" t="s">
        <v>362</v>
      </c>
      <c r="C104" s="201">
        <f>SUM(C94:C103)</f>
        <v>0</v>
      </c>
      <c r="D104" s="201">
        <f>SUM(D94:D103)</f>
        <v>0</v>
      </c>
      <c r="E104" s="201">
        <f t="shared" si="1"/>
        <v>0</v>
      </c>
    </row>
    <row r="105" spans="1:5" ht="15">
      <c r="A105" s="13" t="s">
        <v>644</v>
      </c>
      <c r="B105" s="5" t="s">
        <v>363</v>
      </c>
      <c r="C105" s="200"/>
      <c r="D105" s="200"/>
      <c r="E105" s="200">
        <f t="shared" si="1"/>
        <v>0</v>
      </c>
    </row>
    <row r="106" spans="1:5" ht="15">
      <c r="A106" s="13" t="s">
        <v>645</v>
      </c>
      <c r="B106" s="5" t="s">
        <v>363</v>
      </c>
      <c r="C106" s="200"/>
      <c r="D106" s="200"/>
      <c r="E106" s="200">
        <f t="shared" si="1"/>
        <v>0</v>
      </c>
    </row>
    <row r="107" spans="1:5" ht="15">
      <c r="A107" s="13" t="s">
        <v>653</v>
      </c>
      <c r="B107" s="5" t="s">
        <v>363</v>
      </c>
      <c r="C107" s="200"/>
      <c r="D107" s="200"/>
      <c r="E107" s="200">
        <f t="shared" si="1"/>
        <v>0</v>
      </c>
    </row>
    <row r="108" spans="1:5" ht="15">
      <c r="A108" s="5" t="s">
        <v>652</v>
      </c>
      <c r="B108" s="5" t="s">
        <v>363</v>
      </c>
      <c r="C108" s="200"/>
      <c r="D108" s="200"/>
      <c r="E108" s="200">
        <f t="shared" si="1"/>
        <v>0</v>
      </c>
    </row>
    <row r="109" spans="1:5" ht="15">
      <c r="A109" s="5" t="s">
        <v>651</v>
      </c>
      <c r="B109" s="5" t="s">
        <v>363</v>
      </c>
      <c r="C109" s="200"/>
      <c r="D109" s="200"/>
      <c r="E109" s="200">
        <f t="shared" si="1"/>
        <v>0</v>
      </c>
    </row>
    <row r="110" spans="1:5" ht="15">
      <c r="A110" s="5" t="s">
        <v>650</v>
      </c>
      <c r="B110" s="5" t="s">
        <v>363</v>
      </c>
      <c r="C110" s="200"/>
      <c r="D110" s="200"/>
      <c r="E110" s="200">
        <f t="shared" si="1"/>
        <v>0</v>
      </c>
    </row>
    <row r="111" spans="1:5" ht="15">
      <c r="A111" s="13" t="s">
        <v>649</v>
      </c>
      <c r="B111" s="5" t="s">
        <v>363</v>
      </c>
      <c r="C111" s="200"/>
      <c r="D111" s="200"/>
      <c r="E111" s="200">
        <f t="shared" si="1"/>
        <v>0</v>
      </c>
    </row>
    <row r="112" spans="1:5" ht="15">
      <c r="A112" s="13" t="s">
        <v>648</v>
      </c>
      <c r="B112" s="5" t="s">
        <v>363</v>
      </c>
      <c r="C112" s="200"/>
      <c r="D112" s="200"/>
      <c r="E112" s="200">
        <f t="shared" si="1"/>
        <v>0</v>
      </c>
    </row>
    <row r="113" spans="1:5" ht="15">
      <c r="A113" s="13" t="s">
        <v>646</v>
      </c>
      <c r="B113" s="5" t="s">
        <v>363</v>
      </c>
      <c r="C113" s="200"/>
      <c r="D113" s="200"/>
      <c r="E113" s="200">
        <f t="shared" si="1"/>
        <v>0</v>
      </c>
    </row>
    <row r="114" spans="1:5" ht="15">
      <c r="A114" s="13" t="s">
        <v>647</v>
      </c>
      <c r="B114" s="5" t="s">
        <v>363</v>
      </c>
      <c r="C114" s="200"/>
      <c r="D114" s="200"/>
      <c r="E114" s="200">
        <f t="shared" si="1"/>
        <v>0</v>
      </c>
    </row>
    <row r="115" spans="1:5" s="123" customFormat="1" ht="15">
      <c r="A115" s="15" t="s">
        <v>577</v>
      </c>
      <c r="B115" s="8" t="s">
        <v>363</v>
      </c>
      <c r="C115" s="201">
        <f>SUM(C105:C114)</f>
        <v>0</v>
      </c>
      <c r="D115" s="201">
        <f>SUM(D105:D114)</f>
        <v>0</v>
      </c>
      <c r="E115" s="201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 3/2018. (II.28.)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117" customWidth="1"/>
  </cols>
  <sheetData>
    <row r="1" spans="1:3" ht="24" customHeight="1">
      <c r="A1" s="277" t="s">
        <v>723</v>
      </c>
      <c r="B1" s="275"/>
      <c r="C1" s="275"/>
    </row>
    <row r="2" spans="1:3" ht="26.25" customHeight="1">
      <c r="A2" s="279" t="s">
        <v>695</v>
      </c>
      <c r="B2" s="275"/>
      <c r="C2" s="275"/>
    </row>
    <row r="4" spans="1:3" ht="25.5">
      <c r="A4" s="46" t="s">
        <v>663</v>
      </c>
      <c r="B4" s="3" t="s">
        <v>101</v>
      </c>
      <c r="C4" s="210" t="s">
        <v>43</v>
      </c>
    </row>
    <row r="5" spans="1:3" ht="15">
      <c r="A5" s="5" t="s">
        <v>559</v>
      </c>
      <c r="B5" s="5" t="s">
        <v>314</v>
      </c>
      <c r="C5" s="200"/>
    </row>
    <row r="6" spans="1:3" ht="15">
      <c r="A6" s="5" t="s">
        <v>560</v>
      </c>
      <c r="B6" s="5" t="s">
        <v>314</v>
      </c>
      <c r="C6" s="200"/>
    </row>
    <row r="7" spans="1:3" ht="15">
      <c r="A7" s="5" t="s">
        <v>561</v>
      </c>
      <c r="B7" s="5" t="s">
        <v>314</v>
      </c>
      <c r="C7" s="200">
        <v>2500000</v>
      </c>
    </row>
    <row r="8" spans="1:3" ht="15">
      <c r="A8" s="5" t="s">
        <v>562</v>
      </c>
      <c r="B8" s="5" t="s">
        <v>314</v>
      </c>
      <c r="C8" s="200"/>
    </row>
    <row r="9" spans="1:3" ht="15">
      <c r="A9" s="7" t="s">
        <v>509</v>
      </c>
      <c r="B9" s="8" t="s">
        <v>314</v>
      </c>
      <c r="C9" s="201">
        <f>SUM(C5:C8)</f>
        <v>2500000</v>
      </c>
    </row>
    <row r="10" spans="1:3" ht="15">
      <c r="A10" s="5" t="s">
        <v>510</v>
      </c>
      <c r="B10" s="6" t="s">
        <v>315</v>
      </c>
      <c r="C10" s="200"/>
    </row>
    <row r="11" spans="1:3" ht="27">
      <c r="A11" s="58" t="s">
        <v>316</v>
      </c>
      <c r="B11" s="58" t="s">
        <v>315</v>
      </c>
      <c r="C11" s="200">
        <v>6900000</v>
      </c>
    </row>
    <row r="12" spans="1:3" ht="27">
      <c r="A12" s="58" t="s">
        <v>317</v>
      </c>
      <c r="B12" s="58" t="s">
        <v>315</v>
      </c>
      <c r="C12" s="200"/>
    </row>
    <row r="13" spans="1:3" ht="15">
      <c r="A13" s="5" t="s">
        <v>512</v>
      </c>
      <c r="B13" s="6" t="s">
        <v>321</v>
      </c>
      <c r="C13" s="211"/>
    </row>
    <row r="14" spans="1:3" ht="27">
      <c r="A14" s="58" t="s">
        <v>322</v>
      </c>
      <c r="B14" s="58" t="s">
        <v>321</v>
      </c>
      <c r="C14" s="200"/>
    </row>
    <row r="15" spans="1:3" ht="27">
      <c r="A15" s="58" t="s">
        <v>323</v>
      </c>
      <c r="B15" s="58" t="s">
        <v>321</v>
      </c>
      <c r="C15" s="200">
        <v>2300000</v>
      </c>
    </row>
    <row r="16" spans="1:3" ht="15">
      <c r="A16" s="58" t="s">
        <v>324</v>
      </c>
      <c r="B16" s="58" t="s">
        <v>321</v>
      </c>
      <c r="C16" s="200"/>
    </row>
    <row r="17" spans="1:3" ht="15">
      <c r="A17" s="58" t="s">
        <v>325</v>
      </c>
      <c r="B17" s="58" t="s">
        <v>321</v>
      </c>
      <c r="C17" s="200"/>
    </row>
    <row r="18" spans="1:3" ht="15">
      <c r="A18" s="5" t="s">
        <v>563</v>
      </c>
      <c r="B18" s="6" t="s">
        <v>326</v>
      </c>
      <c r="C18" s="200"/>
    </row>
    <row r="19" spans="1:3" ht="15">
      <c r="A19" s="58" t="s">
        <v>327</v>
      </c>
      <c r="B19" s="58" t="s">
        <v>326</v>
      </c>
      <c r="C19" s="200"/>
    </row>
    <row r="20" spans="1:3" ht="15">
      <c r="A20" s="58" t="s">
        <v>328</v>
      </c>
      <c r="B20" s="58" t="s">
        <v>326</v>
      </c>
      <c r="C20" s="200"/>
    </row>
    <row r="21" spans="1:3" ht="15">
      <c r="A21" s="7" t="s">
        <v>542</v>
      </c>
      <c r="B21" s="8" t="s">
        <v>329</v>
      </c>
      <c r="C21" s="201">
        <f>SUM(C11:C20)</f>
        <v>9200000</v>
      </c>
    </row>
    <row r="22" spans="1:3" ht="15">
      <c r="A22" s="5" t="s">
        <v>564</v>
      </c>
      <c r="B22" s="5" t="s">
        <v>330</v>
      </c>
      <c r="C22" s="200"/>
    </row>
    <row r="23" spans="1:3" ht="15">
      <c r="A23" s="5" t="s">
        <v>565</v>
      </c>
      <c r="B23" s="5" t="s">
        <v>330</v>
      </c>
      <c r="C23" s="200"/>
    </row>
    <row r="24" spans="1:3" ht="15">
      <c r="A24" s="5" t="s">
        <v>566</v>
      </c>
      <c r="B24" s="5" t="s">
        <v>330</v>
      </c>
      <c r="C24" s="200"/>
    </row>
    <row r="25" spans="1:3" ht="15">
      <c r="A25" s="5" t="s">
        <v>567</v>
      </c>
      <c r="B25" s="5" t="s">
        <v>330</v>
      </c>
      <c r="C25" s="200"/>
    </row>
    <row r="26" spans="1:3" ht="15">
      <c r="A26" s="5" t="s">
        <v>568</v>
      </c>
      <c r="B26" s="5" t="s">
        <v>330</v>
      </c>
      <c r="C26" s="200"/>
    </row>
    <row r="27" spans="1:3" ht="15">
      <c r="A27" s="5" t="s">
        <v>569</v>
      </c>
      <c r="B27" s="5" t="s">
        <v>330</v>
      </c>
      <c r="C27" s="200"/>
    </row>
    <row r="28" spans="1:3" ht="15">
      <c r="A28" s="5" t="s">
        <v>570</v>
      </c>
      <c r="B28" s="5" t="s">
        <v>330</v>
      </c>
      <c r="C28" s="200"/>
    </row>
    <row r="29" spans="1:3" ht="15">
      <c r="A29" s="5" t="s">
        <v>571</v>
      </c>
      <c r="B29" s="5" t="s">
        <v>330</v>
      </c>
      <c r="C29" s="200"/>
    </row>
    <row r="30" spans="1:3" ht="45">
      <c r="A30" s="5" t="s">
        <v>572</v>
      </c>
      <c r="B30" s="5" t="s">
        <v>330</v>
      </c>
      <c r="C30" s="200"/>
    </row>
    <row r="31" spans="1:3" ht="15">
      <c r="A31" s="5" t="s">
        <v>573</v>
      </c>
      <c r="B31" s="5" t="s">
        <v>330</v>
      </c>
      <c r="C31" s="200"/>
    </row>
    <row r="32" spans="1:3" ht="15">
      <c r="A32" s="7" t="s">
        <v>514</v>
      </c>
      <c r="B32" s="8" t="s">
        <v>330</v>
      </c>
      <c r="C32" s="200">
        <v>2900000</v>
      </c>
    </row>
    <row r="34" spans="1:3" s="123" customFormat="1" ht="15">
      <c r="A34" s="7" t="s">
        <v>681</v>
      </c>
      <c r="B34" s="209"/>
      <c r="C34" s="201">
        <f>C21+C9+C32</f>
        <v>14600000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 3/2018. (II.22.)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17" customWidth="1"/>
    <col min="4" max="5" width="16.140625" style="117" customWidth="1"/>
  </cols>
  <sheetData>
    <row r="1" spans="1:5" ht="27" customHeight="1">
      <c r="A1" s="277" t="s">
        <v>723</v>
      </c>
      <c r="B1" s="275"/>
      <c r="C1" s="275"/>
      <c r="D1" s="278"/>
      <c r="E1" s="278"/>
    </row>
    <row r="2" spans="1:5" ht="27" customHeight="1">
      <c r="A2" s="279" t="s">
        <v>696</v>
      </c>
      <c r="B2" s="275"/>
      <c r="C2" s="275"/>
      <c r="D2" s="278"/>
      <c r="E2" s="278"/>
    </row>
    <row r="3" spans="1:5" ht="19.5" customHeight="1">
      <c r="A3" s="70"/>
      <c r="B3" s="71"/>
      <c r="C3" s="198"/>
      <c r="D3" s="198"/>
      <c r="E3" s="198"/>
    </row>
    <row r="4" ht="15">
      <c r="A4" s="133" t="s">
        <v>674</v>
      </c>
    </row>
    <row r="5" spans="1:5" ht="30">
      <c r="A5" s="46" t="s">
        <v>663</v>
      </c>
      <c r="B5" s="3" t="s">
        <v>101</v>
      </c>
      <c r="C5" s="199" t="s">
        <v>675</v>
      </c>
      <c r="D5" s="199" t="s">
        <v>40</v>
      </c>
      <c r="E5" s="199" t="s">
        <v>55</v>
      </c>
    </row>
    <row r="6" spans="1:5" ht="15">
      <c r="A6" s="13" t="s">
        <v>612</v>
      </c>
      <c r="B6" s="6" t="s">
        <v>191</v>
      </c>
      <c r="C6" s="200"/>
      <c r="D6" s="200"/>
      <c r="E6" s="200">
        <f>C6+D6</f>
        <v>0</v>
      </c>
    </row>
    <row r="7" spans="1:5" ht="15">
      <c r="A7" s="13" t="s">
        <v>613</v>
      </c>
      <c r="B7" s="6" t="s">
        <v>191</v>
      </c>
      <c r="C7" s="200"/>
      <c r="D7" s="200"/>
      <c r="E7" s="200">
        <f aca="true" t="shared" si="0" ref="E7:E72">C7+D7</f>
        <v>0</v>
      </c>
    </row>
    <row r="8" spans="1:5" ht="15">
      <c r="A8" s="13" t="s">
        <v>614</v>
      </c>
      <c r="B8" s="6" t="s">
        <v>191</v>
      </c>
      <c r="C8" s="200"/>
      <c r="D8" s="200"/>
      <c r="E8" s="200">
        <f t="shared" si="0"/>
        <v>0</v>
      </c>
    </row>
    <row r="9" spans="1:5" ht="15">
      <c r="A9" s="13" t="s">
        <v>615</v>
      </c>
      <c r="B9" s="6" t="s">
        <v>191</v>
      </c>
      <c r="C9" s="200"/>
      <c r="D9" s="200"/>
      <c r="E9" s="200">
        <f t="shared" si="0"/>
        <v>0</v>
      </c>
    </row>
    <row r="10" spans="1:5" ht="15">
      <c r="A10" s="13" t="s">
        <v>616</v>
      </c>
      <c r="B10" s="6" t="s">
        <v>191</v>
      </c>
      <c r="C10" s="200"/>
      <c r="D10" s="200"/>
      <c r="E10" s="200">
        <f t="shared" si="0"/>
        <v>0</v>
      </c>
    </row>
    <row r="11" spans="1:5" ht="15">
      <c r="A11" s="13" t="s">
        <v>617</v>
      </c>
      <c r="B11" s="6" t="s">
        <v>191</v>
      </c>
      <c r="C11" s="200"/>
      <c r="D11" s="200"/>
      <c r="E11" s="200">
        <f t="shared" si="0"/>
        <v>0</v>
      </c>
    </row>
    <row r="12" spans="1:5" ht="15">
      <c r="A12" s="13" t="s">
        <v>618</v>
      </c>
      <c r="B12" s="6" t="s">
        <v>191</v>
      </c>
      <c r="C12" s="200"/>
      <c r="D12" s="200"/>
      <c r="E12" s="200">
        <f t="shared" si="0"/>
        <v>0</v>
      </c>
    </row>
    <row r="13" spans="1:5" ht="15">
      <c r="A13" s="13" t="s">
        <v>619</v>
      </c>
      <c r="B13" s="6" t="s">
        <v>191</v>
      </c>
      <c r="D13" s="200"/>
      <c r="E13" s="200">
        <f t="shared" si="0"/>
        <v>0</v>
      </c>
    </row>
    <row r="14" spans="1:5" ht="15">
      <c r="A14" s="13" t="s">
        <v>620</v>
      </c>
      <c r="B14" s="6" t="s">
        <v>191</v>
      </c>
      <c r="C14" s="200"/>
      <c r="D14" s="200"/>
      <c r="E14" s="200">
        <f t="shared" si="0"/>
        <v>0</v>
      </c>
    </row>
    <row r="15" spans="1:5" ht="15">
      <c r="A15" s="13" t="s">
        <v>621</v>
      </c>
      <c r="B15" s="6" t="s">
        <v>191</v>
      </c>
      <c r="C15" s="200"/>
      <c r="D15" s="200"/>
      <c r="E15" s="200">
        <f t="shared" si="0"/>
        <v>0</v>
      </c>
    </row>
    <row r="16" spans="1:5" s="123" customFormat="1" ht="25.5">
      <c r="A16" s="11" t="s">
        <v>440</v>
      </c>
      <c r="B16" s="8" t="s">
        <v>191</v>
      </c>
      <c r="C16" s="201">
        <f>SUM(C6:C15)</f>
        <v>0</v>
      </c>
      <c r="D16" s="201">
        <f>SUM(D6:D15)</f>
        <v>0</v>
      </c>
      <c r="E16" s="201">
        <f t="shared" si="0"/>
        <v>0</v>
      </c>
    </row>
    <row r="17" spans="1:5" ht="15">
      <c r="A17" s="13" t="s">
        <v>612</v>
      </c>
      <c r="B17" s="6" t="s">
        <v>192</v>
      </c>
      <c r="C17" s="200"/>
      <c r="D17" s="200"/>
      <c r="E17" s="200">
        <f t="shared" si="0"/>
        <v>0</v>
      </c>
    </row>
    <row r="18" spans="1:5" ht="15">
      <c r="A18" s="13" t="s">
        <v>613</v>
      </c>
      <c r="B18" s="6" t="s">
        <v>192</v>
      </c>
      <c r="C18" s="200"/>
      <c r="D18" s="200"/>
      <c r="E18" s="200">
        <f t="shared" si="0"/>
        <v>0</v>
      </c>
    </row>
    <row r="19" spans="1:5" ht="15">
      <c r="A19" s="13" t="s">
        <v>614</v>
      </c>
      <c r="B19" s="6" t="s">
        <v>192</v>
      </c>
      <c r="C19" s="200"/>
      <c r="D19" s="200"/>
      <c r="E19" s="200">
        <f t="shared" si="0"/>
        <v>0</v>
      </c>
    </row>
    <row r="20" spans="1:5" ht="15">
      <c r="A20" s="13" t="s">
        <v>615</v>
      </c>
      <c r="B20" s="6" t="s">
        <v>192</v>
      </c>
      <c r="C20" s="200"/>
      <c r="D20" s="200"/>
      <c r="E20" s="200">
        <f t="shared" si="0"/>
        <v>0</v>
      </c>
    </row>
    <row r="21" spans="1:5" ht="15">
      <c r="A21" s="13" t="s">
        <v>616</v>
      </c>
      <c r="B21" s="6" t="s">
        <v>192</v>
      </c>
      <c r="C21" s="200"/>
      <c r="D21" s="200"/>
      <c r="E21" s="200">
        <f t="shared" si="0"/>
        <v>0</v>
      </c>
    </row>
    <row r="22" spans="1:5" ht="15">
      <c r="A22" s="13" t="s">
        <v>617</v>
      </c>
      <c r="B22" s="6" t="s">
        <v>192</v>
      </c>
      <c r="C22" s="200"/>
      <c r="D22" s="200"/>
      <c r="E22" s="200">
        <f t="shared" si="0"/>
        <v>0</v>
      </c>
    </row>
    <row r="23" spans="1:5" ht="15">
      <c r="A23" s="13" t="s">
        <v>618</v>
      </c>
      <c r="B23" s="6" t="s">
        <v>192</v>
      </c>
      <c r="C23" s="200"/>
      <c r="D23" s="200"/>
      <c r="E23" s="200">
        <f t="shared" si="0"/>
        <v>0</v>
      </c>
    </row>
    <row r="24" spans="1:5" ht="15">
      <c r="A24" s="13" t="s">
        <v>619</v>
      </c>
      <c r="B24" s="6" t="s">
        <v>192</v>
      </c>
      <c r="C24" s="200"/>
      <c r="D24" s="200"/>
      <c r="E24" s="200">
        <f t="shared" si="0"/>
        <v>0</v>
      </c>
    </row>
    <row r="25" spans="1:5" ht="15">
      <c r="A25" s="13" t="s">
        <v>620</v>
      </c>
      <c r="B25" s="6" t="s">
        <v>192</v>
      </c>
      <c r="C25" s="200"/>
      <c r="D25" s="200"/>
      <c r="E25" s="200">
        <f t="shared" si="0"/>
        <v>0</v>
      </c>
    </row>
    <row r="26" spans="1:5" ht="15">
      <c r="A26" s="13" t="s">
        <v>621</v>
      </c>
      <c r="B26" s="6" t="s">
        <v>192</v>
      </c>
      <c r="C26" s="200"/>
      <c r="D26" s="200"/>
      <c r="E26" s="200">
        <f t="shared" si="0"/>
        <v>0</v>
      </c>
    </row>
    <row r="27" spans="1:5" s="123" customFormat="1" ht="25.5">
      <c r="A27" s="11" t="s">
        <v>441</v>
      </c>
      <c r="B27" s="8" t="s">
        <v>192</v>
      </c>
      <c r="C27" s="201">
        <f>SUM(C17:C26)</f>
        <v>0</v>
      </c>
      <c r="D27" s="201">
        <f>SUM(D17:D26)</f>
        <v>0</v>
      </c>
      <c r="E27" s="201">
        <f t="shared" si="0"/>
        <v>0</v>
      </c>
    </row>
    <row r="28" spans="1:5" ht="15">
      <c r="A28" s="13" t="s">
        <v>612</v>
      </c>
      <c r="B28" s="6" t="s">
        <v>193</v>
      </c>
      <c r="C28" s="200"/>
      <c r="D28" s="200"/>
      <c r="E28" s="200">
        <f t="shared" si="0"/>
        <v>0</v>
      </c>
    </row>
    <row r="29" spans="1:5" ht="15">
      <c r="A29" s="13" t="s">
        <v>613</v>
      </c>
      <c r="B29" s="6" t="s">
        <v>193</v>
      </c>
      <c r="C29" s="200"/>
      <c r="D29" s="200"/>
      <c r="E29" s="200">
        <f t="shared" si="0"/>
        <v>0</v>
      </c>
    </row>
    <row r="30" spans="1:5" ht="15">
      <c r="A30" s="13" t="s">
        <v>614</v>
      </c>
      <c r="B30" s="6" t="s">
        <v>193</v>
      </c>
      <c r="C30" s="200"/>
      <c r="D30" s="200"/>
      <c r="E30" s="200">
        <f t="shared" si="0"/>
        <v>0</v>
      </c>
    </row>
    <row r="31" spans="1:5" ht="15">
      <c r="A31" s="13" t="s">
        <v>615</v>
      </c>
      <c r="B31" s="6" t="s">
        <v>193</v>
      </c>
      <c r="C31" s="200"/>
      <c r="D31" s="200"/>
      <c r="E31" s="200">
        <f t="shared" si="0"/>
        <v>0</v>
      </c>
    </row>
    <row r="32" spans="1:5" ht="15">
      <c r="A32" s="13" t="s">
        <v>616</v>
      </c>
      <c r="B32" s="6" t="s">
        <v>193</v>
      </c>
      <c r="C32" s="200"/>
      <c r="D32" s="200"/>
      <c r="E32" s="200">
        <f t="shared" si="0"/>
        <v>0</v>
      </c>
    </row>
    <row r="33" spans="1:5" ht="15">
      <c r="A33" s="13" t="s">
        <v>617</v>
      </c>
      <c r="B33" s="6" t="s">
        <v>193</v>
      </c>
      <c r="C33" s="200"/>
      <c r="D33" s="200"/>
      <c r="E33" s="200">
        <f t="shared" si="0"/>
        <v>0</v>
      </c>
    </row>
    <row r="34" spans="1:5" ht="15">
      <c r="A34" s="13" t="s">
        <v>618</v>
      </c>
      <c r="B34" s="6" t="s">
        <v>193</v>
      </c>
      <c r="C34" s="200"/>
      <c r="D34" s="200"/>
      <c r="E34" s="200">
        <f t="shared" si="0"/>
        <v>0</v>
      </c>
    </row>
    <row r="35" spans="1:5" ht="15">
      <c r="A35" s="13" t="s">
        <v>619</v>
      </c>
      <c r="B35" s="6" t="s">
        <v>193</v>
      </c>
      <c r="C35" s="200">
        <v>15008695</v>
      </c>
      <c r="D35" s="200"/>
      <c r="E35" s="200">
        <f t="shared" si="0"/>
        <v>15008695</v>
      </c>
    </row>
    <row r="36" spans="1:5" ht="15">
      <c r="A36" s="13" t="s">
        <v>620</v>
      </c>
      <c r="B36" s="6" t="s">
        <v>193</v>
      </c>
      <c r="C36" s="200"/>
      <c r="D36" s="200"/>
      <c r="E36" s="200">
        <f t="shared" si="0"/>
        <v>0</v>
      </c>
    </row>
    <row r="37" spans="1:5" ht="15">
      <c r="A37" s="13" t="s">
        <v>621</v>
      </c>
      <c r="B37" s="6" t="s">
        <v>193</v>
      </c>
      <c r="C37" s="200"/>
      <c r="D37" s="200"/>
      <c r="E37" s="200">
        <f t="shared" si="0"/>
        <v>0</v>
      </c>
    </row>
    <row r="38" spans="1:5" s="123" customFormat="1" ht="15">
      <c r="A38" s="11" t="s">
        <v>442</v>
      </c>
      <c r="B38" s="8" t="s">
        <v>193</v>
      </c>
      <c r="C38" s="201">
        <f>SUM(C28:C37)</f>
        <v>15008695</v>
      </c>
      <c r="D38" s="201">
        <f>SUM(D28:D37)</f>
        <v>0</v>
      </c>
      <c r="E38" s="201">
        <f t="shared" si="0"/>
        <v>15008695</v>
      </c>
    </row>
    <row r="39" spans="1:5" ht="15">
      <c r="A39" s="13" t="s">
        <v>622</v>
      </c>
      <c r="B39" s="5" t="s">
        <v>195</v>
      </c>
      <c r="C39" s="200"/>
      <c r="D39" s="200"/>
      <c r="E39" s="200">
        <f t="shared" si="0"/>
        <v>0</v>
      </c>
    </row>
    <row r="40" spans="1:5" ht="15">
      <c r="A40" s="13" t="s">
        <v>623</v>
      </c>
      <c r="B40" s="5" t="s">
        <v>195</v>
      </c>
      <c r="C40" s="200"/>
      <c r="D40" s="200"/>
      <c r="E40" s="200">
        <f t="shared" si="0"/>
        <v>0</v>
      </c>
    </row>
    <row r="41" spans="1:5" ht="15">
      <c r="A41" s="13" t="s">
        <v>624</v>
      </c>
      <c r="B41" s="5" t="s">
        <v>195</v>
      </c>
      <c r="C41" s="200"/>
      <c r="D41" s="200"/>
      <c r="E41" s="200">
        <f t="shared" si="0"/>
        <v>0</v>
      </c>
    </row>
    <row r="42" spans="1:5" ht="15">
      <c r="A42" s="5" t="s">
        <v>625</v>
      </c>
      <c r="B42" s="5" t="s">
        <v>195</v>
      </c>
      <c r="C42" s="200"/>
      <c r="D42" s="200"/>
      <c r="E42" s="200">
        <f t="shared" si="0"/>
        <v>0</v>
      </c>
    </row>
    <row r="43" spans="1:5" ht="15">
      <c r="A43" s="5" t="s">
        <v>626</v>
      </c>
      <c r="B43" s="5" t="s">
        <v>195</v>
      </c>
      <c r="C43" s="200"/>
      <c r="D43" s="200"/>
      <c r="E43" s="200">
        <f t="shared" si="0"/>
        <v>0</v>
      </c>
    </row>
    <row r="44" spans="1:5" ht="15">
      <c r="A44" s="5" t="s">
        <v>627</v>
      </c>
      <c r="B44" s="5" t="s">
        <v>195</v>
      </c>
      <c r="C44" s="200"/>
      <c r="D44" s="200"/>
      <c r="E44" s="200">
        <f t="shared" si="0"/>
        <v>0</v>
      </c>
    </row>
    <row r="45" spans="1:5" ht="15">
      <c r="A45" s="13" t="s">
        <v>628</v>
      </c>
      <c r="B45" s="5" t="s">
        <v>195</v>
      </c>
      <c r="C45" s="200"/>
      <c r="D45" s="200"/>
      <c r="E45" s="200">
        <f t="shared" si="0"/>
        <v>0</v>
      </c>
    </row>
    <row r="46" spans="1:5" ht="15">
      <c r="A46" s="13" t="s">
        <v>629</v>
      </c>
      <c r="B46" s="5" t="s">
        <v>195</v>
      </c>
      <c r="C46" s="200"/>
      <c r="D46" s="200"/>
      <c r="E46" s="200">
        <f t="shared" si="0"/>
        <v>0</v>
      </c>
    </row>
    <row r="47" spans="1:5" ht="15">
      <c r="A47" s="13" t="s">
        <v>630</v>
      </c>
      <c r="B47" s="5" t="s">
        <v>195</v>
      </c>
      <c r="C47" s="200"/>
      <c r="D47" s="200"/>
      <c r="E47" s="200">
        <f t="shared" si="0"/>
        <v>0</v>
      </c>
    </row>
    <row r="48" spans="1:5" ht="15">
      <c r="A48" s="13" t="s">
        <v>631</v>
      </c>
      <c r="B48" s="5" t="s">
        <v>195</v>
      </c>
      <c r="C48" s="200"/>
      <c r="D48" s="200"/>
      <c r="E48" s="200">
        <f t="shared" si="0"/>
        <v>0</v>
      </c>
    </row>
    <row r="49" spans="1:5" s="123" customFormat="1" ht="25.5">
      <c r="A49" s="11" t="s">
        <v>443</v>
      </c>
      <c r="B49" s="8" t="s">
        <v>195</v>
      </c>
      <c r="C49" s="201">
        <f>SUM(C39:C48)</f>
        <v>0</v>
      </c>
      <c r="D49" s="201">
        <f>SUM(D39:D48)</f>
        <v>0</v>
      </c>
      <c r="E49" s="201">
        <f t="shared" si="0"/>
        <v>0</v>
      </c>
    </row>
    <row r="50" spans="1:5" s="123" customFormat="1" ht="15">
      <c r="A50" s="11" t="s">
        <v>688</v>
      </c>
      <c r="B50" s="8" t="s">
        <v>200</v>
      </c>
      <c r="C50" s="201"/>
      <c r="D50" s="201"/>
      <c r="E50" s="201"/>
    </row>
    <row r="51" spans="1:5" ht="15">
      <c r="A51" s="13" t="s">
        <v>622</v>
      </c>
      <c r="B51" s="5" t="s">
        <v>201</v>
      </c>
      <c r="C51" s="200"/>
      <c r="D51" s="200"/>
      <c r="E51" s="200">
        <f t="shared" si="0"/>
        <v>0</v>
      </c>
    </row>
    <row r="52" spans="1:5" ht="15">
      <c r="A52" s="13" t="s">
        <v>623</v>
      </c>
      <c r="B52" s="5" t="s">
        <v>201</v>
      </c>
      <c r="C52" s="200">
        <v>1945000</v>
      </c>
      <c r="D52" s="200"/>
      <c r="E52" s="200">
        <f t="shared" si="0"/>
        <v>1945000</v>
      </c>
    </row>
    <row r="53" spans="1:5" ht="15">
      <c r="A53" s="13" t="s">
        <v>678</v>
      </c>
      <c r="B53" s="5" t="s">
        <v>201</v>
      </c>
      <c r="C53" s="200">
        <f>140000</f>
        <v>140000</v>
      </c>
      <c r="D53" s="200"/>
      <c r="E53" s="200"/>
    </row>
    <row r="54" spans="1:5" ht="15">
      <c r="A54" s="13" t="s">
        <v>624</v>
      </c>
      <c r="B54" s="5" t="s">
        <v>201</v>
      </c>
      <c r="C54" s="200"/>
      <c r="D54" s="200"/>
      <c r="E54" s="200">
        <f t="shared" si="0"/>
        <v>0</v>
      </c>
    </row>
    <row r="55" spans="1:5" ht="15">
      <c r="A55" s="5" t="s">
        <v>625</v>
      </c>
      <c r="B55" s="5" t="s">
        <v>201</v>
      </c>
      <c r="C55" s="200"/>
      <c r="D55" s="200"/>
      <c r="E55" s="200">
        <f t="shared" si="0"/>
        <v>0</v>
      </c>
    </row>
    <row r="56" spans="1:5" ht="15">
      <c r="A56" s="5" t="s">
        <v>626</v>
      </c>
      <c r="B56" s="5" t="s">
        <v>201</v>
      </c>
      <c r="C56" s="200"/>
      <c r="D56" s="200"/>
      <c r="E56" s="200">
        <f t="shared" si="0"/>
        <v>0</v>
      </c>
    </row>
    <row r="57" spans="1:5" ht="15">
      <c r="A57" s="5" t="s">
        <v>627</v>
      </c>
      <c r="B57" s="5" t="s">
        <v>201</v>
      </c>
      <c r="C57" s="200"/>
      <c r="D57" s="200"/>
      <c r="E57" s="200">
        <f t="shared" si="0"/>
        <v>0</v>
      </c>
    </row>
    <row r="58" spans="1:5" ht="15">
      <c r="A58" s="13" t="s">
        <v>628</v>
      </c>
      <c r="B58" s="5" t="s">
        <v>201</v>
      </c>
      <c r="C58" s="200"/>
      <c r="D58" s="200"/>
      <c r="E58" s="200">
        <f t="shared" si="0"/>
        <v>0</v>
      </c>
    </row>
    <row r="59" spans="1:5" ht="15">
      <c r="A59" s="13" t="s">
        <v>632</v>
      </c>
      <c r="B59" s="5" t="s">
        <v>201</v>
      </c>
      <c r="C59" s="200"/>
      <c r="D59" s="200"/>
      <c r="E59" s="200">
        <f t="shared" si="0"/>
        <v>0</v>
      </c>
    </row>
    <row r="60" spans="1:5" ht="15">
      <c r="A60" s="13" t="s">
        <v>630</v>
      </c>
      <c r="B60" s="5" t="s">
        <v>201</v>
      </c>
      <c r="C60" s="200"/>
      <c r="D60" s="200"/>
      <c r="E60" s="200">
        <f t="shared" si="0"/>
        <v>0</v>
      </c>
    </row>
    <row r="61" spans="1:5" ht="15">
      <c r="A61" s="13" t="s">
        <v>631</v>
      </c>
      <c r="B61" s="5" t="s">
        <v>201</v>
      </c>
      <c r="C61" s="200"/>
      <c r="D61" s="200"/>
      <c r="E61" s="200">
        <f t="shared" si="0"/>
        <v>0</v>
      </c>
    </row>
    <row r="62" spans="1:5" s="123" customFormat="1" ht="15">
      <c r="A62" s="15" t="s">
        <v>444</v>
      </c>
      <c r="B62" s="7" t="s">
        <v>201</v>
      </c>
      <c r="C62" s="201">
        <f>SUM(C51:C61)</f>
        <v>2085000</v>
      </c>
      <c r="D62" s="201">
        <f>SUM(D51:D61)</f>
        <v>0</v>
      </c>
      <c r="E62" s="201">
        <f t="shared" si="0"/>
        <v>2085000</v>
      </c>
    </row>
    <row r="63" spans="1:5" ht="15">
      <c r="A63" s="13" t="s">
        <v>612</v>
      </c>
      <c r="B63" s="6" t="s">
        <v>228</v>
      </c>
      <c r="C63" s="200"/>
      <c r="D63" s="200"/>
      <c r="E63" s="200">
        <f t="shared" si="0"/>
        <v>0</v>
      </c>
    </row>
    <row r="64" spans="1:5" ht="15">
      <c r="A64" s="13" t="s">
        <v>613</v>
      </c>
      <c r="B64" s="6" t="s">
        <v>228</v>
      </c>
      <c r="C64" s="200"/>
      <c r="D64" s="200"/>
      <c r="E64" s="200">
        <f t="shared" si="0"/>
        <v>0</v>
      </c>
    </row>
    <row r="65" spans="1:5" ht="15">
      <c r="A65" s="13" t="s">
        <v>614</v>
      </c>
      <c r="B65" s="6" t="s">
        <v>228</v>
      </c>
      <c r="C65" s="200"/>
      <c r="D65" s="200"/>
      <c r="E65" s="200">
        <f t="shared" si="0"/>
        <v>0</v>
      </c>
    </row>
    <row r="66" spans="1:5" ht="15">
      <c r="A66" s="13" t="s">
        <v>615</v>
      </c>
      <c r="B66" s="6" t="s">
        <v>228</v>
      </c>
      <c r="C66" s="200"/>
      <c r="D66" s="200"/>
      <c r="E66" s="200">
        <f t="shared" si="0"/>
        <v>0</v>
      </c>
    </row>
    <row r="67" spans="1:5" ht="15">
      <c r="A67" s="13" t="s">
        <v>616</v>
      </c>
      <c r="B67" s="6" t="s">
        <v>228</v>
      </c>
      <c r="C67" s="200"/>
      <c r="D67" s="200"/>
      <c r="E67" s="200">
        <f t="shared" si="0"/>
        <v>0</v>
      </c>
    </row>
    <row r="68" spans="1:5" ht="15">
      <c r="A68" s="13" t="s">
        <v>617</v>
      </c>
      <c r="B68" s="6" t="s">
        <v>228</v>
      </c>
      <c r="C68" s="200"/>
      <c r="D68" s="200"/>
      <c r="E68" s="200">
        <f t="shared" si="0"/>
        <v>0</v>
      </c>
    </row>
    <row r="69" spans="1:5" ht="15">
      <c r="A69" s="13" t="s">
        <v>618</v>
      </c>
      <c r="B69" s="6" t="s">
        <v>228</v>
      </c>
      <c r="C69" s="200"/>
      <c r="D69" s="200"/>
      <c r="E69" s="200">
        <f t="shared" si="0"/>
        <v>0</v>
      </c>
    </row>
    <row r="70" spans="1:5" ht="15">
      <c r="A70" s="13" t="s">
        <v>619</v>
      </c>
      <c r="B70" s="6" t="s">
        <v>228</v>
      </c>
      <c r="C70" s="200"/>
      <c r="D70" s="200"/>
      <c r="E70" s="200">
        <f t="shared" si="0"/>
        <v>0</v>
      </c>
    </row>
    <row r="71" spans="1:5" ht="15">
      <c r="A71" s="13" t="s">
        <v>620</v>
      </c>
      <c r="B71" s="6" t="s">
        <v>228</v>
      </c>
      <c r="C71" s="200"/>
      <c r="D71" s="200"/>
      <c r="E71" s="200">
        <f t="shared" si="0"/>
        <v>0</v>
      </c>
    </row>
    <row r="72" spans="1:5" ht="15">
      <c r="A72" s="13" t="s">
        <v>621</v>
      </c>
      <c r="B72" s="6" t="s">
        <v>228</v>
      </c>
      <c r="C72" s="200"/>
      <c r="D72" s="200"/>
      <c r="E72" s="200">
        <f t="shared" si="0"/>
        <v>0</v>
      </c>
    </row>
    <row r="73" spans="1:5" s="123" customFormat="1" ht="25.5">
      <c r="A73" s="11" t="s">
        <v>453</v>
      </c>
      <c r="B73" s="8" t="s">
        <v>228</v>
      </c>
      <c r="C73" s="201">
        <f>SUM(C63:C72)</f>
        <v>0</v>
      </c>
      <c r="D73" s="201">
        <f>SUM(D63:D72)</f>
        <v>0</v>
      </c>
      <c r="E73" s="201">
        <f aca="true" t="shared" si="1" ref="E73:E117">C73+D73</f>
        <v>0</v>
      </c>
    </row>
    <row r="74" spans="1:5" ht="15">
      <c r="A74" s="13" t="s">
        <v>612</v>
      </c>
      <c r="B74" s="6" t="s">
        <v>229</v>
      </c>
      <c r="C74" s="200"/>
      <c r="D74" s="200"/>
      <c r="E74" s="200">
        <f t="shared" si="1"/>
        <v>0</v>
      </c>
    </row>
    <row r="75" spans="1:5" ht="15">
      <c r="A75" s="13" t="s">
        <v>613</v>
      </c>
      <c r="B75" s="6" t="s">
        <v>229</v>
      </c>
      <c r="C75" s="200"/>
      <c r="D75" s="200"/>
      <c r="E75" s="200">
        <f t="shared" si="1"/>
        <v>0</v>
      </c>
    </row>
    <row r="76" spans="1:5" ht="15">
      <c r="A76" s="13" t="s">
        <v>614</v>
      </c>
      <c r="B76" s="6" t="s">
        <v>229</v>
      </c>
      <c r="C76" s="200"/>
      <c r="D76" s="200"/>
      <c r="E76" s="200">
        <f t="shared" si="1"/>
        <v>0</v>
      </c>
    </row>
    <row r="77" spans="1:5" ht="15">
      <c r="A77" s="13" t="s">
        <v>615</v>
      </c>
      <c r="B77" s="6" t="s">
        <v>229</v>
      </c>
      <c r="C77" s="200"/>
      <c r="D77" s="200"/>
      <c r="E77" s="200">
        <f t="shared" si="1"/>
        <v>0</v>
      </c>
    </row>
    <row r="78" spans="1:5" ht="15">
      <c r="A78" s="13" t="s">
        <v>616</v>
      </c>
      <c r="B78" s="6" t="s">
        <v>229</v>
      </c>
      <c r="C78" s="200"/>
      <c r="D78" s="200"/>
      <c r="E78" s="200">
        <f t="shared" si="1"/>
        <v>0</v>
      </c>
    </row>
    <row r="79" spans="1:5" ht="15">
      <c r="A79" s="13" t="s">
        <v>617</v>
      </c>
      <c r="B79" s="6" t="s">
        <v>229</v>
      </c>
      <c r="C79" s="200"/>
      <c r="D79" s="200"/>
      <c r="E79" s="200">
        <f t="shared" si="1"/>
        <v>0</v>
      </c>
    </row>
    <row r="80" spans="1:5" ht="15">
      <c r="A80" s="13" t="s">
        <v>618</v>
      </c>
      <c r="B80" s="6" t="s">
        <v>229</v>
      </c>
      <c r="C80" s="200"/>
      <c r="D80" s="200"/>
      <c r="E80" s="200">
        <f t="shared" si="1"/>
        <v>0</v>
      </c>
    </row>
    <row r="81" spans="1:5" ht="15">
      <c r="A81" s="13" t="s">
        <v>619</v>
      </c>
      <c r="B81" s="6" t="s">
        <v>229</v>
      </c>
      <c r="C81" s="200"/>
      <c r="D81" s="200"/>
      <c r="E81" s="200">
        <f t="shared" si="1"/>
        <v>0</v>
      </c>
    </row>
    <row r="82" spans="1:5" ht="15">
      <c r="A82" s="13" t="s">
        <v>620</v>
      </c>
      <c r="B82" s="6" t="s">
        <v>229</v>
      </c>
      <c r="C82" s="200"/>
      <c r="D82" s="200"/>
      <c r="E82" s="200">
        <f t="shared" si="1"/>
        <v>0</v>
      </c>
    </row>
    <row r="83" spans="1:5" ht="15">
      <c r="A83" s="13" t="s">
        <v>621</v>
      </c>
      <c r="B83" s="6" t="s">
        <v>229</v>
      </c>
      <c r="C83" s="200"/>
      <c r="D83" s="200"/>
      <c r="E83" s="200">
        <f t="shared" si="1"/>
        <v>0</v>
      </c>
    </row>
    <row r="84" spans="1:5" s="123" customFormat="1" ht="25.5">
      <c r="A84" s="11" t="s">
        <v>452</v>
      </c>
      <c r="B84" s="8" t="s">
        <v>229</v>
      </c>
      <c r="C84" s="201">
        <f>SUM(C74:C83)</f>
        <v>0</v>
      </c>
      <c r="D84" s="201">
        <f>SUM(D74:D83)</f>
        <v>0</v>
      </c>
      <c r="E84" s="201">
        <f t="shared" si="1"/>
        <v>0</v>
      </c>
    </row>
    <row r="85" spans="1:5" ht="15">
      <c r="A85" s="13" t="s">
        <v>612</v>
      </c>
      <c r="B85" s="6" t="s">
        <v>230</v>
      </c>
      <c r="C85" s="200"/>
      <c r="D85" s="200"/>
      <c r="E85" s="200">
        <f t="shared" si="1"/>
        <v>0</v>
      </c>
    </row>
    <row r="86" spans="1:5" ht="15">
      <c r="A86" s="13" t="s">
        <v>613</v>
      </c>
      <c r="B86" s="6" t="s">
        <v>230</v>
      </c>
      <c r="C86" s="200"/>
      <c r="D86" s="200"/>
      <c r="E86" s="200">
        <f t="shared" si="1"/>
        <v>0</v>
      </c>
    </row>
    <row r="87" spans="1:5" ht="15">
      <c r="A87" s="13" t="s">
        <v>614</v>
      </c>
      <c r="B87" s="6" t="s">
        <v>230</v>
      </c>
      <c r="C87" s="200"/>
      <c r="D87" s="200"/>
      <c r="E87" s="200">
        <f t="shared" si="1"/>
        <v>0</v>
      </c>
    </row>
    <row r="88" spans="1:5" ht="15">
      <c r="A88" s="13" t="s">
        <v>615</v>
      </c>
      <c r="B88" s="6" t="s">
        <v>230</v>
      </c>
      <c r="C88" s="200"/>
      <c r="D88" s="200"/>
      <c r="E88" s="200">
        <f t="shared" si="1"/>
        <v>0</v>
      </c>
    </row>
    <row r="89" spans="1:5" ht="15">
      <c r="A89" s="13" t="s">
        <v>616</v>
      </c>
      <c r="B89" s="6" t="s">
        <v>230</v>
      </c>
      <c r="C89" s="200"/>
      <c r="D89" s="200"/>
      <c r="E89" s="200">
        <f t="shared" si="1"/>
        <v>0</v>
      </c>
    </row>
    <row r="90" spans="1:5" ht="15">
      <c r="A90" s="13" t="s">
        <v>617</v>
      </c>
      <c r="B90" s="6" t="s">
        <v>230</v>
      </c>
      <c r="C90" s="200"/>
      <c r="D90" s="200"/>
      <c r="E90" s="200">
        <f t="shared" si="1"/>
        <v>0</v>
      </c>
    </row>
    <row r="91" spans="1:5" ht="15">
      <c r="A91" s="13" t="s">
        <v>618</v>
      </c>
      <c r="B91" s="6" t="s">
        <v>230</v>
      </c>
      <c r="C91" s="200"/>
      <c r="D91" s="200"/>
      <c r="E91" s="200">
        <f t="shared" si="1"/>
        <v>0</v>
      </c>
    </row>
    <row r="92" spans="1:5" ht="15">
      <c r="A92" s="13" t="s">
        <v>619</v>
      </c>
      <c r="B92" s="6" t="s">
        <v>230</v>
      </c>
      <c r="C92" s="200">
        <v>433500</v>
      </c>
      <c r="D92" s="200"/>
      <c r="E92" s="200">
        <f t="shared" si="1"/>
        <v>433500</v>
      </c>
    </row>
    <row r="93" spans="1:5" ht="15">
      <c r="A93" s="13" t="s">
        <v>620</v>
      </c>
      <c r="B93" s="6" t="s">
        <v>230</v>
      </c>
      <c r="C93" s="200"/>
      <c r="D93" s="200"/>
      <c r="E93" s="200">
        <f t="shared" si="1"/>
        <v>0</v>
      </c>
    </row>
    <row r="94" spans="1:5" ht="15">
      <c r="A94" s="13" t="s">
        <v>621</v>
      </c>
      <c r="B94" s="6" t="s">
        <v>230</v>
      </c>
      <c r="C94" s="200"/>
      <c r="D94" s="200"/>
      <c r="E94" s="200">
        <f t="shared" si="1"/>
        <v>0</v>
      </c>
    </row>
    <row r="95" spans="1:5" s="123" customFormat="1" ht="15">
      <c r="A95" s="11" t="s">
        <v>451</v>
      </c>
      <c r="B95" s="8" t="s">
        <v>230</v>
      </c>
      <c r="C95" s="201">
        <f>SUM(C85:C94)</f>
        <v>433500</v>
      </c>
      <c r="D95" s="201">
        <f>SUM(D85:D94)</f>
        <v>0</v>
      </c>
      <c r="E95" s="201">
        <f t="shared" si="1"/>
        <v>433500</v>
      </c>
    </row>
    <row r="96" spans="1:5" ht="15">
      <c r="A96" s="13" t="s">
        <v>622</v>
      </c>
      <c r="B96" s="5" t="s">
        <v>232</v>
      </c>
      <c r="C96" s="200"/>
      <c r="D96" s="200"/>
      <c r="E96" s="200">
        <f t="shared" si="1"/>
        <v>0</v>
      </c>
    </row>
    <row r="97" spans="1:5" ht="15">
      <c r="A97" s="13" t="s">
        <v>623</v>
      </c>
      <c r="B97" s="6" t="s">
        <v>232</v>
      </c>
      <c r="C97" s="200"/>
      <c r="D97" s="200"/>
      <c r="E97" s="200">
        <f t="shared" si="1"/>
        <v>0</v>
      </c>
    </row>
    <row r="98" spans="1:5" ht="15">
      <c r="A98" s="13" t="s">
        <v>624</v>
      </c>
      <c r="B98" s="5" t="s">
        <v>232</v>
      </c>
      <c r="C98" s="200"/>
      <c r="D98" s="200"/>
      <c r="E98" s="200">
        <f t="shared" si="1"/>
        <v>0</v>
      </c>
    </row>
    <row r="99" spans="1:5" ht="15">
      <c r="A99" s="5" t="s">
        <v>625</v>
      </c>
      <c r="B99" s="6" t="s">
        <v>232</v>
      </c>
      <c r="C99" s="200"/>
      <c r="D99" s="200"/>
      <c r="E99" s="200">
        <f t="shared" si="1"/>
        <v>0</v>
      </c>
    </row>
    <row r="100" spans="1:5" ht="15">
      <c r="A100" s="5" t="s">
        <v>626</v>
      </c>
      <c r="B100" s="5" t="s">
        <v>232</v>
      </c>
      <c r="C100" s="200"/>
      <c r="D100" s="200"/>
      <c r="E100" s="200">
        <f t="shared" si="1"/>
        <v>0</v>
      </c>
    </row>
    <row r="101" spans="1:5" ht="15">
      <c r="A101" s="5" t="s">
        <v>627</v>
      </c>
      <c r="B101" s="6" t="s">
        <v>232</v>
      </c>
      <c r="C101" s="200"/>
      <c r="D101" s="200"/>
      <c r="E101" s="200">
        <f t="shared" si="1"/>
        <v>0</v>
      </c>
    </row>
    <row r="102" spans="1:5" ht="15">
      <c r="A102" s="13" t="s">
        <v>628</v>
      </c>
      <c r="B102" s="5" t="s">
        <v>232</v>
      </c>
      <c r="C102" s="200"/>
      <c r="D102" s="200"/>
      <c r="E102" s="200">
        <f t="shared" si="1"/>
        <v>0</v>
      </c>
    </row>
    <row r="103" spans="1:5" ht="15">
      <c r="A103" s="13" t="s">
        <v>632</v>
      </c>
      <c r="B103" s="6" t="s">
        <v>232</v>
      </c>
      <c r="C103" s="200"/>
      <c r="D103" s="200"/>
      <c r="E103" s="200">
        <f t="shared" si="1"/>
        <v>0</v>
      </c>
    </row>
    <row r="104" spans="1:5" ht="15">
      <c r="A104" s="13" t="s">
        <v>630</v>
      </c>
      <c r="B104" s="5" t="s">
        <v>232</v>
      </c>
      <c r="C104" s="200"/>
      <c r="D104" s="200"/>
      <c r="E104" s="200">
        <f t="shared" si="1"/>
        <v>0</v>
      </c>
    </row>
    <row r="105" spans="1:5" ht="15">
      <c r="A105" s="13" t="s">
        <v>631</v>
      </c>
      <c r="B105" s="6" t="s">
        <v>232</v>
      </c>
      <c r="C105" s="200"/>
      <c r="D105" s="200"/>
      <c r="E105" s="200">
        <f t="shared" si="1"/>
        <v>0</v>
      </c>
    </row>
    <row r="106" spans="1:5" s="123" customFormat="1" ht="25.5">
      <c r="A106" s="11" t="s">
        <v>450</v>
      </c>
      <c r="B106" s="8" t="s">
        <v>232</v>
      </c>
      <c r="C106" s="201">
        <f>SUM(C96:C105)</f>
        <v>0</v>
      </c>
      <c r="D106" s="201">
        <f>SUM(D96:D105)</f>
        <v>0</v>
      </c>
      <c r="E106" s="201">
        <f t="shared" si="1"/>
        <v>0</v>
      </c>
    </row>
    <row r="107" spans="1:5" ht="15">
      <c r="A107" s="13" t="s">
        <v>622</v>
      </c>
      <c r="B107" s="5" t="s">
        <v>235</v>
      </c>
      <c r="C107" s="200"/>
      <c r="D107" s="200"/>
      <c r="E107" s="200">
        <f t="shared" si="1"/>
        <v>0</v>
      </c>
    </row>
    <row r="108" spans="1:5" ht="15">
      <c r="A108" s="13" t="s">
        <v>623</v>
      </c>
      <c r="B108" s="5" t="s">
        <v>235</v>
      </c>
      <c r="C108" s="200"/>
      <c r="D108" s="200"/>
      <c r="E108" s="200">
        <f t="shared" si="1"/>
        <v>0</v>
      </c>
    </row>
    <row r="109" spans="1:5" ht="15">
      <c r="A109" s="13" t="s">
        <v>624</v>
      </c>
      <c r="B109" s="5" t="s">
        <v>235</v>
      </c>
      <c r="C109" s="200"/>
      <c r="D109" s="200"/>
      <c r="E109" s="200">
        <f t="shared" si="1"/>
        <v>0</v>
      </c>
    </row>
    <row r="110" spans="1:5" ht="15">
      <c r="A110" s="5" t="s">
        <v>625</v>
      </c>
      <c r="B110" s="5" t="s">
        <v>235</v>
      </c>
      <c r="C110" s="200"/>
      <c r="D110" s="200"/>
      <c r="E110" s="200">
        <f t="shared" si="1"/>
        <v>0</v>
      </c>
    </row>
    <row r="111" spans="1:5" ht="15">
      <c r="A111" s="5" t="s">
        <v>626</v>
      </c>
      <c r="B111" s="5" t="s">
        <v>235</v>
      </c>
      <c r="C111" s="200"/>
      <c r="D111" s="200"/>
      <c r="E111" s="200">
        <f t="shared" si="1"/>
        <v>0</v>
      </c>
    </row>
    <row r="112" spans="1:5" ht="15">
      <c r="A112" s="5" t="s">
        <v>627</v>
      </c>
      <c r="B112" s="5" t="s">
        <v>235</v>
      </c>
      <c r="C112" s="200"/>
      <c r="D112" s="200"/>
      <c r="E112" s="200">
        <f t="shared" si="1"/>
        <v>0</v>
      </c>
    </row>
    <row r="113" spans="1:5" ht="15">
      <c r="A113" s="13" t="s">
        <v>628</v>
      </c>
      <c r="B113" s="5" t="s">
        <v>235</v>
      </c>
      <c r="C113" s="200"/>
      <c r="D113" s="200"/>
      <c r="E113" s="200">
        <f t="shared" si="1"/>
        <v>0</v>
      </c>
    </row>
    <row r="114" spans="1:5" ht="15">
      <c r="A114" s="13" t="s">
        <v>632</v>
      </c>
      <c r="B114" s="5" t="s">
        <v>235</v>
      </c>
      <c r="C114" s="200"/>
      <c r="D114" s="200"/>
      <c r="E114" s="200">
        <f t="shared" si="1"/>
        <v>0</v>
      </c>
    </row>
    <row r="115" spans="1:5" ht="15">
      <c r="A115" s="13" t="s">
        <v>630</v>
      </c>
      <c r="B115" s="5" t="s">
        <v>235</v>
      </c>
      <c r="C115" s="200"/>
      <c r="D115" s="200"/>
      <c r="E115" s="200">
        <f t="shared" si="1"/>
        <v>0</v>
      </c>
    </row>
    <row r="116" spans="1:5" ht="15">
      <c r="A116" s="13" t="s">
        <v>631</v>
      </c>
      <c r="B116" s="5" t="s">
        <v>235</v>
      </c>
      <c r="C116" s="200"/>
      <c r="D116" s="200"/>
      <c r="E116" s="200">
        <f t="shared" si="1"/>
        <v>0</v>
      </c>
    </row>
    <row r="117" spans="1:5" s="123" customFormat="1" ht="15">
      <c r="A117" s="15" t="s">
        <v>489</v>
      </c>
      <c r="B117" s="8" t="s">
        <v>235</v>
      </c>
      <c r="C117" s="201">
        <f>SUM(C107:C116)</f>
        <v>0</v>
      </c>
      <c r="D117" s="201">
        <f>SUM(D107:D116)</f>
        <v>0</v>
      </c>
      <c r="E117" s="201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 3/2018. (II.22.)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Layout" workbookViewId="0" topLeftCell="A1">
      <selection activeCell="E98" sqref="A1:E98"/>
    </sheetView>
  </sheetViews>
  <sheetFormatPr defaultColWidth="9.140625" defaultRowHeight="15"/>
  <cols>
    <col min="1" max="1" width="64.7109375" style="148" customWidth="1"/>
    <col min="2" max="2" width="9.421875" style="148" customWidth="1"/>
    <col min="3" max="3" width="22.421875" style="180" customWidth="1"/>
    <col min="4" max="4" width="18.8515625" style="180" customWidth="1"/>
    <col min="5" max="5" width="18.7109375" style="180" customWidth="1"/>
    <col min="6" max="16384" width="9.140625" style="148" customWidth="1"/>
  </cols>
  <sheetData>
    <row r="1" spans="1:5" ht="21.75" customHeight="1">
      <c r="A1" s="277" t="s">
        <v>723</v>
      </c>
      <c r="B1" s="283"/>
      <c r="C1" s="283"/>
      <c r="D1" s="283"/>
      <c r="E1" s="283"/>
    </row>
    <row r="2" spans="1:5" ht="26.25" customHeight="1">
      <c r="A2" s="279" t="s">
        <v>697</v>
      </c>
      <c r="B2" s="283"/>
      <c r="C2" s="283"/>
      <c r="D2" s="283"/>
      <c r="E2" s="283"/>
    </row>
    <row r="3" spans="1:5" ht="26.25" customHeight="1">
      <c r="A3" s="116"/>
      <c r="B3" s="172"/>
      <c r="C3" s="173"/>
      <c r="D3" s="173"/>
      <c r="E3" s="173"/>
    </row>
    <row r="5" spans="1:5" ht="30">
      <c r="A5" s="2" t="s">
        <v>100</v>
      </c>
      <c r="B5" s="3" t="s">
        <v>101</v>
      </c>
      <c r="C5" s="183" t="s">
        <v>1</v>
      </c>
      <c r="D5" s="183" t="s">
        <v>2</v>
      </c>
      <c r="E5" s="174" t="s">
        <v>3</v>
      </c>
    </row>
    <row r="6" spans="1:5" ht="15" hidden="1">
      <c r="A6" s="150"/>
      <c r="B6" s="150"/>
      <c r="C6" s="175"/>
      <c r="D6" s="175"/>
      <c r="E6" s="175">
        <f>C6+D6</f>
        <v>0</v>
      </c>
    </row>
    <row r="7" spans="1:5" ht="15" hidden="1">
      <c r="A7" s="150"/>
      <c r="B7" s="150"/>
      <c r="C7" s="175"/>
      <c r="D7" s="175"/>
      <c r="E7" s="175">
        <f aca="true" t="shared" si="0" ref="E7:E49">C7+D7</f>
        <v>0</v>
      </c>
    </row>
    <row r="8" spans="1:5" ht="15" hidden="1">
      <c r="A8" s="150"/>
      <c r="B8" s="150"/>
      <c r="C8" s="175"/>
      <c r="D8" s="175"/>
      <c r="E8" s="175">
        <f t="shared" si="0"/>
        <v>0</v>
      </c>
    </row>
    <row r="9" spans="1:5" ht="15" hidden="1">
      <c r="A9" s="150"/>
      <c r="B9" s="150"/>
      <c r="C9" s="175"/>
      <c r="D9" s="175"/>
      <c r="E9" s="175">
        <f t="shared" si="0"/>
        <v>0</v>
      </c>
    </row>
    <row r="10" spans="1:5" ht="30">
      <c r="A10" s="13" t="s">
        <v>729</v>
      </c>
      <c r="B10" s="6" t="s">
        <v>204</v>
      </c>
      <c r="C10" s="175">
        <v>4300000</v>
      </c>
      <c r="D10" s="175"/>
      <c r="E10" s="176">
        <f t="shared" si="0"/>
        <v>4300000</v>
      </c>
    </row>
    <row r="11" spans="1:5" s="153" customFormat="1" ht="15">
      <c r="A11" s="15" t="s">
        <v>203</v>
      </c>
      <c r="B11" s="8" t="s">
        <v>204</v>
      </c>
      <c r="C11" s="176">
        <f>C10</f>
        <v>4300000</v>
      </c>
      <c r="D11" s="176">
        <f>SUM(D6:D9)</f>
        <v>0</v>
      </c>
      <c r="E11" s="176">
        <f t="shared" si="0"/>
        <v>4300000</v>
      </c>
    </row>
    <row r="12" spans="1:5" s="153" customFormat="1" ht="15" hidden="1">
      <c r="A12" s="15"/>
      <c r="B12" s="8"/>
      <c r="C12" s="176"/>
      <c r="D12" s="176"/>
      <c r="E12" s="176">
        <f t="shared" si="0"/>
        <v>0</v>
      </c>
    </row>
    <row r="13" spans="1:5" s="153" customFormat="1" ht="15" hidden="1">
      <c r="A13" s="15"/>
      <c r="B13" s="8"/>
      <c r="C13" s="176"/>
      <c r="D13" s="176"/>
      <c r="E13" s="176">
        <f t="shared" si="0"/>
        <v>0</v>
      </c>
    </row>
    <row r="14" spans="1:5" s="153" customFormat="1" ht="15" hidden="1">
      <c r="A14" s="15"/>
      <c r="B14" s="8"/>
      <c r="C14" s="176"/>
      <c r="D14" s="176"/>
      <c r="E14" s="176">
        <f t="shared" si="0"/>
        <v>0</v>
      </c>
    </row>
    <row r="15" spans="1:5" s="153" customFormat="1" ht="15" hidden="1">
      <c r="A15" s="15"/>
      <c r="B15" s="8"/>
      <c r="C15" s="176"/>
      <c r="D15" s="176"/>
      <c r="E15" s="176">
        <f t="shared" si="0"/>
        <v>0</v>
      </c>
    </row>
    <row r="16" spans="1:5" ht="15">
      <c r="A16" s="13" t="s">
        <v>728</v>
      </c>
      <c r="B16" s="6" t="s">
        <v>205</v>
      </c>
      <c r="C16" s="175">
        <v>78818816</v>
      </c>
      <c r="D16" s="175">
        <f>SUM(D12:D15)</f>
        <v>0</v>
      </c>
      <c r="E16" s="176">
        <f t="shared" si="0"/>
        <v>78818816</v>
      </c>
    </row>
    <row r="17" spans="1:5" ht="15" hidden="1">
      <c r="A17" s="13"/>
      <c r="B17" s="6"/>
      <c r="C17" s="175"/>
      <c r="D17" s="175"/>
      <c r="E17" s="176">
        <f t="shared" si="0"/>
        <v>0</v>
      </c>
    </row>
    <row r="18" spans="1:5" ht="15" hidden="1">
      <c r="A18" s="13"/>
      <c r="B18" s="6" t="s">
        <v>205</v>
      </c>
      <c r="C18" s="175"/>
      <c r="D18" s="175"/>
      <c r="E18" s="176">
        <f t="shared" si="0"/>
        <v>0</v>
      </c>
    </row>
    <row r="19" spans="1:5" s="153" customFormat="1" ht="15">
      <c r="A19" s="15" t="s">
        <v>446</v>
      </c>
      <c r="B19" s="8" t="s">
        <v>205</v>
      </c>
      <c r="C19" s="176">
        <f>SUM(C16:C18)</f>
        <v>78818816</v>
      </c>
      <c r="D19" s="176">
        <f>SUM(D16:D18)</f>
        <v>0</v>
      </c>
      <c r="E19" s="176">
        <f t="shared" si="0"/>
        <v>78818816</v>
      </c>
    </row>
    <row r="20" spans="1:5" ht="15" hidden="1">
      <c r="A20" s="5"/>
      <c r="B20" s="6"/>
      <c r="C20" s="175"/>
      <c r="D20" s="175"/>
      <c r="E20" s="176">
        <f t="shared" si="0"/>
        <v>0</v>
      </c>
    </row>
    <row r="21" spans="1:5" ht="15" hidden="1">
      <c r="A21" s="13"/>
      <c r="B21" s="6"/>
      <c r="C21" s="175"/>
      <c r="D21" s="175"/>
      <c r="E21" s="176">
        <f t="shared" si="0"/>
        <v>0</v>
      </c>
    </row>
    <row r="22" spans="1:5" ht="15" hidden="1">
      <c r="A22" s="13"/>
      <c r="B22" s="6"/>
      <c r="C22" s="175"/>
      <c r="D22" s="175"/>
      <c r="E22" s="176">
        <f t="shared" si="0"/>
        <v>0</v>
      </c>
    </row>
    <row r="23" spans="1:5" s="153" customFormat="1" ht="15">
      <c r="A23" s="7" t="s">
        <v>206</v>
      </c>
      <c r="B23" s="8" t="s">
        <v>207</v>
      </c>
      <c r="C23" s="176">
        <f>SUM(C20:C22)</f>
        <v>0</v>
      </c>
      <c r="D23" s="176">
        <f>SUM(D20:D22)</f>
        <v>0</v>
      </c>
      <c r="E23" s="176">
        <f t="shared" si="0"/>
        <v>0</v>
      </c>
    </row>
    <row r="24" spans="1:5" ht="15">
      <c r="A24" s="13" t="s">
        <v>730</v>
      </c>
      <c r="B24" s="6" t="s">
        <v>209</v>
      </c>
      <c r="C24" s="175">
        <v>6041827</v>
      </c>
      <c r="D24" s="175"/>
      <c r="E24" s="176">
        <f t="shared" si="0"/>
        <v>6041827</v>
      </c>
    </row>
    <row r="25" spans="1:5" ht="15" hidden="1">
      <c r="A25" s="13"/>
      <c r="B25" s="6" t="s">
        <v>209</v>
      </c>
      <c r="C25" s="175"/>
      <c r="D25" s="175"/>
      <c r="E25" s="176">
        <f t="shared" si="0"/>
        <v>0</v>
      </c>
    </row>
    <row r="26" spans="1:5" ht="15" hidden="1">
      <c r="A26" s="13"/>
      <c r="B26" s="6" t="s">
        <v>209</v>
      </c>
      <c r="C26" s="175"/>
      <c r="D26" s="175"/>
      <c r="E26" s="176">
        <f t="shared" si="0"/>
        <v>0</v>
      </c>
    </row>
    <row r="27" spans="1:5" s="153" customFormat="1" ht="15">
      <c r="A27" s="15" t="s">
        <v>208</v>
      </c>
      <c r="B27" s="8" t="s">
        <v>209</v>
      </c>
      <c r="C27" s="176">
        <f>SUM(C24:C26)</f>
        <v>6041827</v>
      </c>
      <c r="D27" s="176">
        <f>SUM(D24:D26)</f>
        <v>0</v>
      </c>
      <c r="E27" s="176">
        <f t="shared" si="0"/>
        <v>6041827</v>
      </c>
    </row>
    <row r="28" spans="1:5" ht="15" hidden="1">
      <c r="A28" s="13"/>
      <c r="B28" s="6"/>
      <c r="C28" s="175"/>
      <c r="D28" s="175"/>
      <c r="E28" s="176">
        <f t="shared" si="0"/>
        <v>0</v>
      </c>
    </row>
    <row r="29" spans="1:5" ht="15" hidden="1">
      <c r="A29" s="13"/>
      <c r="B29" s="6"/>
      <c r="C29" s="175"/>
      <c r="D29" s="175"/>
      <c r="E29" s="176">
        <f t="shared" si="0"/>
        <v>0</v>
      </c>
    </row>
    <row r="30" spans="1:5" s="153" customFormat="1" ht="15">
      <c r="A30" s="15" t="s">
        <v>210</v>
      </c>
      <c r="B30" s="8" t="s">
        <v>211</v>
      </c>
      <c r="C30" s="176">
        <v>0</v>
      </c>
      <c r="D30" s="176">
        <v>0</v>
      </c>
      <c r="E30" s="176">
        <f t="shared" si="0"/>
        <v>0</v>
      </c>
    </row>
    <row r="31" spans="1:5" s="153" customFormat="1" ht="15" hidden="1">
      <c r="A31" s="15"/>
      <c r="B31" s="8"/>
      <c r="C31" s="176"/>
      <c r="D31" s="176"/>
      <c r="E31" s="176">
        <f t="shared" si="0"/>
        <v>0</v>
      </c>
    </row>
    <row r="32" spans="1:5" s="153" customFormat="1" ht="15" hidden="1">
      <c r="A32" s="15"/>
      <c r="B32" s="8"/>
      <c r="C32" s="176"/>
      <c r="D32" s="176"/>
      <c r="E32" s="176">
        <f t="shared" si="0"/>
        <v>0</v>
      </c>
    </row>
    <row r="33" spans="1:5" s="153" customFormat="1" ht="15">
      <c r="A33" s="7" t="s">
        <v>212</v>
      </c>
      <c r="B33" s="8" t="s">
        <v>213</v>
      </c>
      <c r="C33" s="176"/>
      <c r="D33" s="176"/>
      <c r="E33" s="176">
        <f t="shared" si="0"/>
        <v>0</v>
      </c>
    </row>
    <row r="34" spans="1:5" s="153" customFormat="1" ht="25.5">
      <c r="A34" s="7" t="s">
        <v>214</v>
      </c>
      <c r="B34" s="8" t="s">
        <v>215</v>
      </c>
      <c r="C34" s="176">
        <f>1161000+21281080+1631293</f>
        <v>24073373</v>
      </c>
      <c r="D34" s="176"/>
      <c r="E34" s="176">
        <f t="shared" si="0"/>
        <v>24073373</v>
      </c>
    </row>
    <row r="35" spans="1:5" s="155" customFormat="1" ht="15.75">
      <c r="A35" s="20" t="s">
        <v>447</v>
      </c>
      <c r="B35" s="171" t="s">
        <v>216</v>
      </c>
      <c r="C35" s="177">
        <f>C11+C19+C23+C27+C30+C33+C34</f>
        <v>113234016</v>
      </c>
      <c r="D35" s="177">
        <f>D34+D33+D30+D27+D23+D16+D11</f>
        <v>0</v>
      </c>
      <c r="E35" s="176">
        <f t="shared" si="0"/>
        <v>113234016</v>
      </c>
    </row>
    <row r="36" spans="1:5" ht="15.75" hidden="1">
      <c r="A36" s="24"/>
      <c r="B36" s="8"/>
      <c r="C36" s="175"/>
      <c r="D36" s="175"/>
      <c r="E36" s="176">
        <f t="shared" si="0"/>
        <v>0</v>
      </c>
    </row>
    <row r="37" spans="1:5" ht="15.75" hidden="1">
      <c r="A37" s="24"/>
      <c r="B37" s="8"/>
      <c r="C37" s="175"/>
      <c r="D37" s="175"/>
      <c r="E37" s="176">
        <f t="shared" si="0"/>
        <v>0</v>
      </c>
    </row>
    <row r="38" spans="1:5" s="153" customFormat="1" ht="15">
      <c r="A38" s="13" t="s">
        <v>725</v>
      </c>
      <c r="B38" s="6" t="s">
        <v>218</v>
      </c>
      <c r="C38" s="175">
        <v>8198939</v>
      </c>
      <c r="D38" s="175">
        <f>SUM(D36:D37)</f>
        <v>0</v>
      </c>
      <c r="E38" s="175">
        <f t="shared" si="0"/>
        <v>8198939</v>
      </c>
    </row>
    <row r="39" spans="1:5" ht="15">
      <c r="A39" s="13" t="s">
        <v>726</v>
      </c>
      <c r="B39" s="6" t="s">
        <v>218</v>
      </c>
      <c r="C39" s="175">
        <v>15323827</v>
      </c>
      <c r="D39" s="175"/>
      <c r="E39" s="175">
        <f t="shared" si="0"/>
        <v>15323827</v>
      </c>
    </row>
    <row r="40" spans="1:5" ht="15">
      <c r="A40" s="13" t="s">
        <v>727</v>
      </c>
      <c r="B40" s="6" t="s">
        <v>218</v>
      </c>
      <c r="C40" s="175">
        <v>13632920</v>
      </c>
      <c r="D40" s="175"/>
      <c r="E40" s="176">
        <f t="shared" si="0"/>
        <v>13632920</v>
      </c>
    </row>
    <row r="41" spans="1:5" ht="15">
      <c r="A41" s="15" t="s">
        <v>715</v>
      </c>
      <c r="B41" s="8" t="s">
        <v>218</v>
      </c>
      <c r="C41" s="176">
        <f>C38+C39+C40</f>
        <v>37155686</v>
      </c>
      <c r="D41" s="176"/>
      <c r="E41" s="176">
        <f t="shared" si="0"/>
        <v>37155686</v>
      </c>
    </row>
    <row r="42" spans="1:5" s="153" customFormat="1" ht="15">
      <c r="A42" s="15" t="s">
        <v>219</v>
      </c>
      <c r="B42" s="8" t="s">
        <v>220</v>
      </c>
      <c r="C42" s="176"/>
      <c r="D42" s="176"/>
      <c r="E42" s="176">
        <f t="shared" si="0"/>
        <v>0</v>
      </c>
    </row>
    <row r="43" spans="1:5" s="153" customFormat="1" ht="15" hidden="1">
      <c r="A43" s="15"/>
      <c r="B43" s="8"/>
      <c r="C43" s="176"/>
      <c r="D43" s="176"/>
      <c r="E43" s="176">
        <f t="shared" si="0"/>
        <v>0</v>
      </c>
    </row>
    <row r="44" spans="1:5" s="153" customFormat="1" ht="15" hidden="1">
      <c r="A44" s="15"/>
      <c r="B44" s="8"/>
      <c r="C44" s="176"/>
      <c r="D44" s="176"/>
      <c r="E44" s="176">
        <f t="shared" si="0"/>
        <v>0</v>
      </c>
    </row>
    <row r="45" spans="1:5" s="153" customFormat="1" ht="15" hidden="1">
      <c r="A45" s="15"/>
      <c r="B45" s="8"/>
      <c r="C45" s="176"/>
      <c r="D45" s="176"/>
      <c r="E45" s="176">
        <f t="shared" si="0"/>
        <v>0</v>
      </c>
    </row>
    <row r="46" spans="1:5" s="153" customFormat="1" ht="15" hidden="1">
      <c r="A46" s="15"/>
      <c r="B46" s="8"/>
      <c r="C46" s="176"/>
      <c r="D46" s="176"/>
      <c r="E46" s="176">
        <f t="shared" si="0"/>
        <v>0</v>
      </c>
    </row>
    <row r="47" spans="1:5" s="153" customFormat="1" ht="15">
      <c r="A47" s="15" t="s">
        <v>221</v>
      </c>
      <c r="B47" s="8" t="s">
        <v>222</v>
      </c>
      <c r="C47" s="176"/>
      <c r="D47" s="176"/>
      <c r="E47" s="176">
        <f t="shared" si="0"/>
        <v>0</v>
      </c>
    </row>
    <row r="48" spans="1:5" s="153" customFormat="1" ht="15">
      <c r="A48" s="15" t="s">
        <v>223</v>
      </c>
      <c r="B48" s="8" t="s">
        <v>224</v>
      </c>
      <c r="C48" s="176">
        <f>2213713+4137433+3680888</f>
        <v>10032034</v>
      </c>
      <c r="D48" s="176"/>
      <c r="E48" s="176">
        <f t="shared" si="0"/>
        <v>10032034</v>
      </c>
    </row>
    <row r="49" spans="1:5" s="153" customFormat="1" ht="15.75">
      <c r="A49" s="20" t="s">
        <v>448</v>
      </c>
      <c r="B49" s="9" t="s">
        <v>225</v>
      </c>
      <c r="C49" s="176">
        <f>C41+C48</f>
        <v>47187720</v>
      </c>
      <c r="D49" s="176">
        <f>D38+D48</f>
        <v>0</v>
      </c>
      <c r="E49" s="176">
        <f t="shared" si="0"/>
        <v>47187720</v>
      </c>
    </row>
    <row r="51" spans="1:5" s="169" customFormat="1" ht="14.25">
      <c r="A51" s="169" t="s">
        <v>673</v>
      </c>
      <c r="C51" s="181">
        <f>C35+C49</f>
        <v>160421736</v>
      </c>
      <c r="D51" s="181">
        <f>D35+D49</f>
        <v>0</v>
      </c>
      <c r="E51" s="181">
        <f>E35+E49</f>
        <v>160421736</v>
      </c>
    </row>
    <row r="52" spans="1:5" ht="15" hidden="1">
      <c r="A52" s="120" t="s">
        <v>663</v>
      </c>
      <c r="B52" s="150"/>
      <c r="C52" s="121" t="s">
        <v>664</v>
      </c>
      <c r="D52" s="121" t="s">
        <v>665</v>
      </c>
      <c r="E52" s="121" t="s">
        <v>666</v>
      </c>
    </row>
    <row r="53" spans="1:5" ht="15" hidden="1">
      <c r="A53" s="134"/>
      <c r="B53" s="134"/>
      <c r="C53" s="178"/>
      <c r="D53" s="178"/>
      <c r="E53" s="175"/>
    </row>
    <row r="54" spans="1:5" ht="15" hidden="1">
      <c r="A54" s="134"/>
      <c r="B54" s="134"/>
      <c r="C54" s="178"/>
      <c r="D54" s="178"/>
      <c r="E54" s="175"/>
    </row>
    <row r="55" spans="1:5" ht="15" hidden="1">
      <c r="A55" s="134"/>
      <c r="B55" s="134"/>
      <c r="C55" s="178"/>
      <c r="D55" s="178"/>
      <c r="E55" s="175"/>
    </row>
    <row r="56" spans="1:5" ht="15" hidden="1">
      <c r="A56" s="134"/>
      <c r="B56" s="134"/>
      <c r="C56" s="178"/>
      <c r="D56" s="178"/>
      <c r="E56" s="175"/>
    </row>
    <row r="57" spans="1:5" ht="15" hidden="1">
      <c r="A57" s="13" t="s">
        <v>203</v>
      </c>
      <c r="B57" s="6" t="s">
        <v>204</v>
      </c>
      <c r="C57" s="178"/>
      <c r="D57" s="178"/>
      <c r="E57" s="175"/>
    </row>
    <row r="58" spans="1:5" ht="15" hidden="1">
      <c r="A58" s="13"/>
      <c r="B58" s="6"/>
      <c r="C58" s="178"/>
      <c r="D58" s="178"/>
      <c r="E58" s="175"/>
    </row>
    <row r="59" spans="1:5" ht="15" hidden="1">
      <c r="A59" s="13"/>
      <c r="B59" s="6"/>
      <c r="C59" s="178"/>
      <c r="D59" s="178"/>
      <c r="E59" s="175"/>
    </row>
    <row r="60" spans="1:5" ht="15" hidden="1">
      <c r="A60" s="13"/>
      <c r="B60" s="6"/>
      <c r="C60" s="178"/>
      <c r="D60" s="178"/>
      <c r="E60" s="175"/>
    </row>
    <row r="61" spans="1:5" ht="15" hidden="1">
      <c r="A61" s="13"/>
      <c r="B61" s="6"/>
      <c r="C61" s="178"/>
      <c r="D61" s="178"/>
      <c r="E61" s="175"/>
    </row>
    <row r="62" spans="1:5" ht="15" hidden="1">
      <c r="A62" s="13" t="s">
        <v>446</v>
      </c>
      <c r="B62" s="6" t="s">
        <v>205</v>
      </c>
      <c r="C62" s="178"/>
      <c r="D62" s="178"/>
      <c r="E62" s="175"/>
    </row>
    <row r="63" spans="1:5" ht="15" hidden="1">
      <c r="A63" s="13"/>
      <c r="B63" s="6"/>
      <c r="C63" s="178"/>
      <c r="D63" s="178"/>
      <c r="E63" s="175"/>
    </row>
    <row r="64" spans="1:5" ht="15" hidden="1">
      <c r="A64" s="13"/>
      <c r="B64" s="6"/>
      <c r="C64" s="178"/>
      <c r="D64" s="178"/>
      <c r="E64" s="175"/>
    </row>
    <row r="65" spans="1:5" ht="15" hidden="1">
      <c r="A65" s="13"/>
      <c r="B65" s="6"/>
      <c r="C65" s="178"/>
      <c r="D65" s="178"/>
      <c r="E65" s="175"/>
    </row>
    <row r="66" spans="1:5" ht="15" hidden="1">
      <c r="A66" s="13"/>
      <c r="B66" s="6"/>
      <c r="C66" s="178"/>
      <c r="D66" s="178"/>
      <c r="E66" s="175"/>
    </row>
    <row r="67" spans="1:5" ht="15" hidden="1">
      <c r="A67" s="5" t="s">
        <v>206</v>
      </c>
      <c r="B67" s="6" t="s">
        <v>207</v>
      </c>
      <c r="C67" s="178"/>
      <c r="D67" s="178"/>
      <c r="E67" s="175"/>
    </row>
    <row r="68" spans="1:5" ht="15" hidden="1">
      <c r="A68" s="5"/>
      <c r="B68" s="6"/>
      <c r="C68" s="178"/>
      <c r="D68" s="178"/>
      <c r="E68" s="175"/>
    </row>
    <row r="69" spans="1:5" ht="15" hidden="1">
      <c r="A69" s="5"/>
      <c r="B69" s="6"/>
      <c r="C69" s="178"/>
      <c r="D69" s="178"/>
      <c r="E69" s="175"/>
    </row>
    <row r="70" spans="1:5" ht="15" hidden="1">
      <c r="A70" s="13" t="s">
        <v>208</v>
      </c>
      <c r="B70" s="6" t="s">
        <v>209</v>
      </c>
      <c r="C70" s="178"/>
      <c r="D70" s="178"/>
      <c r="E70" s="175"/>
    </row>
    <row r="71" spans="1:5" ht="15.75" hidden="1">
      <c r="A71" s="20" t="s">
        <v>447</v>
      </c>
      <c r="B71" s="9" t="s">
        <v>216</v>
      </c>
      <c r="C71" s="178"/>
      <c r="D71" s="178"/>
      <c r="E71" s="175"/>
    </row>
    <row r="72" spans="1:5" ht="15.75" hidden="1">
      <c r="A72" s="24"/>
      <c r="B72" s="8"/>
      <c r="C72" s="178"/>
      <c r="D72" s="178"/>
      <c r="E72" s="175"/>
    </row>
    <row r="73" spans="1:5" ht="15.75" hidden="1">
      <c r="A73" s="24"/>
      <c r="B73" s="8"/>
      <c r="C73" s="178"/>
      <c r="D73" s="178"/>
      <c r="E73" s="175"/>
    </row>
    <row r="74" spans="1:5" ht="15.75" hidden="1">
      <c r="A74" s="24"/>
      <c r="B74" s="8"/>
      <c r="C74" s="178"/>
      <c r="D74" s="178"/>
      <c r="E74" s="175"/>
    </row>
    <row r="75" spans="1:5" ht="15.75" hidden="1">
      <c r="A75" s="24"/>
      <c r="B75" s="8"/>
      <c r="C75" s="178"/>
      <c r="D75" s="178"/>
      <c r="E75" s="175"/>
    </row>
    <row r="76" spans="1:5" ht="15" hidden="1">
      <c r="A76" s="13" t="s">
        <v>217</v>
      </c>
      <c r="B76" s="6" t="s">
        <v>218</v>
      </c>
      <c r="C76" s="178"/>
      <c r="D76" s="178"/>
      <c r="E76" s="175"/>
    </row>
    <row r="77" spans="1:5" ht="15" hidden="1">
      <c r="A77" s="13"/>
      <c r="B77" s="6"/>
      <c r="C77" s="178"/>
      <c r="D77" s="178"/>
      <c r="E77" s="175"/>
    </row>
    <row r="78" spans="1:5" ht="15" hidden="1">
      <c r="A78" s="13"/>
      <c r="B78" s="6"/>
      <c r="C78" s="178"/>
      <c r="D78" s="178"/>
      <c r="E78" s="175"/>
    </row>
    <row r="79" spans="1:5" ht="15" hidden="1">
      <c r="A79" s="13"/>
      <c r="B79" s="6"/>
      <c r="C79" s="178"/>
      <c r="D79" s="178"/>
      <c r="E79" s="175"/>
    </row>
    <row r="80" spans="1:5" ht="15" hidden="1">
      <c r="A80" s="13"/>
      <c r="B80" s="6"/>
      <c r="C80" s="178"/>
      <c r="D80" s="178"/>
      <c r="E80" s="175"/>
    </row>
    <row r="81" spans="1:5" ht="15" hidden="1">
      <c r="A81" s="13" t="s">
        <v>219</v>
      </c>
      <c r="B81" s="6" t="s">
        <v>220</v>
      </c>
      <c r="C81" s="178"/>
      <c r="D81" s="178"/>
      <c r="E81" s="175"/>
    </row>
    <row r="82" spans="1:5" ht="15" hidden="1">
      <c r="A82" s="13"/>
      <c r="B82" s="6"/>
      <c r="C82" s="178"/>
      <c r="D82" s="178"/>
      <c r="E82" s="175"/>
    </row>
    <row r="83" spans="1:5" ht="15" hidden="1">
      <c r="A83" s="13"/>
      <c r="B83" s="6"/>
      <c r="C83" s="178"/>
      <c r="D83" s="178"/>
      <c r="E83" s="175"/>
    </row>
    <row r="84" spans="1:5" ht="15" hidden="1">
      <c r="A84" s="13"/>
      <c r="B84" s="6"/>
      <c r="C84" s="178"/>
      <c r="D84" s="178"/>
      <c r="E84" s="175"/>
    </row>
    <row r="85" spans="1:5" ht="15" hidden="1">
      <c r="A85" s="13"/>
      <c r="B85" s="6"/>
      <c r="C85" s="178"/>
      <c r="D85" s="178"/>
      <c r="E85" s="175"/>
    </row>
    <row r="86" spans="1:5" ht="15" hidden="1">
      <c r="A86" s="13" t="s">
        <v>221</v>
      </c>
      <c r="B86" s="6" t="s">
        <v>222</v>
      </c>
      <c r="C86" s="178"/>
      <c r="D86" s="178"/>
      <c r="E86" s="175"/>
    </row>
    <row r="87" spans="1:5" ht="15.75" hidden="1">
      <c r="A87" s="20" t="s">
        <v>448</v>
      </c>
      <c r="B87" s="9" t="s">
        <v>225</v>
      </c>
      <c r="C87" s="178"/>
      <c r="D87" s="178"/>
      <c r="E87" s="175"/>
    </row>
    <row r="88" spans="1:4" ht="15" hidden="1">
      <c r="A88" s="133"/>
      <c r="B88" s="133"/>
      <c r="C88" s="179"/>
      <c r="D88" s="179"/>
    </row>
    <row r="89" spans="1:4" ht="15" hidden="1">
      <c r="A89" s="133"/>
      <c r="B89" s="133"/>
      <c r="C89" s="179"/>
      <c r="D89" s="179"/>
    </row>
    <row r="90" spans="1:4" ht="15" hidden="1">
      <c r="A90" s="133"/>
      <c r="B90" s="133"/>
      <c r="C90" s="179"/>
      <c r="D90" s="179"/>
    </row>
    <row r="91" spans="1:4" ht="15" hidden="1">
      <c r="A91" s="133"/>
      <c r="B91" s="133"/>
      <c r="C91" s="179"/>
      <c r="D91" s="179"/>
    </row>
    <row r="92" spans="1:4" ht="15">
      <c r="A92" s="133"/>
      <c r="B92" s="133"/>
      <c r="C92" s="179"/>
      <c r="D92" s="179"/>
    </row>
    <row r="93" spans="1:4" ht="15">
      <c r="A93" s="133"/>
      <c r="B93" s="133"/>
      <c r="C93" s="179"/>
      <c r="D93" s="179"/>
    </row>
    <row r="94" spans="1:4" ht="15">
      <c r="A94" s="133"/>
      <c r="B94" s="133"/>
      <c r="C94" s="179"/>
      <c r="D94" s="179"/>
    </row>
    <row r="95" spans="1:4" ht="15">
      <c r="A95" s="133"/>
      <c r="B95" s="133"/>
      <c r="C95" s="179"/>
      <c r="D95" s="179"/>
    </row>
    <row r="96" spans="1:10" ht="15">
      <c r="A96" s="290" t="s">
        <v>679</v>
      </c>
      <c r="B96" s="291"/>
      <c r="C96" s="291"/>
      <c r="D96" s="291"/>
      <c r="E96" s="291"/>
      <c r="F96" s="204"/>
      <c r="G96" s="204"/>
      <c r="H96" s="204"/>
      <c r="I96" s="204"/>
      <c r="J96" s="204"/>
    </row>
    <row r="97" spans="1:10" ht="15">
      <c r="A97" s="291"/>
      <c r="B97" s="291"/>
      <c r="C97" s="291"/>
      <c r="D97" s="291"/>
      <c r="E97" s="291"/>
      <c r="F97" s="1"/>
      <c r="G97" s="1"/>
      <c r="H97" s="1"/>
      <c r="I97" s="1"/>
      <c r="J97" s="1"/>
    </row>
  </sheetData>
  <sheetProtection/>
  <mergeCells count="3">
    <mergeCell ref="A1:E1"/>
    <mergeCell ref="A2:E2"/>
    <mergeCell ref="A96:E9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 3/2018. (II.22.)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Layout" workbookViewId="0" topLeftCell="A1">
      <selection activeCell="B56" sqref="A1:F56"/>
    </sheetView>
  </sheetViews>
  <sheetFormatPr defaultColWidth="9.140625" defaultRowHeight="15"/>
  <cols>
    <col min="1" max="1" width="83.28125" style="0" customWidth="1"/>
    <col min="2" max="2" width="19.57421875" style="117" customWidth="1"/>
  </cols>
  <sheetData>
    <row r="1" spans="1:6" ht="27" customHeight="1">
      <c r="A1" s="277" t="s">
        <v>723</v>
      </c>
      <c r="B1" s="288"/>
      <c r="C1" s="278"/>
      <c r="D1" s="278"/>
      <c r="E1" s="278"/>
      <c r="F1" s="278"/>
    </row>
    <row r="2" spans="1:7" ht="71.25" customHeight="1">
      <c r="A2" s="279" t="s">
        <v>698</v>
      </c>
      <c r="B2" s="276"/>
      <c r="C2" s="275"/>
      <c r="D2" s="275"/>
      <c r="E2" s="275"/>
      <c r="F2" s="275"/>
      <c r="G2" s="74"/>
    </row>
    <row r="3" spans="1:7" ht="24" customHeight="1">
      <c r="A3" s="70"/>
      <c r="B3" s="265"/>
      <c r="C3" s="74"/>
      <c r="D3" s="74"/>
      <c r="E3" s="74"/>
      <c r="F3" s="74"/>
      <c r="G3" s="74"/>
    </row>
    <row r="4" spans="1:7" ht="24" customHeight="1">
      <c r="A4" s="4" t="s">
        <v>1</v>
      </c>
      <c r="B4" s="265"/>
      <c r="C4" s="74"/>
      <c r="D4" s="74"/>
      <c r="E4" s="74"/>
      <c r="F4" s="74"/>
      <c r="G4" s="74"/>
    </row>
    <row r="5" spans="1:7" ht="24" customHeight="1">
      <c r="A5" s="4"/>
      <c r="B5" s="265"/>
      <c r="C5" s="74"/>
      <c r="D5" s="74"/>
      <c r="E5" s="74"/>
      <c r="F5" s="74"/>
      <c r="G5" s="74"/>
    </row>
    <row r="6" spans="1:7" s="263" customFormat="1" ht="24" customHeight="1">
      <c r="A6" s="274" t="s">
        <v>699</v>
      </c>
      <c r="B6" s="266"/>
      <c r="C6" s="264"/>
      <c r="D6" s="264"/>
      <c r="E6" s="264"/>
      <c r="F6" s="264"/>
      <c r="G6" s="264"/>
    </row>
    <row r="7" spans="1:7" ht="24" customHeight="1">
      <c r="A7" s="292" t="s">
        <v>733</v>
      </c>
      <c r="B7" s="293"/>
      <c r="C7" s="278"/>
      <c r="D7" s="278"/>
      <c r="E7" s="278"/>
      <c r="F7" s="278"/>
      <c r="G7" s="74"/>
    </row>
    <row r="8" spans="1:7" ht="24" customHeight="1">
      <c r="A8" s="293"/>
      <c r="B8" s="293"/>
      <c r="C8" s="278"/>
      <c r="D8" s="278"/>
      <c r="E8" s="278"/>
      <c r="F8" s="278"/>
      <c r="G8" s="74"/>
    </row>
    <row r="9" spans="1:7" ht="24" customHeight="1">
      <c r="A9" s="261" t="s">
        <v>731</v>
      </c>
      <c r="B9" s="267"/>
      <c r="C9" s="206"/>
      <c r="D9" s="206"/>
      <c r="E9" s="206"/>
      <c r="F9" s="207"/>
      <c r="G9" s="74"/>
    </row>
    <row r="10" spans="1:2" ht="22.5" customHeight="1">
      <c r="A10" s="262" t="s">
        <v>732</v>
      </c>
      <c r="B10" s="268"/>
    </row>
    <row r="11" spans="1:6" ht="22.5" customHeight="1">
      <c r="A11" s="294" t="s">
        <v>734</v>
      </c>
      <c r="B11" s="278"/>
      <c r="C11" s="278"/>
      <c r="D11" s="278"/>
      <c r="E11" s="278"/>
      <c r="F11" s="278"/>
    </row>
    <row r="12" spans="1:6" ht="22.5" customHeight="1">
      <c r="A12" s="278"/>
      <c r="B12" s="278"/>
      <c r="C12" s="278"/>
      <c r="D12" s="278"/>
      <c r="E12" s="278"/>
      <c r="F12" s="278"/>
    </row>
    <row r="13" ht="22.5" customHeight="1">
      <c r="A13" s="133"/>
    </row>
    <row r="14" spans="1:2" ht="18">
      <c r="A14" s="47"/>
      <c r="B14" s="269" t="s">
        <v>11</v>
      </c>
    </row>
    <row r="15" spans="1:2" ht="15">
      <c r="A15" s="45" t="s">
        <v>82</v>
      </c>
      <c r="B15" s="119">
        <v>5219669</v>
      </c>
    </row>
    <row r="16" spans="1:2" ht="15">
      <c r="A16" s="75" t="s">
        <v>83</v>
      </c>
      <c r="B16" s="119">
        <v>1017835</v>
      </c>
    </row>
    <row r="17" spans="1:2" ht="15">
      <c r="A17" s="45" t="s">
        <v>84</v>
      </c>
      <c r="B17" s="119">
        <v>5700386</v>
      </c>
    </row>
    <row r="18" spans="1:2" ht="15">
      <c r="A18" s="45" t="s">
        <v>85</v>
      </c>
      <c r="B18" s="119"/>
    </row>
    <row r="19" spans="1:2" ht="15">
      <c r="A19" s="45" t="s">
        <v>86</v>
      </c>
      <c r="B19" s="119"/>
    </row>
    <row r="20" spans="1:2" ht="15">
      <c r="A20" s="45" t="s">
        <v>87</v>
      </c>
      <c r="B20" s="119">
        <v>7673120</v>
      </c>
    </row>
    <row r="21" spans="1:2" ht="15">
      <c r="A21" s="45" t="s">
        <v>88</v>
      </c>
      <c r="B21" s="119">
        <v>19461260</v>
      </c>
    </row>
    <row r="22" spans="1:2" ht="15">
      <c r="A22" s="45" t="s">
        <v>89</v>
      </c>
      <c r="B22" s="119"/>
    </row>
    <row r="23" spans="1:2" ht="15">
      <c r="A23" s="73" t="s">
        <v>14</v>
      </c>
      <c r="B23" s="125">
        <f>B15+B16+B17+B18+B19+B20+B21+B22</f>
        <v>39072270</v>
      </c>
    </row>
    <row r="24" spans="1:2" ht="30">
      <c r="A24" s="76" t="s">
        <v>6</v>
      </c>
      <c r="B24" s="119">
        <v>11340996</v>
      </c>
    </row>
    <row r="25" spans="1:2" ht="30">
      <c r="A25" s="76" t="s">
        <v>7</v>
      </c>
      <c r="B25" s="119">
        <v>25777661</v>
      </c>
    </row>
    <row r="26" spans="1:2" ht="15">
      <c r="A26" s="77" t="s">
        <v>8</v>
      </c>
      <c r="B26" s="119"/>
    </row>
    <row r="27" spans="1:2" ht="15">
      <c r="A27" s="77" t="s">
        <v>9</v>
      </c>
      <c r="B27" s="119"/>
    </row>
    <row r="28" spans="1:2" ht="15">
      <c r="A28" s="45" t="s">
        <v>12</v>
      </c>
      <c r="B28" s="119"/>
    </row>
    <row r="29" spans="1:2" ht="15">
      <c r="A29" s="54" t="s">
        <v>10</v>
      </c>
      <c r="B29" s="121">
        <f>B24+B25</f>
        <v>37118657</v>
      </c>
    </row>
    <row r="30" spans="1:2" ht="31.5">
      <c r="A30" s="78" t="s">
        <v>13</v>
      </c>
      <c r="B30" s="271">
        <v>1953613</v>
      </c>
    </row>
    <row r="31" spans="1:2" ht="15.75">
      <c r="A31" s="48" t="s">
        <v>581</v>
      </c>
      <c r="B31" s="273">
        <f>B29+B30</f>
        <v>39072270</v>
      </c>
    </row>
    <row r="34" spans="1:7" ht="24" customHeight="1">
      <c r="A34" s="205" t="s">
        <v>699</v>
      </c>
      <c r="B34" s="227"/>
      <c r="C34" s="1"/>
      <c r="D34" s="1"/>
      <c r="E34" s="1"/>
      <c r="F34" s="1"/>
      <c r="G34" s="74"/>
    </row>
    <row r="35" spans="1:7" ht="24" customHeight="1">
      <c r="A35" s="292" t="s">
        <v>735</v>
      </c>
      <c r="B35" s="278"/>
      <c r="C35" s="278"/>
      <c r="D35" s="278"/>
      <c r="E35" s="278"/>
      <c r="F35" s="278"/>
      <c r="G35" s="74"/>
    </row>
    <row r="36" spans="1:7" ht="24" customHeight="1">
      <c r="A36" s="278"/>
      <c r="B36" s="278"/>
      <c r="C36" s="278"/>
      <c r="D36" s="278"/>
      <c r="E36" s="278"/>
      <c r="F36" s="278"/>
      <c r="G36" s="74"/>
    </row>
    <row r="37" spans="1:7" ht="24" customHeight="1">
      <c r="A37" s="262" t="s">
        <v>736</v>
      </c>
      <c r="B37" s="260"/>
      <c r="C37" s="206"/>
      <c r="D37" s="206"/>
      <c r="E37" s="206"/>
      <c r="F37" s="207"/>
      <c r="G37" s="74"/>
    </row>
    <row r="38" ht="22.5" customHeight="1">
      <c r="A38" s="4"/>
    </row>
    <row r="39" spans="1:2" ht="18">
      <c r="A39" s="47"/>
      <c r="B39" s="269" t="s">
        <v>11</v>
      </c>
    </row>
    <row r="40" spans="1:2" ht="15">
      <c r="A40" s="45" t="s">
        <v>82</v>
      </c>
      <c r="B40" s="119"/>
    </row>
    <row r="41" spans="1:2" ht="15">
      <c r="A41" s="75" t="s">
        <v>83</v>
      </c>
      <c r="B41" s="119"/>
    </row>
    <row r="42" spans="1:2" ht="15">
      <c r="A42" s="45" t="s">
        <v>84</v>
      </c>
      <c r="B42" s="119"/>
    </row>
    <row r="43" spans="1:2" ht="15">
      <c r="A43" s="45" t="s">
        <v>85</v>
      </c>
      <c r="B43" s="119"/>
    </row>
    <row r="44" spans="1:2" ht="15">
      <c r="A44" s="45" t="s">
        <v>86</v>
      </c>
      <c r="B44" s="119"/>
    </row>
    <row r="45" spans="1:2" ht="15">
      <c r="A45" s="45" t="s">
        <v>87</v>
      </c>
      <c r="B45" s="119">
        <v>100099896</v>
      </c>
    </row>
    <row r="46" spans="1:2" ht="15">
      <c r="A46" s="45" t="s">
        <v>88</v>
      </c>
      <c r="B46" s="119"/>
    </row>
    <row r="47" spans="1:2" ht="15">
      <c r="A47" s="45" t="s">
        <v>89</v>
      </c>
      <c r="B47" s="119"/>
    </row>
    <row r="48" spans="1:2" ht="15">
      <c r="A48" s="73" t="s">
        <v>14</v>
      </c>
      <c r="B48" s="270">
        <v>100099896</v>
      </c>
    </row>
    <row r="49" spans="1:2" ht="30">
      <c r="A49" s="76" t="s">
        <v>6</v>
      </c>
      <c r="B49" s="119"/>
    </row>
    <row r="50" spans="1:2" ht="30">
      <c r="A50" s="76" t="s">
        <v>7</v>
      </c>
      <c r="B50" s="119"/>
    </row>
    <row r="51" spans="1:2" ht="15">
      <c r="A51" s="77" t="s">
        <v>8</v>
      </c>
      <c r="B51" s="119"/>
    </row>
    <row r="52" spans="1:2" ht="15">
      <c r="A52" s="77" t="s">
        <v>9</v>
      </c>
      <c r="B52" s="119"/>
    </row>
    <row r="53" spans="1:2" ht="15">
      <c r="A53" s="45" t="s">
        <v>12</v>
      </c>
      <c r="B53" s="119"/>
    </row>
    <row r="54" spans="1:2" ht="15">
      <c r="A54" s="54" t="s">
        <v>10</v>
      </c>
      <c r="B54" s="119">
        <v>0</v>
      </c>
    </row>
    <row r="55" spans="1:2" ht="31.5">
      <c r="A55" s="78" t="s">
        <v>737</v>
      </c>
      <c r="B55" s="271">
        <v>100099896</v>
      </c>
    </row>
    <row r="56" spans="1:2" ht="15.75">
      <c r="A56" s="48" t="s">
        <v>581</v>
      </c>
      <c r="B56" s="272">
        <v>100099896</v>
      </c>
    </row>
  </sheetData>
  <sheetProtection/>
  <mergeCells count="5">
    <mergeCell ref="A2:F2"/>
    <mergeCell ref="A1:F1"/>
    <mergeCell ref="A7:F8"/>
    <mergeCell ref="A11:F12"/>
    <mergeCell ref="A35:F3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&amp;C14. melléklet a 3/2018. (II.22.)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2" sqref="A1:F4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77" t="s">
        <v>723</v>
      </c>
      <c r="B1" s="288"/>
      <c r="C1" s="288"/>
      <c r="D1" s="288"/>
      <c r="E1" s="288"/>
      <c r="F1" s="288"/>
    </row>
    <row r="2" spans="1:6" ht="82.5" customHeight="1">
      <c r="A2" s="279" t="s">
        <v>718</v>
      </c>
      <c r="B2" s="276"/>
      <c r="C2" s="276"/>
      <c r="D2" s="276"/>
      <c r="E2" s="276"/>
      <c r="F2" s="276"/>
    </row>
    <row r="3" spans="1:6" ht="20.25" customHeight="1">
      <c r="A3" s="68"/>
      <c r="B3" s="69"/>
      <c r="C3" s="69"/>
      <c r="D3" s="69"/>
      <c r="E3" s="69"/>
      <c r="F3" s="69"/>
    </row>
    <row r="4" ht="15">
      <c r="A4" s="4" t="s">
        <v>1</v>
      </c>
    </row>
    <row r="5" spans="1:7" ht="86.25" customHeight="1">
      <c r="A5" s="2" t="s">
        <v>100</v>
      </c>
      <c r="B5" s="3" t="s">
        <v>101</v>
      </c>
      <c r="C5" s="64" t="s">
        <v>667</v>
      </c>
      <c r="D5" s="64" t="s">
        <v>668</v>
      </c>
      <c r="E5" s="64" t="s">
        <v>669</v>
      </c>
      <c r="F5" s="109"/>
      <c r="G5" s="110"/>
    </row>
    <row r="6" spans="1:7" ht="15">
      <c r="A6" s="21" t="s">
        <v>529</v>
      </c>
      <c r="B6" s="5" t="s">
        <v>366</v>
      </c>
      <c r="C6" s="45"/>
      <c r="D6" s="45"/>
      <c r="E6" s="67"/>
      <c r="F6" s="111"/>
      <c r="G6" s="112"/>
    </row>
    <row r="7" spans="1:7" ht="15">
      <c r="A7" s="58" t="s">
        <v>239</v>
      </c>
      <c r="B7" s="58" t="s">
        <v>366</v>
      </c>
      <c r="C7" s="45"/>
      <c r="D7" s="45"/>
      <c r="E7" s="45"/>
      <c r="F7" s="111"/>
      <c r="G7" s="112"/>
    </row>
    <row r="8" spans="1:7" ht="30">
      <c r="A8" s="12" t="s">
        <v>367</v>
      </c>
      <c r="B8" s="5" t="s">
        <v>368</v>
      </c>
      <c r="C8" s="45"/>
      <c r="D8" s="45"/>
      <c r="E8" s="45"/>
      <c r="F8" s="111"/>
      <c r="G8" s="112"/>
    </row>
    <row r="9" spans="1:7" ht="15">
      <c r="A9" s="21" t="s">
        <v>578</v>
      </c>
      <c r="B9" s="5" t="s">
        <v>369</v>
      </c>
      <c r="C9" s="45"/>
      <c r="D9" s="45"/>
      <c r="E9" s="45"/>
      <c r="F9" s="111"/>
      <c r="G9" s="112"/>
    </row>
    <row r="10" spans="1:7" ht="15">
      <c r="A10" s="58" t="s">
        <v>239</v>
      </c>
      <c r="B10" s="58" t="s">
        <v>369</v>
      </c>
      <c r="C10" s="45"/>
      <c r="D10" s="45"/>
      <c r="E10" s="45"/>
      <c r="F10" s="111"/>
      <c r="G10" s="112"/>
    </row>
    <row r="11" spans="1:7" ht="15">
      <c r="A11" s="11" t="s">
        <v>549</v>
      </c>
      <c r="B11" s="7" t="s">
        <v>370</v>
      </c>
      <c r="C11" s="45"/>
      <c r="D11" s="45"/>
      <c r="E11" s="45"/>
      <c r="F11" s="111"/>
      <c r="G11" s="112"/>
    </row>
    <row r="12" spans="1:7" ht="15">
      <c r="A12" s="12" t="s">
        <v>579</v>
      </c>
      <c r="B12" s="5" t="s">
        <v>371</v>
      </c>
      <c r="C12" s="45"/>
      <c r="D12" s="45"/>
      <c r="E12" s="45"/>
      <c r="F12" s="111"/>
      <c r="G12" s="112"/>
    </row>
    <row r="13" spans="1:7" ht="15">
      <c r="A13" s="58" t="s">
        <v>247</v>
      </c>
      <c r="B13" s="58" t="s">
        <v>371</v>
      </c>
      <c r="C13" s="45"/>
      <c r="D13" s="45"/>
      <c r="E13" s="45"/>
      <c r="F13" s="111"/>
      <c r="G13" s="112"/>
    </row>
    <row r="14" spans="1:7" ht="15">
      <c r="A14" s="21" t="s">
        <v>372</v>
      </c>
      <c r="B14" s="5" t="s">
        <v>373</v>
      </c>
      <c r="C14" s="45"/>
      <c r="D14" s="45"/>
      <c r="E14" s="45"/>
      <c r="F14" s="111"/>
      <c r="G14" s="112"/>
    </row>
    <row r="15" spans="1:7" ht="15">
      <c r="A15" s="13" t="s">
        <v>580</v>
      </c>
      <c r="B15" s="5" t="s">
        <v>374</v>
      </c>
      <c r="C15" s="30"/>
      <c r="D15" s="30"/>
      <c r="E15" s="30"/>
      <c r="F15" s="113"/>
      <c r="G15" s="26"/>
    </row>
    <row r="16" spans="1:7" ht="15">
      <c r="A16" s="58" t="s">
        <v>248</v>
      </c>
      <c r="B16" s="58" t="s">
        <v>374</v>
      </c>
      <c r="C16" s="30"/>
      <c r="D16" s="30"/>
      <c r="E16" s="30"/>
      <c r="F16" s="113"/>
      <c r="G16" s="26"/>
    </row>
    <row r="17" spans="1:7" ht="15">
      <c r="A17" s="21" t="s">
        <v>375</v>
      </c>
      <c r="B17" s="5" t="s">
        <v>376</v>
      </c>
      <c r="C17" s="30"/>
      <c r="D17" s="30"/>
      <c r="E17" s="30"/>
      <c r="F17" s="113"/>
      <c r="G17" s="26"/>
    </row>
    <row r="18" spans="1:7" ht="15">
      <c r="A18" s="22" t="s">
        <v>550</v>
      </c>
      <c r="B18" s="7" t="s">
        <v>377</v>
      </c>
      <c r="C18" s="30"/>
      <c r="D18" s="30"/>
      <c r="E18" s="30"/>
      <c r="F18" s="113"/>
      <c r="G18" s="26"/>
    </row>
    <row r="19" spans="1:7" ht="15">
      <c r="A19" s="12" t="s">
        <v>392</v>
      </c>
      <c r="B19" s="5" t="s">
        <v>393</v>
      </c>
      <c r="C19" s="30"/>
      <c r="D19" s="30"/>
      <c r="E19" s="30"/>
      <c r="F19" s="113"/>
      <c r="G19" s="26"/>
    </row>
    <row r="20" spans="1:7" ht="15">
      <c r="A20" s="13" t="s">
        <v>394</v>
      </c>
      <c r="B20" s="5" t="s">
        <v>395</v>
      </c>
      <c r="C20" s="30"/>
      <c r="D20" s="30"/>
      <c r="E20" s="30"/>
      <c r="F20" s="113"/>
      <c r="G20" s="26"/>
    </row>
    <row r="21" spans="1:7" ht="15">
      <c r="A21" s="21" t="s">
        <v>396</v>
      </c>
      <c r="B21" s="5" t="s">
        <v>397</v>
      </c>
      <c r="C21" s="30"/>
      <c r="D21" s="30"/>
      <c r="E21" s="30"/>
      <c r="F21" s="113"/>
      <c r="G21" s="26"/>
    </row>
    <row r="22" spans="1:7" ht="15">
      <c r="A22" s="21" t="s">
        <v>534</v>
      </c>
      <c r="B22" s="5" t="s">
        <v>398</v>
      </c>
      <c r="C22" s="30"/>
      <c r="D22" s="30"/>
      <c r="E22" s="30"/>
      <c r="F22" s="113"/>
      <c r="G22" s="26"/>
    </row>
    <row r="23" spans="1:7" ht="15">
      <c r="A23" s="58" t="s">
        <v>273</v>
      </c>
      <c r="B23" s="58" t="s">
        <v>398</v>
      </c>
      <c r="C23" s="30"/>
      <c r="D23" s="30"/>
      <c r="E23" s="30"/>
      <c r="F23" s="113"/>
      <c r="G23" s="26"/>
    </row>
    <row r="24" spans="1:7" ht="15">
      <c r="A24" s="58" t="s">
        <v>274</v>
      </c>
      <c r="B24" s="58" t="s">
        <v>398</v>
      </c>
      <c r="C24" s="30"/>
      <c r="D24" s="30"/>
      <c r="E24" s="30"/>
      <c r="F24" s="113"/>
      <c r="G24" s="26"/>
    </row>
    <row r="25" spans="1:7" ht="15">
      <c r="A25" s="59" t="s">
        <v>275</v>
      </c>
      <c r="B25" s="59" t="s">
        <v>398</v>
      </c>
      <c r="C25" s="30"/>
      <c r="D25" s="30"/>
      <c r="E25" s="30"/>
      <c r="F25" s="113"/>
      <c r="G25" s="26"/>
    </row>
    <row r="26" spans="1:7" ht="15">
      <c r="A26" s="60" t="s">
        <v>553</v>
      </c>
      <c r="B26" s="42" t="s">
        <v>399</v>
      </c>
      <c r="C26" s="30"/>
      <c r="D26" s="30"/>
      <c r="E26" s="30"/>
      <c r="F26" s="113"/>
      <c r="G26" s="26"/>
    </row>
    <row r="27" spans="1:2" ht="15">
      <c r="A27" s="105"/>
      <c r="B27" s="106"/>
    </row>
    <row r="28" spans="1:6" ht="47.25" customHeight="1">
      <c r="A28" s="2" t="s">
        <v>100</v>
      </c>
      <c r="B28" s="3" t="s">
        <v>101</v>
      </c>
      <c r="C28" s="115" t="s">
        <v>75</v>
      </c>
      <c r="D28" s="115" t="s">
        <v>700</v>
      </c>
      <c r="E28" s="115" t="s">
        <v>716</v>
      </c>
      <c r="F28" s="115" t="s">
        <v>738</v>
      </c>
    </row>
    <row r="29" spans="1:6" ht="26.25">
      <c r="A29" s="114" t="s">
        <v>64</v>
      </c>
      <c r="B29" s="42"/>
      <c r="C29" s="200"/>
      <c r="D29" s="200"/>
      <c r="E29" s="200"/>
      <c r="F29" s="200"/>
    </row>
    <row r="30" spans="1:6" ht="15.75">
      <c r="A30" s="115" t="s">
        <v>77</v>
      </c>
      <c r="B30" s="42"/>
      <c r="C30" s="200">
        <v>14600000</v>
      </c>
      <c r="D30" s="200">
        <v>14300000</v>
      </c>
      <c r="E30" s="200">
        <v>14300000</v>
      </c>
      <c r="F30" s="200">
        <v>14300000</v>
      </c>
    </row>
    <row r="31" spans="1:6" ht="45">
      <c r="A31" s="115" t="s">
        <v>61</v>
      </c>
      <c r="B31" s="42"/>
      <c r="C31" s="200">
        <v>4926000</v>
      </c>
      <c r="D31" s="200">
        <v>4900000</v>
      </c>
      <c r="E31" s="200">
        <v>4900000</v>
      </c>
      <c r="F31" s="200">
        <v>4900000</v>
      </c>
    </row>
    <row r="32" spans="1:6" ht="15.75">
      <c r="A32" s="115" t="s">
        <v>62</v>
      </c>
      <c r="B32" s="42"/>
      <c r="C32" s="200">
        <v>0</v>
      </c>
      <c r="D32" s="200"/>
      <c r="E32" s="200"/>
      <c r="F32" s="200"/>
    </row>
    <row r="33" spans="1:6" ht="30.75" customHeight="1">
      <c r="A33" s="115" t="s">
        <v>63</v>
      </c>
      <c r="B33" s="42"/>
      <c r="C33" s="200">
        <v>0</v>
      </c>
      <c r="D33" s="200"/>
      <c r="E33" s="200"/>
      <c r="F33" s="200"/>
    </row>
    <row r="34" spans="1:6" ht="15.75">
      <c r="A34" s="115" t="s">
        <v>78</v>
      </c>
      <c r="B34" s="42"/>
      <c r="C34" s="200">
        <v>0</v>
      </c>
      <c r="D34" s="200"/>
      <c r="E34" s="200"/>
      <c r="F34" s="200"/>
    </row>
    <row r="35" spans="1:6" ht="21" customHeight="1">
      <c r="A35" s="115" t="s">
        <v>76</v>
      </c>
      <c r="B35" s="42"/>
      <c r="C35" s="200">
        <v>0</v>
      </c>
      <c r="D35" s="200"/>
      <c r="E35" s="200"/>
      <c r="F35" s="200"/>
    </row>
    <row r="36" spans="1:6" ht="15">
      <c r="A36" s="22" t="s">
        <v>42</v>
      </c>
      <c r="B36" s="42"/>
      <c r="C36" s="200">
        <f>SUM(C30:C35)</f>
        <v>19526000</v>
      </c>
      <c r="D36" s="200">
        <f>SUM(D30:D35)</f>
        <v>19200000</v>
      </c>
      <c r="E36" s="200">
        <f>SUM(E30:E35)</f>
        <v>19200000</v>
      </c>
      <c r="F36" s="200">
        <f>SUM(F30:F35)</f>
        <v>19200000</v>
      </c>
    </row>
    <row r="37" spans="1:2" ht="15">
      <c r="A37" s="105"/>
      <c r="B37" s="106"/>
    </row>
    <row r="38" spans="1:2" ht="15">
      <c r="A38" s="105"/>
      <c r="B38" s="106"/>
    </row>
    <row r="39" spans="1:5" ht="15">
      <c r="A39" s="295" t="s">
        <v>74</v>
      </c>
      <c r="B39" s="295"/>
      <c r="C39" s="295"/>
      <c r="D39" s="295"/>
      <c r="E39" s="295"/>
    </row>
    <row r="40" spans="1:5" ht="15">
      <c r="A40" s="295"/>
      <c r="B40" s="295"/>
      <c r="C40" s="295"/>
      <c r="D40" s="295"/>
      <c r="E40" s="295"/>
    </row>
    <row r="41" spans="1:5" ht="27.75" customHeight="1">
      <c r="A41" s="295"/>
      <c r="B41" s="295"/>
      <c r="C41" s="295"/>
      <c r="D41" s="295"/>
      <c r="E41" s="295"/>
    </row>
    <row r="42" spans="1:2" ht="15">
      <c r="A42" s="105"/>
      <c r="B42" s="106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 3/2018. (II.22.)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Layout" workbookViewId="0" topLeftCell="A1">
      <selection activeCell="E15" sqref="A1: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77" t="s">
        <v>723</v>
      </c>
      <c r="B1" s="288"/>
      <c r="C1" s="288"/>
      <c r="D1" s="288"/>
      <c r="E1" s="288"/>
    </row>
    <row r="2" spans="1:5" ht="23.25" customHeight="1">
      <c r="A2" s="279" t="s">
        <v>701</v>
      </c>
      <c r="B2" s="275"/>
      <c r="C2" s="275"/>
      <c r="D2" s="275"/>
      <c r="E2" s="275"/>
    </row>
    <row r="3" ht="18">
      <c r="A3" s="53"/>
    </row>
    <row r="5" spans="1:5" ht="30">
      <c r="A5" s="2" t="s">
        <v>100</v>
      </c>
      <c r="B5" s="3" t="s">
        <v>101</v>
      </c>
      <c r="C5" s="64" t="s">
        <v>1</v>
      </c>
      <c r="D5" s="64" t="s">
        <v>2</v>
      </c>
      <c r="E5" s="72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662</v>
      </c>
      <c r="B10" s="8" t="s">
        <v>201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661</v>
      </c>
      <c r="B15" s="8" t="s">
        <v>201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 3/2018. (II.22.)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Layout" workbookViewId="0" topLeftCell="A1">
      <selection activeCell="C40" sqref="A1:C40"/>
    </sheetView>
  </sheetViews>
  <sheetFormatPr defaultColWidth="9.140625" defaultRowHeight="15"/>
  <cols>
    <col min="1" max="1" width="100.00390625" style="0" customWidth="1"/>
    <col min="3" max="3" width="17.00390625" style="227" customWidth="1"/>
  </cols>
  <sheetData>
    <row r="1" spans="1:3" ht="28.5" customHeight="1">
      <c r="A1" s="277" t="s">
        <v>723</v>
      </c>
      <c r="B1" s="288"/>
      <c r="C1" s="288"/>
    </row>
    <row r="2" spans="1:3" ht="26.25" customHeight="1">
      <c r="A2" s="279" t="s">
        <v>702</v>
      </c>
      <c r="B2" s="276"/>
      <c r="C2" s="276"/>
    </row>
    <row r="3" spans="1:3" ht="18.75" customHeight="1">
      <c r="A3" s="90"/>
      <c r="B3" s="93"/>
      <c r="C3" s="226"/>
    </row>
    <row r="4" ht="23.25" customHeight="1">
      <c r="A4" s="4" t="s">
        <v>1</v>
      </c>
    </row>
    <row r="5" spans="1:3" ht="25.5">
      <c r="A5" s="46" t="s">
        <v>663</v>
      </c>
      <c r="B5" s="3" t="s">
        <v>101</v>
      </c>
      <c r="C5" s="210" t="s">
        <v>43</v>
      </c>
    </row>
    <row r="6" spans="1:3" ht="15">
      <c r="A6" s="12" t="s">
        <v>411</v>
      </c>
      <c r="B6" s="6" t="s">
        <v>180</v>
      </c>
      <c r="C6" s="228"/>
    </row>
    <row r="7" spans="1:3" ht="15">
      <c r="A7" s="12" t="s">
        <v>412</v>
      </c>
      <c r="B7" s="6" t="s">
        <v>180</v>
      </c>
      <c r="C7" s="228"/>
    </row>
    <row r="8" spans="1:3" ht="15">
      <c r="A8" s="12" t="s">
        <v>413</v>
      </c>
      <c r="B8" s="6" t="s">
        <v>180</v>
      </c>
      <c r="C8" s="228"/>
    </row>
    <row r="9" spans="1:3" ht="15">
      <c r="A9" s="12" t="s">
        <v>414</v>
      </c>
      <c r="B9" s="6" t="s">
        <v>180</v>
      </c>
      <c r="C9" s="228"/>
    </row>
    <row r="10" spans="1:3" ht="15">
      <c r="A10" s="13" t="s">
        <v>415</v>
      </c>
      <c r="B10" s="6" t="s">
        <v>180</v>
      </c>
      <c r="C10" s="228"/>
    </row>
    <row r="11" spans="1:3" ht="15">
      <c r="A11" s="13" t="s">
        <v>416</v>
      </c>
      <c r="B11" s="6" t="s">
        <v>180</v>
      </c>
      <c r="C11" s="228"/>
    </row>
    <row r="12" spans="1:3" ht="15">
      <c r="A12" s="15" t="s">
        <v>50</v>
      </c>
      <c r="B12" s="14" t="s">
        <v>180</v>
      </c>
      <c r="C12" s="228"/>
    </row>
    <row r="13" spans="1:3" ht="15">
      <c r="A13" s="12" t="s">
        <v>417</v>
      </c>
      <c r="B13" s="6" t="s">
        <v>181</v>
      </c>
      <c r="C13" s="228"/>
    </row>
    <row r="14" spans="1:3" ht="15">
      <c r="A14" s="16" t="s">
        <v>49</v>
      </c>
      <c r="B14" s="14" t="s">
        <v>181</v>
      </c>
      <c r="C14" s="229">
        <f>SUM(C13)</f>
        <v>0</v>
      </c>
    </row>
    <row r="15" spans="1:3" ht="15">
      <c r="A15" s="12" t="s">
        <v>418</v>
      </c>
      <c r="B15" s="6" t="s">
        <v>182</v>
      </c>
      <c r="C15" s="228"/>
    </row>
    <row r="16" spans="1:3" ht="15">
      <c r="A16" s="12" t="s">
        <v>419</v>
      </c>
      <c r="B16" s="6" t="s">
        <v>182</v>
      </c>
      <c r="C16" s="228"/>
    </row>
    <row r="17" spans="1:3" ht="15">
      <c r="A17" s="13" t="s">
        <v>420</v>
      </c>
      <c r="B17" s="6" t="s">
        <v>182</v>
      </c>
      <c r="C17" s="228"/>
    </row>
    <row r="18" spans="1:3" ht="15">
      <c r="A18" s="13" t="s">
        <v>421</v>
      </c>
      <c r="B18" s="6" t="s">
        <v>182</v>
      </c>
      <c r="C18" s="228"/>
    </row>
    <row r="19" spans="1:3" ht="15">
      <c r="A19" s="13" t="s">
        <v>422</v>
      </c>
      <c r="B19" s="6" t="s">
        <v>182</v>
      </c>
      <c r="C19" s="228"/>
    </row>
    <row r="20" spans="1:3" ht="30">
      <c r="A20" s="17" t="s">
        <v>423</v>
      </c>
      <c r="B20" s="6" t="s">
        <v>182</v>
      </c>
      <c r="C20" s="228"/>
    </row>
    <row r="21" spans="1:3" ht="15">
      <c r="A21" s="11" t="s">
        <v>48</v>
      </c>
      <c r="B21" s="14" t="s">
        <v>182</v>
      </c>
      <c r="C21" s="229">
        <f>SUM(C15:C20)</f>
        <v>0</v>
      </c>
    </row>
    <row r="22" spans="1:3" ht="15">
      <c r="A22" s="12" t="s">
        <v>424</v>
      </c>
      <c r="B22" s="6" t="s">
        <v>183</v>
      </c>
      <c r="C22" s="228"/>
    </row>
    <row r="23" spans="1:3" ht="15">
      <c r="A23" s="12" t="s">
        <v>425</v>
      </c>
      <c r="B23" s="6" t="s">
        <v>183</v>
      </c>
      <c r="C23" s="228"/>
    </row>
    <row r="24" spans="1:3" ht="15">
      <c r="A24" s="11" t="s">
        <v>47</v>
      </c>
      <c r="B24" s="8" t="s">
        <v>183</v>
      </c>
      <c r="C24" s="228"/>
    </row>
    <row r="25" spans="1:3" ht="15">
      <c r="A25" s="12" t="s">
        <v>426</v>
      </c>
      <c r="B25" s="6" t="s">
        <v>184</v>
      </c>
      <c r="C25" s="228"/>
    </row>
    <row r="26" spans="1:3" ht="15">
      <c r="A26" s="12" t="s">
        <v>427</v>
      </c>
      <c r="B26" s="6" t="s">
        <v>184</v>
      </c>
      <c r="C26" s="228"/>
    </row>
    <row r="27" spans="1:3" ht="15">
      <c r="A27" s="13" t="s">
        <v>428</v>
      </c>
      <c r="B27" s="6" t="s">
        <v>184</v>
      </c>
      <c r="C27" s="228"/>
    </row>
    <row r="28" spans="1:3" ht="15">
      <c r="A28" s="13" t="s">
        <v>429</v>
      </c>
      <c r="B28" s="6" t="s">
        <v>184</v>
      </c>
      <c r="C28" s="228"/>
    </row>
    <row r="29" spans="1:3" ht="15">
      <c r="A29" s="13" t="s">
        <v>703</v>
      </c>
      <c r="B29" s="6" t="s">
        <v>184</v>
      </c>
      <c r="C29" s="228">
        <v>2195609</v>
      </c>
    </row>
    <row r="30" spans="1:3" ht="15">
      <c r="A30" s="13" t="s">
        <v>430</v>
      </c>
      <c r="B30" s="6" t="s">
        <v>184</v>
      </c>
      <c r="C30" s="228"/>
    </row>
    <row r="31" spans="1:3" ht="15">
      <c r="A31" s="13" t="s">
        <v>431</v>
      </c>
      <c r="B31" s="6" t="s">
        <v>184</v>
      </c>
      <c r="C31" s="228"/>
    </row>
    <row r="32" spans="1:3" ht="15">
      <c r="A32" s="13" t="s">
        <v>432</v>
      </c>
      <c r="B32" s="6" t="s">
        <v>184</v>
      </c>
      <c r="C32" s="228"/>
    </row>
    <row r="33" spans="1:3" ht="15">
      <c r="A33" s="13" t="s">
        <v>433</v>
      </c>
      <c r="B33" s="6" t="s">
        <v>184</v>
      </c>
      <c r="C33" s="228"/>
    </row>
    <row r="34" spans="1:3" ht="15">
      <c r="A34" s="13" t="s">
        <v>434</v>
      </c>
      <c r="B34" s="6" t="s">
        <v>184</v>
      </c>
      <c r="C34" s="228"/>
    </row>
    <row r="35" spans="1:3" ht="15">
      <c r="A35" s="13" t="s">
        <v>435</v>
      </c>
      <c r="B35" s="6" t="s">
        <v>184</v>
      </c>
      <c r="C35" s="228"/>
    </row>
    <row r="36" spans="1:3" ht="30">
      <c r="A36" s="13" t="s">
        <v>436</v>
      </c>
      <c r="B36" s="6" t="s">
        <v>184</v>
      </c>
      <c r="C36" s="228"/>
    </row>
    <row r="37" spans="1:3" ht="30">
      <c r="A37" s="13" t="s">
        <v>437</v>
      </c>
      <c r="B37" s="6" t="s">
        <v>184</v>
      </c>
      <c r="C37" s="228"/>
    </row>
    <row r="38" spans="1:3" ht="15">
      <c r="A38" s="11" t="s">
        <v>438</v>
      </c>
      <c r="B38" s="14" t="s">
        <v>184</v>
      </c>
      <c r="C38" s="229">
        <f>SUM(C25:C37)</f>
        <v>2195609</v>
      </c>
    </row>
    <row r="39" spans="1:3" ht="15.75">
      <c r="A39" s="18" t="s">
        <v>439</v>
      </c>
      <c r="B39" s="9" t="s">
        <v>185</v>
      </c>
      <c r="C39" s="229">
        <f>C38+C24+C21+C14+C12</f>
        <v>2195609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 3/2018. (II.22.)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D13" sqref="A1:D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77" t="s">
        <v>723</v>
      </c>
      <c r="B1" s="277"/>
      <c r="C1" s="277"/>
      <c r="D1" s="277"/>
    </row>
    <row r="2" spans="1:4" ht="25.5" customHeight="1">
      <c r="A2" s="296" t="s">
        <v>704</v>
      </c>
      <c r="B2" s="296"/>
      <c r="C2" s="296"/>
      <c r="D2" s="296"/>
    </row>
    <row r="3" spans="1:4" ht="25.5" customHeight="1">
      <c r="A3" s="90"/>
      <c r="B3" s="90"/>
      <c r="C3" s="90"/>
      <c r="D3" s="90"/>
    </row>
    <row r="4" spans="1:4" ht="25.5" customHeight="1">
      <c r="A4" s="90"/>
      <c r="B4" s="90"/>
      <c r="C4" s="90"/>
      <c r="D4" s="90"/>
    </row>
    <row r="5" spans="1:4" ht="21.75" customHeight="1">
      <c r="A5" s="90"/>
      <c r="B5" s="71"/>
      <c r="C5" s="71"/>
      <c r="D5" s="71"/>
    </row>
    <row r="6" ht="20.25" customHeight="1">
      <c r="A6" s="4" t="s">
        <v>1</v>
      </c>
    </row>
    <row r="7" spans="1:4" ht="15">
      <c r="A7" s="46" t="s">
        <v>663</v>
      </c>
      <c r="B7" s="3" t="s">
        <v>101</v>
      </c>
      <c r="C7" s="88" t="s">
        <v>40</v>
      </c>
      <c r="D7" s="46" t="s">
        <v>41</v>
      </c>
    </row>
    <row r="8" spans="1:4" ht="36.75" customHeight="1">
      <c r="A8" s="89" t="s">
        <v>38</v>
      </c>
      <c r="B8" s="5" t="s">
        <v>259</v>
      </c>
      <c r="C8" s="208" t="s">
        <v>680</v>
      </c>
      <c r="D8" s="200">
        <v>40178000</v>
      </c>
    </row>
    <row r="9" spans="1:4" ht="26.25" customHeight="1">
      <c r="A9" s="89" t="s">
        <v>39</v>
      </c>
      <c r="B9" s="5" t="s">
        <v>259</v>
      </c>
      <c r="C9" s="30"/>
      <c r="D9" s="30"/>
    </row>
    <row r="10" spans="1:4" ht="22.5" customHeight="1">
      <c r="A10" s="46" t="s">
        <v>42</v>
      </c>
      <c r="B10" s="46"/>
      <c r="C10" s="30"/>
      <c r="D10" s="201">
        <f>SUM(D8:D9)</f>
        <v>40178000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 3/2018. (II.22.)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3" max="4" width="16.57421875" style="117" customWidth="1"/>
    <col min="5" max="5" width="18.421875" style="117" customWidth="1"/>
  </cols>
  <sheetData>
    <row r="1" spans="1:6" ht="15" hidden="1">
      <c r="A1" s="86" t="s">
        <v>27</v>
      </c>
      <c r="B1" s="87"/>
      <c r="C1" s="212"/>
      <c r="D1" s="212"/>
      <c r="E1" s="212"/>
      <c r="F1" s="104"/>
    </row>
    <row r="2" spans="1:5" ht="26.25" customHeight="1">
      <c r="A2" s="277" t="s">
        <v>743</v>
      </c>
      <c r="B2" s="288"/>
      <c r="C2" s="288"/>
      <c r="D2" s="288"/>
      <c r="E2" s="288"/>
    </row>
    <row r="3" spans="1:5" ht="30" customHeight="1">
      <c r="A3" s="279" t="s">
        <v>742</v>
      </c>
      <c r="B3" s="275"/>
      <c r="C3" s="275"/>
      <c r="D3" s="275"/>
      <c r="E3" s="275"/>
    </row>
    <row r="5" spans="1:5" ht="15">
      <c r="A5" s="4" t="s">
        <v>5</v>
      </c>
      <c r="C5" s="230"/>
      <c r="D5" s="230"/>
      <c r="E5" s="230"/>
    </row>
    <row r="6" spans="1:5" ht="45">
      <c r="A6" s="2" t="s">
        <v>100</v>
      </c>
      <c r="B6" s="3" t="s">
        <v>101</v>
      </c>
      <c r="C6" s="183" t="s">
        <v>739</v>
      </c>
      <c r="D6" s="183" t="s">
        <v>740</v>
      </c>
      <c r="E6" s="183" t="s">
        <v>741</v>
      </c>
    </row>
    <row r="7" spans="1:5" ht="15">
      <c r="A7" s="34" t="s">
        <v>403</v>
      </c>
      <c r="B7" s="33" t="s">
        <v>127</v>
      </c>
      <c r="C7" s="119">
        <f>13590933+21874609</f>
        <v>35465542</v>
      </c>
      <c r="D7" s="119">
        <v>41094049</v>
      </c>
      <c r="E7" s="119">
        <v>48954729</v>
      </c>
    </row>
    <row r="8" spans="1:5" ht="15">
      <c r="A8" s="5" t="s">
        <v>404</v>
      </c>
      <c r="B8" s="33" t="s">
        <v>134</v>
      </c>
      <c r="C8" s="119">
        <f>7656866+628198</f>
        <v>8285064</v>
      </c>
      <c r="D8" s="119">
        <v>8059630</v>
      </c>
      <c r="E8" s="119">
        <v>7817000</v>
      </c>
    </row>
    <row r="9" spans="1:5" s="123" customFormat="1" ht="15">
      <c r="A9" s="56" t="s">
        <v>495</v>
      </c>
      <c r="B9" s="57" t="s">
        <v>135</v>
      </c>
      <c r="C9" s="121">
        <f>SUM(C7:C8)</f>
        <v>43750606</v>
      </c>
      <c r="D9" s="121">
        <f>SUM(D7:D8)</f>
        <v>49153679</v>
      </c>
      <c r="E9" s="121">
        <f>SUM(E7:E8)</f>
        <v>56771729</v>
      </c>
    </row>
    <row r="10" spans="1:5" ht="15">
      <c r="A10" s="42" t="s">
        <v>466</v>
      </c>
      <c r="B10" s="57" t="s">
        <v>136</v>
      </c>
      <c r="C10" s="121">
        <f>4418271+5461368</f>
        <v>9879639</v>
      </c>
      <c r="D10" s="121">
        <v>10347610</v>
      </c>
      <c r="E10" s="121">
        <v>10322651</v>
      </c>
    </row>
    <row r="11" spans="1:5" ht="15">
      <c r="A11" s="5" t="s">
        <v>405</v>
      </c>
      <c r="B11" s="33" t="s">
        <v>143</v>
      </c>
      <c r="C11" s="119">
        <f>2322146+1182176</f>
        <v>3504322</v>
      </c>
      <c r="D11" s="119">
        <v>5263286</v>
      </c>
      <c r="E11" s="119">
        <v>5000455</v>
      </c>
    </row>
    <row r="12" spans="1:5" ht="15">
      <c r="A12" s="5" t="s">
        <v>496</v>
      </c>
      <c r="B12" s="33" t="s">
        <v>148</v>
      </c>
      <c r="C12" s="119">
        <f>226771+2465169</f>
        <v>2691940</v>
      </c>
      <c r="D12" s="119">
        <v>2220444</v>
      </c>
      <c r="E12" s="119">
        <v>2640000</v>
      </c>
    </row>
    <row r="13" spans="1:5" ht="15">
      <c r="A13" s="5" t="s">
        <v>406</v>
      </c>
      <c r="B13" s="33" t="s">
        <v>160</v>
      </c>
      <c r="C13" s="119">
        <f>20283975+2303202</f>
        <v>22587177</v>
      </c>
      <c r="D13" s="119">
        <v>25637623</v>
      </c>
      <c r="E13" s="119">
        <v>34377882</v>
      </c>
    </row>
    <row r="14" spans="1:5" ht="15">
      <c r="A14" s="5" t="s">
        <v>407</v>
      </c>
      <c r="B14" s="33" t="s">
        <v>165</v>
      </c>
      <c r="C14" s="119">
        <f>82500+74031</f>
        <v>156531</v>
      </c>
      <c r="D14" s="119">
        <v>286099</v>
      </c>
      <c r="E14" s="119">
        <v>1023500</v>
      </c>
    </row>
    <row r="15" spans="1:5" ht="15">
      <c r="A15" s="5" t="s">
        <v>408</v>
      </c>
      <c r="B15" s="33" t="s">
        <v>174</v>
      </c>
      <c r="C15" s="119">
        <f>12467049+1210819</f>
        <v>13677868</v>
      </c>
      <c r="D15" s="119">
        <v>8745109</v>
      </c>
      <c r="E15" s="119">
        <v>12840212</v>
      </c>
    </row>
    <row r="16" spans="1:5" ht="15">
      <c r="A16" s="42" t="s">
        <v>409</v>
      </c>
      <c r="B16" s="57" t="s">
        <v>175</v>
      </c>
      <c r="C16" s="121">
        <f>SUM(C11:C15)</f>
        <v>42617838</v>
      </c>
      <c r="D16" s="121">
        <f>SUM(D11:D15)</f>
        <v>42152561</v>
      </c>
      <c r="E16" s="121">
        <f>SUM(E11:E15)</f>
        <v>55882049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>
        <v>574200</v>
      </c>
      <c r="D18" s="119">
        <v>628000</v>
      </c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/>
      <c r="D20" s="119"/>
      <c r="E20" s="119"/>
    </row>
    <row r="21" spans="1:5" ht="15">
      <c r="A21" s="17" t="s">
        <v>474</v>
      </c>
      <c r="B21" s="33" t="s">
        <v>181</v>
      </c>
      <c r="C21" s="119"/>
      <c r="D21" s="119"/>
      <c r="E21" s="119"/>
    </row>
    <row r="22" spans="1:5" ht="15">
      <c r="A22" s="13" t="s">
        <v>475</v>
      </c>
      <c r="B22" s="33" t="s">
        <v>182</v>
      </c>
      <c r="C22" s="119"/>
      <c r="D22" s="119"/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>
        <v>796700</v>
      </c>
      <c r="D24" s="119">
        <v>538000</v>
      </c>
      <c r="E24" s="119">
        <v>2195609</v>
      </c>
    </row>
    <row r="25" spans="1:5" ht="15">
      <c r="A25" s="54" t="s">
        <v>439</v>
      </c>
      <c r="B25" s="57" t="s">
        <v>185</v>
      </c>
      <c r="C25" s="121">
        <f>SUM(C17:C24)</f>
        <v>1370900</v>
      </c>
      <c r="D25" s="121">
        <f>SUM(D17:D24)</f>
        <v>1166000</v>
      </c>
      <c r="E25" s="121">
        <f>SUM(E17:E24)</f>
        <v>2195609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>
        <v>5090001</v>
      </c>
      <c r="D27" s="119">
        <v>2237678</v>
      </c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>
        <v>7111000</v>
      </c>
      <c r="D31" s="119">
        <v>10756358</v>
      </c>
      <c r="E31" s="119">
        <v>15008695</v>
      </c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/>
      <c r="D33" s="119"/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688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>
        <v>10287883</v>
      </c>
      <c r="D37" s="119">
        <v>9367898</v>
      </c>
      <c r="E37" s="119">
        <v>2085000</v>
      </c>
    </row>
    <row r="38" spans="1:5" ht="15">
      <c r="A38" s="21" t="s">
        <v>687</v>
      </c>
      <c r="B38" s="33" t="s">
        <v>689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SUM(C26:C38)</f>
        <v>22488884</v>
      </c>
      <c r="D39" s="121">
        <f>SUM(D26:D38)</f>
        <v>22361934</v>
      </c>
      <c r="E39" s="121">
        <f>SUM(E26:E38)</f>
        <v>17093695</v>
      </c>
    </row>
    <row r="40" spans="1:5" ht="15.75">
      <c r="A40" s="63" t="s">
        <v>66</v>
      </c>
      <c r="B40" s="103"/>
      <c r="C40" s="121">
        <f>C39+C25+C16+C10+C9</f>
        <v>120107867</v>
      </c>
      <c r="D40" s="121">
        <f>D39+D25+D16+D10+D9</f>
        <v>125181784</v>
      </c>
      <c r="E40" s="121">
        <f>E39+E25+E16+E10+E9</f>
        <v>142265733</v>
      </c>
    </row>
    <row r="41" spans="1:5" ht="15">
      <c r="A41" s="37" t="s">
        <v>203</v>
      </c>
      <c r="B41" s="33" t="s">
        <v>204</v>
      </c>
      <c r="C41" s="119"/>
      <c r="D41" s="119"/>
      <c r="E41" s="119">
        <v>4300000</v>
      </c>
    </row>
    <row r="42" spans="1:5" ht="15">
      <c r="A42" s="37" t="s">
        <v>483</v>
      </c>
      <c r="B42" s="33" t="s">
        <v>205</v>
      </c>
      <c r="C42" s="119">
        <v>7643210</v>
      </c>
      <c r="D42" s="119">
        <v>5253000</v>
      </c>
      <c r="E42" s="119">
        <v>78818816</v>
      </c>
    </row>
    <row r="43" spans="1:5" ht="15">
      <c r="A43" s="37" t="s">
        <v>206</v>
      </c>
      <c r="B43" s="33" t="s">
        <v>207</v>
      </c>
      <c r="C43" s="119">
        <v>2078732</v>
      </c>
      <c r="D43" s="119">
        <v>519683</v>
      </c>
      <c r="E43" s="119">
        <v>0</v>
      </c>
    </row>
    <row r="44" spans="1:5" ht="15">
      <c r="A44" s="37" t="s">
        <v>208</v>
      </c>
      <c r="B44" s="33" t="s">
        <v>209</v>
      </c>
      <c r="C44" s="119">
        <f>2034321</f>
        <v>2034321</v>
      </c>
      <c r="D44" s="119">
        <v>5613785</v>
      </c>
      <c r="E44" s="119">
        <v>6041827</v>
      </c>
    </row>
    <row r="45" spans="1:5" ht="15">
      <c r="A45" s="6" t="s">
        <v>210</v>
      </c>
      <c r="B45" s="33" t="s">
        <v>211</v>
      </c>
      <c r="C45" s="119"/>
      <c r="D45" s="119"/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>
        <v>2985192</v>
      </c>
      <c r="D47" s="119">
        <v>2312947</v>
      </c>
      <c r="E47" s="119">
        <v>24073373</v>
      </c>
    </row>
    <row r="48" spans="1:5" ht="15">
      <c r="A48" s="55" t="s">
        <v>447</v>
      </c>
      <c r="B48" s="57" t="s">
        <v>216</v>
      </c>
      <c r="C48" s="121">
        <f>SUM(C41:C47)</f>
        <v>14741455</v>
      </c>
      <c r="D48" s="121">
        <f>SUM(D41:D47)</f>
        <v>13699415</v>
      </c>
      <c r="E48" s="121">
        <f>SUM(E41:E47)</f>
        <v>113234016</v>
      </c>
    </row>
    <row r="49" spans="1:5" ht="15">
      <c r="A49" s="13" t="s">
        <v>217</v>
      </c>
      <c r="B49" s="33" t="s">
        <v>218</v>
      </c>
      <c r="C49" s="119">
        <v>490000</v>
      </c>
      <c r="D49" s="119">
        <v>29050411</v>
      </c>
      <c r="E49" s="119">
        <v>37155686</v>
      </c>
    </row>
    <row r="50" spans="1:5" ht="15">
      <c r="A50" s="13" t="s">
        <v>219</v>
      </c>
      <c r="B50" s="33" t="s">
        <v>220</v>
      </c>
      <c r="C50" s="119"/>
      <c r="D50" s="119"/>
      <c r="E50" s="119"/>
    </row>
    <row r="51" spans="1:5" ht="15">
      <c r="A51" s="13" t="s">
        <v>221</v>
      </c>
      <c r="B51" s="33" t="s">
        <v>222</v>
      </c>
      <c r="C51" s="119"/>
      <c r="D51" s="119">
        <v>711717</v>
      </c>
      <c r="E51" s="119"/>
    </row>
    <row r="52" spans="1:5" ht="28.5" customHeight="1">
      <c r="A52" s="13" t="s">
        <v>223</v>
      </c>
      <c r="B52" s="33" t="s">
        <v>224</v>
      </c>
      <c r="C52" s="119">
        <v>132300</v>
      </c>
      <c r="D52" s="119">
        <v>7899831</v>
      </c>
      <c r="E52" s="119">
        <v>10032034</v>
      </c>
    </row>
    <row r="53" spans="1:5" ht="15">
      <c r="A53" s="54" t="s">
        <v>448</v>
      </c>
      <c r="B53" s="57" t="s">
        <v>225</v>
      </c>
      <c r="C53" s="121">
        <f>SUM(C49:C52)</f>
        <v>622300</v>
      </c>
      <c r="D53" s="121">
        <f>SUM(D49:D52)</f>
        <v>37661959</v>
      </c>
      <c r="E53" s="121">
        <f>SUM(E49:E52)</f>
        <v>47187720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/>
      <c r="D57" s="119"/>
      <c r="E57" s="119">
        <v>433500</v>
      </c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>
        <v>10321107</v>
      </c>
      <c r="D61" s="119">
        <v>0</v>
      </c>
      <c r="E61" s="119"/>
    </row>
    <row r="62" spans="1:5" ht="15">
      <c r="A62" s="54" t="s">
        <v>449</v>
      </c>
      <c r="B62" s="57" t="s">
        <v>236</v>
      </c>
      <c r="C62" s="121">
        <f>SUM(C54:C61)</f>
        <v>10321107</v>
      </c>
      <c r="D62" s="121">
        <f>SUM(D54:D61)</f>
        <v>0</v>
      </c>
      <c r="E62" s="121">
        <f>SUM(E54:E61)</f>
        <v>433500</v>
      </c>
    </row>
    <row r="63" spans="1:5" ht="15.75">
      <c r="A63" s="63" t="s">
        <v>67</v>
      </c>
      <c r="B63" s="103"/>
      <c r="C63" s="121">
        <f>C62+C53+C48</f>
        <v>25684862</v>
      </c>
      <c r="D63" s="121">
        <f>D62+D53+D48</f>
        <v>51361374</v>
      </c>
      <c r="E63" s="121">
        <f>E62+E53+E48</f>
        <v>160855236</v>
      </c>
    </row>
    <row r="64" spans="1:5" ht="15.75">
      <c r="A64" s="38" t="s">
        <v>497</v>
      </c>
      <c r="B64" s="39" t="s">
        <v>237</v>
      </c>
      <c r="C64" s="121">
        <f>C63+C40</f>
        <v>145792729</v>
      </c>
      <c r="D64" s="121">
        <f>D63+D40</f>
        <v>176543158</v>
      </c>
      <c r="E64" s="121">
        <f>E63+E40</f>
        <v>303120969</v>
      </c>
    </row>
    <row r="65" spans="1:5" ht="15">
      <c r="A65" s="15" t="s">
        <v>454</v>
      </c>
      <c r="B65" s="7" t="s">
        <v>245</v>
      </c>
      <c r="C65" s="191"/>
      <c r="D65" s="191"/>
      <c r="E65" s="213"/>
    </row>
    <row r="66" spans="1:5" ht="15">
      <c r="A66" s="14" t="s">
        <v>457</v>
      </c>
      <c r="B66" s="7" t="s">
        <v>253</v>
      </c>
      <c r="C66" s="214"/>
      <c r="D66" s="214"/>
      <c r="E66" s="214"/>
    </row>
    <row r="67" spans="1:5" ht="15">
      <c r="A67" s="40" t="s">
        <v>254</v>
      </c>
      <c r="B67" s="5" t="s">
        <v>255</v>
      </c>
      <c r="C67" s="192"/>
      <c r="D67" s="192"/>
      <c r="E67" s="192"/>
    </row>
    <row r="68" spans="1:5" ht="15">
      <c r="A68" s="40" t="s">
        <v>256</v>
      </c>
      <c r="B68" s="5" t="s">
        <v>257</v>
      </c>
      <c r="C68" s="215">
        <v>2982652</v>
      </c>
      <c r="D68" s="215">
        <v>2891411</v>
      </c>
      <c r="E68" s="215">
        <v>3113651</v>
      </c>
    </row>
    <row r="69" spans="1:5" ht="15">
      <c r="A69" s="14" t="s">
        <v>258</v>
      </c>
      <c r="B69" s="7" t="s">
        <v>259</v>
      </c>
      <c r="C69" s="215"/>
      <c r="D69" s="215"/>
      <c r="E69" s="192"/>
    </row>
    <row r="70" spans="1:5" ht="15">
      <c r="A70" s="40" t="s">
        <v>260</v>
      </c>
      <c r="B70" s="5" t="s">
        <v>261</v>
      </c>
      <c r="C70" s="192"/>
      <c r="D70" s="192"/>
      <c r="E70" s="192"/>
    </row>
    <row r="71" spans="1:5" ht="15">
      <c r="A71" s="40" t="s">
        <v>262</v>
      </c>
      <c r="B71" s="5" t="s">
        <v>263</v>
      </c>
      <c r="C71" s="192"/>
      <c r="D71" s="192"/>
      <c r="E71" s="192"/>
    </row>
    <row r="72" spans="1:5" ht="15">
      <c r="A72" s="40" t="s">
        <v>264</v>
      </c>
      <c r="B72" s="5" t="s">
        <v>265</v>
      </c>
      <c r="C72" s="192"/>
      <c r="D72" s="192"/>
      <c r="E72" s="192"/>
    </row>
    <row r="73" spans="1:5" ht="15">
      <c r="A73" s="41" t="s">
        <v>458</v>
      </c>
      <c r="B73" s="42" t="s">
        <v>266</v>
      </c>
      <c r="C73" s="193">
        <f>SUM(C65:C72)</f>
        <v>2982652</v>
      </c>
      <c r="D73" s="193">
        <f>SUM(D65:D72)</f>
        <v>2891411</v>
      </c>
      <c r="E73" s="193">
        <f>SUM(E65:E72)</f>
        <v>3113651</v>
      </c>
    </row>
    <row r="74" spans="1:5" ht="15">
      <c r="A74" s="40" t="s">
        <v>267</v>
      </c>
      <c r="B74" s="5" t="s">
        <v>268</v>
      </c>
      <c r="C74" s="192"/>
      <c r="D74" s="192"/>
      <c r="E74" s="192"/>
    </row>
    <row r="75" spans="1:5" ht="15">
      <c r="A75" s="13" t="s">
        <v>269</v>
      </c>
      <c r="B75" s="5" t="s">
        <v>270</v>
      </c>
      <c r="C75" s="190"/>
      <c r="D75" s="190"/>
      <c r="E75" s="190"/>
    </row>
    <row r="76" spans="1:5" ht="15">
      <c r="A76" s="40" t="s">
        <v>494</v>
      </c>
      <c r="B76" s="5" t="s">
        <v>271</v>
      </c>
      <c r="C76" s="192"/>
      <c r="D76" s="192"/>
      <c r="E76" s="192"/>
    </row>
    <row r="77" spans="1:5" ht="15">
      <c r="A77" s="40" t="s">
        <v>463</v>
      </c>
      <c r="B77" s="5" t="s">
        <v>272</v>
      </c>
      <c r="C77" s="192"/>
      <c r="D77" s="192"/>
      <c r="E77" s="192"/>
    </row>
    <row r="78" spans="1:5" ht="15">
      <c r="A78" s="41" t="s">
        <v>464</v>
      </c>
      <c r="B78" s="42" t="s">
        <v>276</v>
      </c>
      <c r="C78" s="193">
        <f>SUM(C74:C77)</f>
        <v>0</v>
      </c>
      <c r="D78" s="193">
        <f>SUM(D74:D77)</f>
        <v>0</v>
      </c>
      <c r="E78" s="193">
        <f>SUM(E74:E77)</f>
        <v>0</v>
      </c>
    </row>
    <row r="79" spans="1:5" ht="15">
      <c r="A79" s="13" t="s">
        <v>277</v>
      </c>
      <c r="B79" s="5" t="s">
        <v>278</v>
      </c>
      <c r="C79" s="190"/>
      <c r="D79" s="190"/>
      <c r="E79" s="190"/>
    </row>
    <row r="80" spans="1:5" ht="15.75">
      <c r="A80" s="43" t="s">
        <v>498</v>
      </c>
      <c r="B80" s="44" t="s">
        <v>279</v>
      </c>
      <c r="C80" s="193">
        <f>C79+C78+C73</f>
        <v>2982652</v>
      </c>
      <c r="D80" s="193">
        <f>D79+D78+D73</f>
        <v>2891411</v>
      </c>
      <c r="E80" s="193">
        <f>E79+E78+E73</f>
        <v>3113651</v>
      </c>
    </row>
    <row r="81" spans="1:5" ht="15.75">
      <c r="A81" s="48" t="s">
        <v>535</v>
      </c>
      <c r="B81" s="49"/>
      <c r="C81" s="121">
        <f>C64+C80</f>
        <v>148775381</v>
      </c>
      <c r="D81" s="121">
        <f>D64+D80</f>
        <v>179434569</v>
      </c>
      <c r="E81" s="121">
        <f>E64+E80</f>
        <v>306234620</v>
      </c>
    </row>
    <row r="82" spans="1:5" ht="45">
      <c r="A82" s="2" t="s">
        <v>100</v>
      </c>
      <c r="B82" s="3" t="s">
        <v>51</v>
      </c>
      <c r="C82" s="183" t="s">
        <v>739</v>
      </c>
      <c r="D82" s="183" t="s">
        <v>740</v>
      </c>
      <c r="E82" s="183" t="s">
        <v>741</v>
      </c>
    </row>
    <row r="83" spans="1:5" ht="15">
      <c r="A83" s="5" t="s">
        <v>538</v>
      </c>
      <c r="B83" s="6" t="s">
        <v>292</v>
      </c>
      <c r="C83" s="200">
        <v>82156040</v>
      </c>
      <c r="D83" s="200">
        <v>87021251</v>
      </c>
      <c r="E83" s="200">
        <v>77841266</v>
      </c>
    </row>
    <row r="84" spans="1:5" ht="15">
      <c r="A84" s="5" t="s">
        <v>293</v>
      </c>
      <c r="B84" s="6" t="s">
        <v>294</v>
      </c>
      <c r="C84" s="200"/>
      <c r="D84" s="200"/>
      <c r="E84" s="200"/>
    </row>
    <row r="85" spans="1:5" ht="15">
      <c r="A85" s="5" t="s">
        <v>295</v>
      </c>
      <c r="B85" s="6" t="s">
        <v>296</v>
      </c>
      <c r="C85" s="200"/>
      <c r="D85" s="200"/>
      <c r="E85" s="200"/>
    </row>
    <row r="86" spans="1:5" ht="15">
      <c r="A86" s="5" t="s">
        <v>499</v>
      </c>
      <c r="B86" s="6" t="s">
        <v>297</v>
      </c>
      <c r="C86" s="200"/>
      <c r="D86" s="200"/>
      <c r="E86" s="200"/>
    </row>
    <row r="87" spans="1:5" ht="15">
      <c r="A87" s="5" t="s">
        <v>500</v>
      </c>
      <c r="B87" s="6" t="s">
        <v>298</v>
      </c>
      <c r="C87" s="200"/>
      <c r="D87" s="200"/>
      <c r="E87" s="200"/>
    </row>
    <row r="88" spans="1:5" ht="15">
      <c r="A88" s="5" t="s">
        <v>501</v>
      </c>
      <c r="B88" s="6" t="s">
        <v>299</v>
      </c>
      <c r="C88" s="200">
        <f>22760411+1326954</f>
        <v>24087365</v>
      </c>
      <c r="D88" s="200">
        <v>20426114</v>
      </c>
      <c r="E88" s="200">
        <v>31471884</v>
      </c>
    </row>
    <row r="89" spans="1:5" ht="15">
      <c r="A89" s="42" t="s">
        <v>539</v>
      </c>
      <c r="B89" s="55" t="s">
        <v>300</v>
      </c>
      <c r="C89" s="201">
        <f>SUM(C83:C88)</f>
        <v>106243405</v>
      </c>
      <c r="D89" s="201">
        <f>SUM(D83:D88)</f>
        <v>107447365</v>
      </c>
      <c r="E89" s="201">
        <f>SUM(E83:E88)</f>
        <v>109313150</v>
      </c>
    </row>
    <row r="90" spans="1:5" ht="15">
      <c r="A90" s="5" t="s">
        <v>541</v>
      </c>
      <c r="B90" s="6" t="s">
        <v>311</v>
      </c>
      <c r="C90" s="200"/>
      <c r="D90" s="200"/>
      <c r="E90" s="200"/>
    </row>
    <row r="91" spans="1:5" ht="15">
      <c r="A91" s="5" t="s">
        <v>507</v>
      </c>
      <c r="B91" s="6" t="s">
        <v>312</v>
      </c>
      <c r="C91" s="200"/>
      <c r="D91" s="200"/>
      <c r="E91" s="200"/>
    </row>
    <row r="92" spans="1:5" ht="15">
      <c r="A92" s="5" t="s">
        <v>508</v>
      </c>
      <c r="B92" s="6" t="s">
        <v>313</v>
      </c>
      <c r="C92" s="200"/>
      <c r="D92" s="200"/>
      <c r="E92" s="200"/>
    </row>
    <row r="93" spans="1:5" ht="15">
      <c r="A93" s="5" t="s">
        <v>509</v>
      </c>
      <c r="B93" s="6" t="s">
        <v>314</v>
      </c>
      <c r="C93" s="200">
        <v>1914499</v>
      </c>
      <c r="D93" s="200">
        <v>1842810</v>
      </c>
      <c r="E93" s="200">
        <v>2500000</v>
      </c>
    </row>
    <row r="94" spans="1:5" ht="15">
      <c r="A94" s="5" t="s">
        <v>542</v>
      </c>
      <c r="B94" s="6" t="s">
        <v>329</v>
      </c>
      <c r="C94" s="200">
        <v>6814988</v>
      </c>
      <c r="D94" s="200">
        <v>6203359</v>
      </c>
      <c r="E94" s="200">
        <v>9200000</v>
      </c>
    </row>
    <row r="95" spans="1:5" ht="15">
      <c r="A95" s="5" t="s">
        <v>514</v>
      </c>
      <c r="B95" s="6" t="s">
        <v>330</v>
      </c>
      <c r="C95" s="200">
        <v>181710</v>
      </c>
      <c r="D95" s="200">
        <v>426610</v>
      </c>
      <c r="E95" s="200">
        <v>2900000</v>
      </c>
    </row>
    <row r="96" spans="1:5" ht="15">
      <c r="A96" s="42" t="s">
        <v>543</v>
      </c>
      <c r="B96" s="55" t="s">
        <v>331</v>
      </c>
      <c r="C96" s="201">
        <f>SUM(C90:C95)</f>
        <v>8911197</v>
      </c>
      <c r="D96" s="201">
        <f>SUM(D90:D95)</f>
        <v>8472779</v>
      </c>
      <c r="E96" s="201">
        <f>SUM(E90:E95)</f>
        <v>14600000</v>
      </c>
    </row>
    <row r="97" spans="1:5" ht="15">
      <c r="A97" s="13" t="s">
        <v>332</v>
      </c>
      <c r="B97" s="6" t="s">
        <v>333</v>
      </c>
      <c r="C97" s="200"/>
      <c r="D97" s="200"/>
      <c r="E97" s="200"/>
    </row>
    <row r="98" spans="1:5" ht="15">
      <c r="A98" s="13" t="s">
        <v>515</v>
      </c>
      <c r="B98" s="6" t="s">
        <v>334</v>
      </c>
      <c r="C98" s="200">
        <v>3979690</v>
      </c>
      <c r="D98" s="200">
        <v>2256781</v>
      </c>
      <c r="E98" s="200">
        <v>3250000</v>
      </c>
    </row>
    <row r="99" spans="1:5" ht="15">
      <c r="A99" s="13" t="s">
        <v>516</v>
      </c>
      <c r="B99" s="6" t="s">
        <v>335</v>
      </c>
      <c r="C99" s="200"/>
      <c r="D99" s="200"/>
      <c r="E99" s="200"/>
    </row>
    <row r="100" spans="1:5" ht="15">
      <c r="A100" s="13" t="s">
        <v>517</v>
      </c>
      <c r="B100" s="6" t="s">
        <v>336</v>
      </c>
      <c r="C100" s="200">
        <v>25186329</v>
      </c>
      <c r="D100" s="200">
        <v>6363325</v>
      </c>
      <c r="E100" s="200">
        <v>4926000</v>
      </c>
    </row>
    <row r="101" spans="1:5" ht="15">
      <c r="A101" s="13" t="s">
        <v>337</v>
      </c>
      <c r="B101" s="6" t="s">
        <v>338</v>
      </c>
      <c r="C101" s="200">
        <v>3576466</v>
      </c>
      <c r="D101" s="200">
        <v>3835469</v>
      </c>
      <c r="E101" s="200">
        <v>3796000</v>
      </c>
    </row>
    <row r="102" spans="1:5" ht="15">
      <c r="A102" s="13" t="s">
        <v>339</v>
      </c>
      <c r="B102" s="6" t="s">
        <v>340</v>
      </c>
      <c r="C102" s="200">
        <v>8533363</v>
      </c>
      <c r="D102" s="200">
        <v>2523774</v>
      </c>
      <c r="E102" s="200">
        <v>2908500</v>
      </c>
    </row>
    <row r="103" spans="1:5" ht="15">
      <c r="A103" s="13" t="s">
        <v>341</v>
      </c>
      <c r="B103" s="6" t="s">
        <v>342</v>
      </c>
      <c r="C103" s="200">
        <v>1442000</v>
      </c>
      <c r="D103" s="200">
        <v>806000</v>
      </c>
      <c r="E103" s="200">
        <v>1840000</v>
      </c>
    </row>
    <row r="104" spans="1:5" ht="15">
      <c r="A104" s="13" t="s">
        <v>693</v>
      </c>
      <c r="B104" s="6" t="s">
        <v>343</v>
      </c>
      <c r="C104" s="200">
        <f>23333+17</f>
        <v>23350</v>
      </c>
      <c r="D104" s="200">
        <v>1426</v>
      </c>
      <c r="E104" s="200">
        <v>20000</v>
      </c>
    </row>
    <row r="105" spans="1:5" ht="15">
      <c r="A105" s="13" t="s">
        <v>519</v>
      </c>
      <c r="B105" s="6" t="s">
        <v>344</v>
      </c>
      <c r="C105" s="200"/>
      <c r="D105" s="200"/>
      <c r="E105" s="200"/>
    </row>
    <row r="106" spans="1:5" ht="15">
      <c r="A106" s="13" t="s">
        <v>520</v>
      </c>
      <c r="B106" s="6" t="s">
        <v>345</v>
      </c>
      <c r="C106" s="200">
        <f>276479+11297</f>
        <v>287776</v>
      </c>
      <c r="D106" s="200">
        <f>537321+278237</f>
        <v>815558</v>
      </c>
      <c r="E106" s="200"/>
    </row>
    <row r="107" spans="1:5" ht="15">
      <c r="A107" s="54" t="s">
        <v>544</v>
      </c>
      <c r="B107" s="55" t="s">
        <v>346</v>
      </c>
      <c r="C107" s="201">
        <f>SUM(C97:C106)</f>
        <v>43028974</v>
      </c>
      <c r="D107" s="201">
        <f>SUM(D97:D106)</f>
        <v>16602333</v>
      </c>
      <c r="E107" s="201">
        <f>SUM(E97:E106)</f>
        <v>16740500</v>
      </c>
    </row>
    <row r="108" spans="1:5" ht="15">
      <c r="A108" s="13" t="s">
        <v>355</v>
      </c>
      <c r="B108" s="6" t="s">
        <v>356</v>
      </c>
      <c r="C108" s="200"/>
      <c r="D108" s="200"/>
      <c r="E108" s="200"/>
    </row>
    <row r="109" spans="1:5" ht="15">
      <c r="A109" s="5" t="s">
        <v>524</v>
      </c>
      <c r="B109" s="6" t="s">
        <v>357</v>
      </c>
      <c r="C109" s="200"/>
      <c r="D109" s="200"/>
      <c r="E109" s="200"/>
    </row>
    <row r="110" spans="1:5" ht="15">
      <c r="A110" s="13" t="s">
        <v>525</v>
      </c>
      <c r="B110" s="6" t="s">
        <v>358</v>
      </c>
      <c r="C110" s="200">
        <v>4378774</v>
      </c>
      <c r="D110" s="200">
        <v>0</v>
      </c>
      <c r="E110" s="200"/>
    </row>
    <row r="111" spans="1:5" ht="15">
      <c r="A111" s="42" t="s">
        <v>546</v>
      </c>
      <c r="B111" s="55" t="s">
        <v>359</v>
      </c>
      <c r="C111" s="201">
        <f>SUM(C108:C110)</f>
        <v>4378774</v>
      </c>
      <c r="D111" s="201">
        <f>SUM(D108:D110)</f>
        <v>0</v>
      </c>
      <c r="E111" s="201">
        <f>SUM(E108:E110)</f>
        <v>0</v>
      </c>
    </row>
    <row r="112" spans="1:5" ht="15.75">
      <c r="A112" s="63" t="s">
        <v>69</v>
      </c>
      <c r="B112" s="66"/>
      <c r="C112" s="201">
        <f>C111+C107+C96+C89</f>
        <v>162562350</v>
      </c>
      <c r="D112" s="201">
        <f>D111+D107+D96+D89</f>
        <v>132522477</v>
      </c>
      <c r="E112" s="201">
        <f>E111+E107+E96+E89</f>
        <v>140653650</v>
      </c>
    </row>
    <row r="113" spans="1:5" ht="15">
      <c r="A113" s="5" t="s">
        <v>301</v>
      </c>
      <c r="B113" s="6" t="s">
        <v>302</v>
      </c>
      <c r="C113" s="200"/>
      <c r="D113" s="200">
        <v>1382000</v>
      </c>
      <c r="E113" s="200">
        <v>14716736</v>
      </c>
    </row>
    <row r="114" spans="1:5" ht="15">
      <c r="A114" s="5" t="s">
        <v>303</v>
      </c>
      <c r="B114" s="6" t="s">
        <v>304</v>
      </c>
      <c r="C114" s="200"/>
      <c r="D114" s="200"/>
      <c r="E114" s="200"/>
    </row>
    <row r="115" spans="1:5" ht="15">
      <c r="A115" s="5" t="s">
        <v>502</v>
      </c>
      <c r="B115" s="6" t="s">
        <v>305</v>
      </c>
      <c r="C115" s="200"/>
      <c r="D115" s="200"/>
      <c r="E115" s="200"/>
    </row>
    <row r="116" spans="1:5" ht="15">
      <c r="A116" s="5" t="s">
        <v>503</v>
      </c>
      <c r="B116" s="6" t="s">
        <v>306</v>
      </c>
      <c r="C116" s="200"/>
      <c r="D116" s="200"/>
      <c r="E116" s="200"/>
    </row>
    <row r="117" spans="1:5" ht="15">
      <c r="A117" s="5" t="s">
        <v>504</v>
      </c>
      <c r="B117" s="6" t="s">
        <v>307</v>
      </c>
      <c r="C117" s="200">
        <v>3300000</v>
      </c>
      <c r="D117" s="200">
        <v>143527944</v>
      </c>
      <c r="E117" s="200">
        <v>28288291</v>
      </c>
    </row>
    <row r="118" spans="1:5" ht="15">
      <c r="A118" s="42" t="s">
        <v>540</v>
      </c>
      <c r="B118" s="55" t="s">
        <v>308</v>
      </c>
      <c r="C118" s="201">
        <f>SUM(C113:C117)</f>
        <v>3300000</v>
      </c>
      <c r="D118" s="201">
        <f>SUM(D113:D117)</f>
        <v>144909944</v>
      </c>
      <c r="E118" s="201">
        <f>SUM(E113:E117)</f>
        <v>43005027</v>
      </c>
    </row>
    <row r="119" spans="1:5" ht="15">
      <c r="A119" s="13" t="s">
        <v>521</v>
      </c>
      <c r="B119" s="6" t="s">
        <v>347</v>
      </c>
      <c r="C119" s="200"/>
      <c r="D119" s="200"/>
      <c r="E119" s="200"/>
    </row>
    <row r="120" spans="1:5" ht="15">
      <c r="A120" s="13" t="s">
        <v>522</v>
      </c>
      <c r="B120" s="6" t="s">
        <v>348</v>
      </c>
      <c r="C120" s="200"/>
      <c r="D120" s="200"/>
      <c r="E120" s="200"/>
    </row>
    <row r="121" spans="1:5" ht="15">
      <c r="A121" s="13" t="s">
        <v>349</v>
      </c>
      <c r="B121" s="6" t="s">
        <v>350</v>
      </c>
      <c r="C121" s="200"/>
      <c r="D121" s="200"/>
      <c r="E121" s="200"/>
    </row>
    <row r="122" spans="1:5" ht="15">
      <c r="A122" s="13" t="s">
        <v>523</v>
      </c>
      <c r="B122" s="6" t="s">
        <v>351</v>
      </c>
      <c r="C122" s="200"/>
      <c r="D122" s="200"/>
      <c r="E122" s="200"/>
    </row>
    <row r="123" spans="1:5" ht="15">
      <c r="A123" s="13" t="s">
        <v>352</v>
      </c>
      <c r="B123" s="6" t="s">
        <v>353</v>
      </c>
      <c r="C123" s="200"/>
      <c r="D123" s="200"/>
      <c r="E123" s="200"/>
    </row>
    <row r="124" spans="1:5" ht="15">
      <c r="A124" s="42" t="s">
        <v>545</v>
      </c>
      <c r="B124" s="55" t="s">
        <v>354</v>
      </c>
      <c r="C124" s="201">
        <f>SUM(C119:C123)</f>
        <v>0</v>
      </c>
      <c r="D124" s="201">
        <f>SUM(D119:D123)</f>
        <v>0</v>
      </c>
      <c r="E124" s="201">
        <f>SUM(E119:E123)</f>
        <v>0</v>
      </c>
    </row>
    <row r="125" spans="1:5" ht="15">
      <c r="A125" s="13" t="s">
        <v>360</v>
      </c>
      <c r="B125" s="6" t="s">
        <v>361</v>
      </c>
      <c r="C125" s="200"/>
      <c r="D125" s="200"/>
      <c r="E125" s="200"/>
    </row>
    <row r="126" spans="1:5" ht="15">
      <c r="A126" s="5" t="s">
        <v>526</v>
      </c>
      <c r="B126" s="6" t="s">
        <v>362</v>
      </c>
      <c r="C126" s="200"/>
      <c r="D126" s="200"/>
      <c r="E126" s="200"/>
    </row>
    <row r="127" spans="1:5" ht="15">
      <c r="A127" s="13" t="s">
        <v>527</v>
      </c>
      <c r="B127" s="6" t="s">
        <v>363</v>
      </c>
      <c r="C127" s="200">
        <v>306876</v>
      </c>
      <c r="D127" s="200">
        <v>280000</v>
      </c>
      <c r="E127" s="200"/>
    </row>
    <row r="128" spans="1:5" ht="15">
      <c r="A128" s="42" t="s">
        <v>548</v>
      </c>
      <c r="B128" s="55" t="s">
        <v>364</v>
      </c>
      <c r="C128" s="201">
        <f>SUM(C125:C127)</f>
        <v>306876</v>
      </c>
      <c r="D128" s="201">
        <f>SUM(D125:D127)</f>
        <v>280000</v>
      </c>
      <c r="E128" s="201">
        <f>SUM(E125:E127)</f>
        <v>0</v>
      </c>
    </row>
    <row r="129" spans="1:5" ht="15.75">
      <c r="A129" s="63" t="s">
        <v>70</v>
      </c>
      <c r="B129" s="66"/>
      <c r="C129" s="201">
        <f>C128+C118+C124</f>
        <v>3606876</v>
      </c>
      <c r="D129" s="201">
        <f>D128+D118+D124</f>
        <v>145189944</v>
      </c>
      <c r="E129" s="201">
        <f>E128+E118+E124</f>
        <v>43005027</v>
      </c>
    </row>
    <row r="130" spans="1:5" ht="15.75">
      <c r="A130" s="52" t="s">
        <v>547</v>
      </c>
      <c r="B130" s="38" t="s">
        <v>365</v>
      </c>
      <c r="C130" s="201">
        <f>C129+C112</f>
        <v>166169226</v>
      </c>
      <c r="D130" s="201">
        <f>D129+D112</f>
        <v>277712421</v>
      </c>
      <c r="E130" s="201">
        <f>E129+E112</f>
        <v>183658677</v>
      </c>
    </row>
    <row r="131" spans="1:5" ht="15.75">
      <c r="A131" s="108" t="s">
        <v>71</v>
      </c>
      <c r="B131" s="65"/>
      <c r="C131" s="200">
        <f>C112-C40</f>
        <v>42454483</v>
      </c>
      <c r="D131" s="200">
        <f>D112-D40</f>
        <v>7340693</v>
      </c>
      <c r="E131" s="200">
        <f>E112-E40</f>
        <v>-1612083</v>
      </c>
    </row>
    <row r="132" spans="1:5" ht="15.75">
      <c r="A132" s="108" t="s">
        <v>72</v>
      </c>
      <c r="B132" s="65"/>
      <c r="C132" s="200">
        <f>C129-C63</f>
        <v>-22077986</v>
      </c>
      <c r="D132" s="200">
        <f>D129-D63</f>
        <v>93828570</v>
      </c>
      <c r="E132" s="200">
        <f>E129-E63</f>
        <v>-117850209</v>
      </c>
    </row>
    <row r="133" spans="1:5" ht="15">
      <c r="A133" s="15" t="s">
        <v>549</v>
      </c>
      <c r="B133" s="7" t="s">
        <v>370</v>
      </c>
      <c r="C133" s="200"/>
      <c r="D133" s="200"/>
      <c r="E133" s="200"/>
    </row>
    <row r="134" spans="1:5" ht="15">
      <c r="A134" s="14" t="s">
        <v>550</v>
      </c>
      <c r="B134" s="7" t="s">
        <v>377</v>
      </c>
      <c r="C134" s="200"/>
      <c r="D134" s="200"/>
      <c r="E134" s="200"/>
    </row>
    <row r="135" spans="1:5" ht="15">
      <c r="A135" s="5" t="s">
        <v>659</v>
      </c>
      <c r="B135" s="5" t="s">
        <v>378</v>
      </c>
      <c r="C135" s="200">
        <f>2314493+150466</f>
        <v>2464959</v>
      </c>
      <c r="D135" s="200">
        <v>22750215</v>
      </c>
      <c r="E135" s="200">
        <v>15739395</v>
      </c>
    </row>
    <row r="136" spans="1:5" ht="15">
      <c r="A136" s="5" t="s">
        <v>660</v>
      </c>
      <c r="B136" s="5" t="s">
        <v>378</v>
      </c>
      <c r="C136" s="200"/>
      <c r="D136" s="200"/>
      <c r="E136" s="200">
        <v>106836548</v>
      </c>
    </row>
    <row r="137" spans="1:5" ht="15">
      <c r="A137" s="5" t="s">
        <v>657</v>
      </c>
      <c r="B137" s="5" t="s">
        <v>379</v>
      </c>
      <c r="C137" s="200"/>
      <c r="D137" s="200"/>
      <c r="E137" s="200"/>
    </row>
    <row r="138" spans="1:5" ht="15">
      <c r="A138" s="5" t="s">
        <v>658</v>
      </c>
      <c r="B138" s="5" t="s">
        <v>379</v>
      </c>
      <c r="C138" s="200"/>
      <c r="D138" s="200"/>
      <c r="E138" s="200"/>
    </row>
    <row r="139" spans="1:5" ht="15">
      <c r="A139" s="7" t="s">
        <v>551</v>
      </c>
      <c r="B139" s="7" t="s">
        <v>380</v>
      </c>
      <c r="C139" s="201">
        <f>SUM(C135:C138)</f>
        <v>2464959</v>
      </c>
      <c r="D139" s="201">
        <f>SUM(D135:D138)</f>
        <v>22750215</v>
      </c>
      <c r="E139" s="201">
        <f>SUM(E135:E138)</f>
        <v>122575943</v>
      </c>
    </row>
    <row r="140" spans="1:5" ht="15">
      <c r="A140" s="40" t="s">
        <v>381</v>
      </c>
      <c r="B140" s="5" t="s">
        <v>382</v>
      </c>
      <c r="C140" s="200">
        <v>2891411</v>
      </c>
      <c r="D140" s="200">
        <v>3113651</v>
      </c>
      <c r="E140" s="200"/>
    </row>
    <row r="141" spans="1:5" ht="15">
      <c r="A141" s="40" t="s">
        <v>383</v>
      </c>
      <c r="B141" s="5" t="s">
        <v>384</v>
      </c>
      <c r="C141" s="200"/>
      <c r="D141" s="200"/>
      <c r="E141" s="200"/>
    </row>
    <row r="142" spans="1:5" ht="15">
      <c r="A142" s="40" t="s">
        <v>385</v>
      </c>
      <c r="B142" s="5" t="s">
        <v>386</v>
      </c>
      <c r="C142" s="200"/>
      <c r="D142" s="200"/>
      <c r="E142" s="200"/>
    </row>
    <row r="143" spans="1:5" ht="15">
      <c r="A143" s="40" t="s">
        <v>387</v>
      </c>
      <c r="B143" s="5" t="s">
        <v>388</v>
      </c>
      <c r="C143" s="200"/>
      <c r="D143" s="200"/>
      <c r="E143" s="200"/>
    </row>
    <row r="144" spans="1:5" ht="15">
      <c r="A144" s="13" t="s">
        <v>533</v>
      </c>
      <c r="B144" s="5" t="s">
        <v>389</v>
      </c>
      <c r="C144" s="200"/>
      <c r="D144" s="200"/>
      <c r="E144" s="200"/>
    </row>
    <row r="145" spans="1:5" ht="15">
      <c r="A145" s="15" t="s">
        <v>552</v>
      </c>
      <c r="B145" s="7" t="s">
        <v>391</v>
      </c>
      <c r="C145" s="201">
        <f>C133+C134+C139+C140+C141+C142+C143+C144</f>
        <v>5356370</v>
      </c>
      <c r="D145" s="201">
        <f>D133+D134+D139+D140+D141+D142+D143+D144</f>
        <v>25863866</v>
      </c>
      <c r="E145" s="201">
        <f>E133+E134+E139+E140+E141+E142+E143+E144</f>
        <v>122575943</v>
      </c>
    </row>
    <row r="146" spans="1:5" ht="15">
      <c r="A146" s="13" t="s">
        <v>392</v>
      </c>
      <c r="B146" s="5" t="s">
        <v>393</v>
      </c>
      <c r="C146" s="200"/>
      <c r="D146" s="200"/>
      <c r="E146" s="200"/>
    </row>
    <row r="147" spans="1:5" ht="15">
      <c r="A147" s="13" t="s">
        <v>394</v>
      </c>
      <c r="B147" s="5" t="s">
        <v>395</v>
      </c>
      <c r="C147" s="200"/>
      <c r="D147" s="200"/>
      <c r="E147" s="200"/>
    </row>
    <row r="148" spans="1:5" ht="15">
      <c r="A148" s="40" t="s">
        <v>396</v>
      </c>
      <c r="B148" s="5" t="s">
        <v>397</v>
      </c>
      <c r="C148" s="200"/>
      <c r="D148" s="200"/>
      <c r="E148" s="200"/>
    </row>
    <row r="149" spans="1:5" ht="15">
      <c r="A149" s="40" t="s">
        <v>534</v>
      </c>
      <c r="B149" s="5" t="s">
        <v>398</v>
      </c>
      <c r="C149" s="200"/>
      <c r="D149" s="200"/>
      <c r="E149" s="200"/>
    </row>
    <row r="150" spans="1:5" ht="15">
      <c r="A150" s="14" t="s">
        <v>553</v>
      </c>
      <c r="B150" s="7" t="s">
        <v>399</v>
      </c>
      <c r="C150" s="201">
        <f>SUM(C146:C149)</f>
        <v>0</v>
      </c>
      <c r="D150" s="201">
        <f>SUM(D146:D149)</f>
        <v>0</v>
      </c>
      <c r="E150" s="201">
        <f>SUM(E146:E149)</f>
        <v>0</v>
      </c>
    </row>
    <row r="151" spans="1:5" ht="15">
      <c r="A151" s="15" t="s">
        <v>400</v>
      </c>
      <c r="B151" s="7" t="s">
        <v>401</v>
      </c>
      <c r="C151" s="200"/>
      <c r="D151" s="200"/>
      <c r="E151" s="200"/>
    </row>
    <row r="152" spans="1:5" ht="15.75">
      <c r="A152" s="43" t="s">
        <v>554</v>
      </c>
      <c r="B152" s="44" t="s">
        <v>402</v>
      </c>
      <c r="C152" s="201">
        <f>C151+C150+C145</f>
        <v>5356370</v>
      </c>
      <c r="D152" s="201">
        <f>D151+D150+D145</f>
        <v>25863866</v>
      </c>
      <c r="E152" s="201">
        <f>E151+E150+E145</f>
        <v>122575943</v>
      </c>
    </row>
    <row r="153" spans="1:5" ht="15.75">
      <c r="A153" s="48" t="s">
        <v>536</v>
      </c>
      <c r="B153" s="49"/>
      <c r="C153" s="201">
        <f>C152+C130</f>
        <v>171525596</v>
      </c>
      <c r="D153" s="201">
        <f>D152+D130</f>
        <v>303576287</v>
      </c>
      <c r="E153" s="201">
        <f>E152+E130</f>
        <v>306234620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&amp;C19. melléklet a 3/2018. (II.22.)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80" customWidth="1"/>
    <col min="4" max="4" width="15.00390625" style="180" customWidth="1"/>
    <col min="5" max="5" width="14.140625" style="180" customWidth="1"/>
    <col min="6" max="6" width="19.57421875" style="180" customWidth="1"/>
  </cols>
  <sheetData>
    <row r="1" spans="1:6" ht="21" customHeight="1">
      <c r="A1" s="277" t="s">
        <v>723</v>
      </c>
      <c r="B1" s="275"/>
      <c r="C1" s="275"/>
      <c r="D1" s="275"/>
      <c r="E1" s="275"/>
      <c r="F1" s="278"/>
    </row>
    <row r="2" spans="1:6" ht="18.75" customHeight="1">
      <c r="A2" s="279" t="s">
        <v>684</v>
      </c>
      <c r="B2" s="275"/>
      <c r="C2" s="275"/>
      <c r="D2" s="275"/>
      <c r="E2" s="275"/>
      <c r="F2" s="278"/>
    </row>
    <row r="3" ht="18">
      <c r="A3" s="53"/>
    </row>
    <row r="4" ht="15">
      <c r="A4" s="133" t="s">
        <v>1</v>
      </c>
    </row>
    <row r="5" spans="1:6" ht="53.25" customHeight="1">
      <c r="A5" s="2" t="s">
        <v>100</v>
      </c>
      <c r="B5" s="3" t="s">
        <v>101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>
      <c r="A6" s="31" t="s">
        <v>102</v>
      </c>
      <c r="B6" s="32" t="s">
        <v>103</v>
      </c>
      <c r="C6" s="178">
        <v>20934729</v>
      </c>
      <c r="D6" s="178"/>
      <c r="E6" s="178"/>
      <c r="F6" s="175">
        <f>C6+D6+E6</f>
        <v>20934729</v>
      </c>
    </row>
    <row r="7" spans="1:6" ht="15">
      <c r="A7" s="31" t="s">
        <v>104</v>
      </c>
      <c r="B7" s="33" t="s">
        <v>105</v>
      </c>
      <c r="C7" s="178"/>
      <c r="D7" s="178"/>
      <c r="E7" s="178"/>
      <c r="F7" s="175">
        <f aca="true" t="shared" si="0" ref="F7:F70">C7+D7+E7</f>
        <v>0</v>
      </c>
    </row>
    <row r="8" spans="1:6" ht="15">
      <c r="A8" s="31" t="s">
        <v>106</v>
      </c>
      <c r="B8" s="33" t="s">
        <v>107</v>
      </c>
      <c r="C8" s="178"/>
      <c r="D8" s="178"/>
      <c r="E8" s="178"/>
      <c r="F8" s="175">
        <f t="shared" si="0"/>
        <v>0</v>
      </c>
    </row>
    <row r="9" spans="1:6" ht="15">
      <c r="A9" s="34" t="s">
        <v>108</v>
      </c>
      <c r="B9" s="33" t="s">
        <v>109</v>
      </c>
      <c r="C9" s="178"/>
      <c r="D9" s="178"/>
      <c r="E9" s="178"/>
      <c r="F9" s="175">
        <f t="shared" si="0"/>
        <v>0</v>
      </c>
    </row>
    <row r="10" spans="1:6" ht="15">
      <c r="A10" s="34" t="s">
        <v>110</v>
      </c>
      <c r="B10" s="33" t="s">
        <v>111</v>
      </c>
      <c r="C10" s="178"/>
      <c r="D10" s="178"/>
      <c r="E10" s="178"/>
      <c r="F10" s="175">
        <f t="shared" si="0"/>
        <v>0</v>
      </c>
    </row>
    <row r="11" spans="1:6" ht="15">
      <c r="A11" s="34" t="s">
        <v>112</v>
      </c>
      <c r="B11" s="33" t="s">
        <v>113</v>
      </c>
      <c r="C11" s="178"/>
      <c r="D11" s="178"/>
      <c r="E11" s="178"/>
      <c r="F11" s="175">
        <f t="shared" si="0"/>
        <v>0</v>
      </c>
    </row>
    <row r="12" spans="1:6" ht="15">
      <c r="A12" s="34" t="s">
        <v>114</v>
      </c>
      <c r="B12" s="33" t="s">
        <v>115</v>
      </c>
      <c r="C12" s="178">
        <v>400000</v>
      </c>
      <c r="D12" s="178"/>
      <c r="E12" s="178"/>
      <c r="F12" s="175">
        <f t="shared" si="0"/>
        <v>400000</v>
      </c>
    </row>
    <row r="13" spans="1:6" ht="15">
      <c r="A13" s="34" t="s">
        <v>116</v>
      </c>
      <c r="B13" s="33" t="s">
        <v>117</v>
      </c>
      <c r="C13" s="178"/>
      <c r="D13" s="178"/>
      <c r="E13" s="178"/>
      <c r="F13" s="175">
        <f t="shared" si="0"/>
        <v>0</v>
      </c>
    </row>
    <row r="14" spans="1:6" ht="15">
      <c r="A14" s="5" t="s">
        <v>118</v>
      </c>
      <c r="B14" s="33" t="s">
        <v>119</v>
      </c>
      <c r="C14" s="178">
        <v>450000</v>
      </c>
      <c r="D14" s="178"/>
      <c r="E14" s="178"/>
      <c r="F14" s="175">
        <f t="shared" si="0"/>
        <v>450000</v>
      </c>
    </row>
    <row r="15" spans="1:6" ht="15">
      <c r="A15" s="5" t="s">
        <v>120</v>
      </c>
      <c r="B15" s="33" t="s">
        <v>121</v>
      </c>
      <c r="C15" s="178">
        <v>48000</v>
      </c>
      <c r="D15" s="178"/>
      <c r="E15" s="178"/>
      <c r="F15" s="175">
        <f t="shared" si="0"/>
        <v>48000</v>
      </c>
    </row>
    <row r="16" spans="1:6" ht="15">
      <c r="A16" s="5" t="s">
        <v>122</v>
      </c>
      <c r="B16" s="33" t="s">
        <v>123</v>
      </c>
      <c r="C16" s="178"/>
      <c r="D16" s="178"/>
      <c r="E16" s="178"/>
      <c r="F16" s="175">
        <f t="shared" si="0"/>
        <v>0</v>
      </c>
    </row>
    <row r="17" spans="1:6" ht="15">
      <c r="A17" s="5" t="s">
        <v>124</v>
      </c>
      <c r="B17" s="33" t="s">
        <v>125</v>
      </c>
      <c r="C17" s="178"/>
      <c r="D17" s="178"/>
      <c r="E17" s="178"/>
      <c r="F17" s="175">
        <f t="shared" si="0"/>
        <v>0</v>
      </c>
    </row>
    <row r="18" spans="1:6" ht="15">
      <c r="A18" s="5" t="s">
        <v>465</v>
      </c>
      <c r="B18" s="33" t="s">
        <v>126</v>
      </c>
      <c r="C18" s="178">
        <v>106000</v>
      </c>
      <c r="D18" s="178"/>
      <c r="E18" s="178"/>
      <c r="F18" s="175">
        <f t="shared" si="0"/>
        <v>106000</v>
      </c>
    </row>
    <row r="19" spans="1:6" s="135" customFormat="1" ht="12.75">
      <c r="A19" s="35" t="s">
        <v>403</v>
      </c>
      <c r="B19" s="36" t="s">
        <v>127</v>
      </c>
      <c r="C19" s="185">
        <f>SUM(C6:C18)</f>
        <v>21938729</v>
      </c>
      <c r="D19" s="185">
        <f>SUM(D6:D18)</f>
        <v>0</v>
      </c>
      <c r="E19" s="185">
        <f>SUM(E6:E18)</f>
        <v>0</v>
      </c>
      <c r="F19" s="185">
        <f>SUM(F6:F18)</f>
        <v>21938729</v>
      </c>
    </row>
    <row r="20" spans="1:6" ht="15">
      <c r="A20" s="5" t="s">
        <v>128</v>
      </c>
      <c r="B20" s="33" t="s">
        <v>129</v>
      </c>
      <c r="C20" s="178">
        <v>7265000</v>
      </c>
      <c r="D20" s="178"/>
      <c r="E20" s="178"/>
      <c r="F20" s="175">
        <f t="shared" si="0"/>
        <v>7265000</v>
      </c>
    </row>
    <row r="21" spans="1:6" ht="21" customHeight="1">
      <c r="A21" s="5" t="s">
        <v>130</v>
      </c>
      <c r="B21" s="33" t="s">
        <v>131</v>
      </c>
      <c r="C21" s="178">
        <v>552000</v>
      </c>
      <c r="D21" s="178"/>
      <c r="E21" s="178"/>
      <c r="F21" s="175">
        <f t="shared" si="0"/>
        <v>552000</v>
      </c>
    </row>
    <row r="22" spans="1:6" ht="13.5" customHeight="1">
      <c r="A22" s="6" t="s">
        <v>132</v>
      </c>
      <c r="B22" s="33" t="s">
        <v>133</v>
      </c>
      <c r="C22" s="178">
        <v>0</v>
      </c>
      <c r="D22" s="178"/>
      <c r="E22" s="178"/>
      <c r="F22" s="175">
        <f t="shared" si="0"/>
        <v>0</v>
      </c>
    </row>
    <row r="23" spans="1:6" s="135" customFormat="1" ht="16.5" customHeight="1">
      <c r="A23" s="7" t="s">
        <v>404</v>
      </c>
      <c r="B23" s="36" t="s">
        <v>134</v>
      </c>
      <c r="C23" s="185">
        <f>SUM(C20:C22)</f>
        <v>7817000</v>
      </c>
      <c r="D23" s="185">
        <f>SUM(D20:D22)</f>
        <v>0</v>
      </c>
      <c r="E23" s="185">
        <f>SUM(E20:E22)</f>
        <v>0</v>
      </c>
      <c r="F23" s="185">
        <f>SUM(F20:F22)</f>
        <v>7817000</v>
      </c>
    </row>
    <row r="24" spans="1:6" s="123" customFormat="1" ht="15">
      <c r="A24" s="56" t="s">
        <v>495</v>
      </c>
      <c r="B24" s="57" t="s">
        <v>135</v>
      </c>
      <c r="C24" s="121">
        <f>C19+C23</f>
        <v>29755729</v>
      </c>
      <c r="D24" s="121">
        <f>D19+D23</f>
        <v>0</v>
      </c>
      <c r="E24" s="121">
        <f>E19+E23</f>
        <v>0</v>
      </c>
      <c r="F24" s="121">
        <f>F19+F23</f>
        <v>29755729</v>
      </c>
    </row>
    <row r="25" spans="1:6" s="123" customFormat="1" ht="15">
      <c r="A25" s="42" t="s">
        <v>466</v>
      </c>
      <c r="B25" s="57" t="s">
        <v>136</v>
      </c>
      <c r="C25" s="121">
        <v>4922651</v>
      </c>
      <c r="D25" s="121"/>
      <c r="E25" s="121"/>
      <c r="F25" s="176">
        <f t="shared" si="0"/>
        <v>4922651</v>
      </c>
    </row>
    <row r="26" spans="1:6" ht="15">
      <c r="A26" s="5" t="s">
        <v>137</v>
      </c>
      <c r="B26" s="33" t="s">
        <v>138</v>
      </c>
      <c r="C26" s="178">
        <v>50000</v>
      </c>
      <c r="D26" s="178"/>
      <c r="E26" s="178"/>
      <c r="F26" s="175">
        <f t="shared" si="0"/>
        <v>50000</v>
      </c>
    </row>
    <row r="27" spans="1:6" ht="15">
      <c r="A27" s="5" t="s">
        <v>139</v>
      </c>
      <c r="B27" s="33" t="s">
        <v>140</v>
      </c>
      <c r="C27" s="178">
        <v>3950455</v>
      </c>
      <c r="D27" s="178"/>
      <c r="E27" s="178"/>
      <c r="F27" s="175">
        <f t="shared" si="0"/>
        <v>3950455</v>
      </c>
    </row>
    <row r="28" spans="1:6" ht="15">
      <c r="A28" s="5" t="s">
        <v>141</v>
      </c>
      <c r="B28" s="33" t="s">
        <v>142</v>
      </c>
      <c r="C28" s="178"/>
      <c r="D28" s="178"/>
      <c r="E28" s="178"/>
      <c r="F28" s="175">
        <f t="shared" si="0"/>
        <v>0</v>
      </c>
    </row>
    <row r="29" spans="1:6" s="135" customFormat="1" ht="12.75">
      <c r="A29" s="7" t="s">
        <v>405</v>
      </c>
      <c r="B29" s="36" t="s">
        <v>143</v>
      </c>
      <c r="C29" s="185">
        <f>SUM(C26:C28)</f>
        <v>4000455</v>
      </c>
      <c r="D29" s="185">
        <f>SUM(D26:D28)</f>
        <v>0</v>
      </c>
      <c r="E29" s="185">
        <f>SUM(E26:E28)</f>
        <v>0</v>
      </c>
      <c r="F29" s="185">
        <f>SUM(F26:F28)</f>
        <v>4000455</v>
      </c>
    </row>
    <row r="30" spans="1:6" ht="15">
      <c r="A30" s="5" t="s">
        <v>144</v>
      </c>
      <c r="B30" s="33" t="s">
        <v>145</v>
      </c>
      <c r="C30" s="178">
        <v>260000</v>
      </c>
      <c r="D30" s="178"/>
      <c r="E30" s="178"/>
      <c r="F30" s="175">
        <f t="shared" si="0"/>
        <v>260000</v>
      </c>
    </row>
    <row r="31" spans="1:6" ht="15">
      <c r="A31" s="5" t="s">
        <v>146</v>
      </c>
      <c r="B31" s="33" t="s">
        <v>147</v>
      </c>
      <c r="C31" s="178">
        <v>130000</v>
      </c>
      <c r="D31" s="178"/>
      <c r="E31" s="178"/>
      <c r="F31" s="175">
        <f t="shared" si="0"/>
        <v>130000</v>
      </c>
    </row>
    <row r="32" spans="1:6" s="135" customFormat="1" ht="15" customHeight="1">
      <c r="A32" s="7" t="s">
        <v>496</v>
      </c>
      <c r="B32" s="36" t="s">
        <v>148</v>
      </c>
      <c r="C32" s="185">
        <f>SUM(C30:C31)</f>
        <v>390000</v>
      </c>
      <c r="D32" s="185">
        <f>SUM(D30:D31)</f>
        <v>0</v>
      </c>
      <c r="E32" s="185">
        <f>SUM(E30:E31)</f>
        <v>0</v>
      </c>
      <c r="F32" s="185">
        <f>SUM(F30:F31)</f>
        <v>390000</v>
      </c>
    </row>
    <row r="33" spans="1:6" ht="15">
      <c r="A33" s="5" t="s">
        <v>149</v>
      </c>
      <c r="B33" s="33" t="s">
        <v>150</v>
      </c>
      <c r="C33" s="178">
        <v>5170000</v>
      </c>
      <c r="D33" s="178"/>
      <c r="E33" s="178"/>
      <c r="F33" s="175">
        <f t="shared" si="0"/>
        <v>5170000</v>
      </c>
    </row>
    <row r="34" spans="1:6" ht="15">
      <c r="A34" s="5" t="s">
        <v>151</v>
      </c>
      <c r="B34" s="33" t="s">
        <v>152</v>
      </c>
      <c r="C34" s="178">
        <v>7826503</v>
      </c>
      <c r="D34" s="178"/>
      <c r="E34" s="178"/>
      <c r="F34" s="175">
        <f t="shared" si="0"/>
        <v>7826503</v>
      </c>
    </row>
    <row r="35" spans="1:6" ht="15">
      <c r="A35" s="5" t="s">
        <v>467</v>
      </c>
      <c r="B35" s="33" t="s">
        <v>153</v>
      </c>
      <c r="C35" s="178">
        <v>1700000</v>
      </c>
      <c r="D35" s="178"/>
      <c r="E35" s="178"/>
      <c r="F35" s="175">
        <f t="shared" si="0"/>
        <v>1700000</v>
      </c>
    </row>
    <row r="36" spans="1:6" ht="15">
      <c r="A36" s="5" t="s">
        <v>154</v>
      </c>
      <c r="B36" s="33" t="s">
        <v>155</v>
      </c>
      <c r="C36" s="178">
        <v>2255000</v>
      </c>
      <c r="D36" s="178"/>
      <c r="E36" s="178"/>
      <c r="F36" s="175">
        <f t="shared" si="0"/>
        <v>2255000</v>
      </c>
    </row>
    <row r="37" spans="1:6" ht="15">
      <c r="A37" s="10" t="s">
        <v>468</v>
      </c>
      <c r="B37" s="33" t="s">
        <v>156</v>
      </c>
      <c r="C37" s="178">
        <v>1563984</v>
      </c>
      <c r="D37" s="178"/>
      <c r="E37" s="178"/>
      <c r="F37" s="175">
        <f t="shared" si="0"/>
        <v>1563984</v>
      </c>
    </row>
    <row r="38" spans="1:6" ht="15">
      <c r="A38" s="6" t="s">
        <v>157</v>
      </c>
      <c r="B38" s="33" t="s">
        <v>158</v>
      </c>
      <c r="C38" s="178">
        <v>4887724</v>
      </c>
      <c r="D38" s="178"/>
      <c r="E38" s="178"/>
      <c r="F38" s="175">
        <f t="shared" si="0"/>
        <v>4887724</v>
      </c>
    </row>
    <row r="39" spans="1:6" ht="15">
      <c r="A39" s="5" t="s">
        <v>469</v>
      </c>
      <c r="B39" s="33" t="s">
        <v>159</v>
      </c>
      <c r="C39" s="178">
        <v>7884671</v>
      </c>
      <c r="D39" s="178"/>
      <c r="E39" s="178"/>
      <c r="F39" s="175">
        <f t="shared" si="0"/>
        <v>7884671</v>
      </c>
    </row>
    <row r="40" spans="1:6" s="135" customFormat="1" ht="12.75">
      <c r="A40" s="7" t="s">
        <v>406</v>
      </c>
      <c r="B40" s="36" t="s">
        <v>160</v>
      </c>
      <c r="C40" s="185">
        <f>SUM(C33:C39)</f>
        <v>31287882</v>
      </c>
      <c r="D40" s="185">
        <f>SUM(D33:D39)</f>
        <v>0</v>
      </c>
      <c r="E40" s="185">
        <f>SUM(E33:E39)</f>
        <v>0</v>
      </c>
      <c r="F40" s="185">
        <f>SUM(F33:F39)</f>
        <v>31287882</v>
      </c>
    </row>
    <row r="41" spans="1:6" ht="15">
      <c r="A41" s="5" t="s">
        <v>161</v>
      </c>
      <c r="B41" s="33" t="s">
        <v>162</v>
      </c>
      <c r="C41" s="178">
        <v>853500</v>
      </c>
      <c r="D41" s="178"/>
      <c r="E41" s="178"/>
      <c r="F41" s="175">
        <f t="shared" si="0"/>
        <v>853500</v>
      </c>
    </row>
    <row r="42" spans="1:6" ht="15">
      <c r="A42" s="5" t="s">
        <v>163</v>
      </c>
      <c r="B42" s="33" t="s">
        <v>164</v>
      </c>
      <c r="C42" s="178">
        <v>50000</v>
      </c>
      <c r="D42" s="178"/>
      <c r="E42" s="178"/>
      <c r="F42" s="175">
        <f t="shared" si="0"/>
        <v>50000</v>
      </c>
    </row>
    <row r="43" spans="1:6" s="135" customFormat="1" ht="12.75">
      <c r="A43" s="7" t="s">
        <v>407</v>
      </c>
      <c r="B43" s="36" t="s">
        <v>165</v>
      </c>
      <c r="C43" s="185">
        <f>SUM(C41:C42)</f>
        <v>903500</v>
      </c>
      <c r="D43" s="185">
        <f>SUM(D41:D42)</f>
        <v>0</v>
      </c>
      <c r="E43" s="185">
        <f>SUM(E41:E42)</f>
        <v>0</v>
      </c>
      <c r="F43" s="185">
        <f>SUM(F41:F42)</f>
        <v>903500</v>
      </c>
    </row>
    <row r="44" spans="1:6" ht="15">
      <c r="A44" s="5" t="s">
        <v>166</v>
      </c>
      <c r="B44" s="33" t="s">
        <v>167</v>
      </c>
      <c r="C44" s="178">
        <v>8283212</v>
      </c>
      <c r="D44" s="178"/>
      <c r="E44" s="178"/>
      <c r="F44" s="175">
        <f t="shared" si="0"/>
        <v>8283212</v>
      </c>
    </row>
    <row r="45" spans="1:6" ht="15">
      <c r="A45" s="5" t="s">
        <v>168</v>
      </c>
      <c r="B45" s="33" t="s">
        <v>169</v>
      </c>
      <c r="C45" s="178">
        <v>3245000</v>
      </c>
      <c r="D45" s="178"/>
      <c r="E45" s="178"/>
      <c r="F45" s="175">
        <f t="shared" si="0"/>
        <v>3245000</v>
      </c>
    </row>
    <row r="46" spans="1:6" ht="15">
      <c r="A46" s="5" t="s">
        <v>470</v>
      </c>
      <c r="B46" s="33" t="s">
        <v>170</v>
      </c>
      <c r="C46" s="178"/>
      <c r="D46" s="178"/>
      <c r="E46" s="178"/>
      <c r="F46" s="175">
        <f t="shared" si="0"/>
        <v>0</v>
      </c>
    </row>
    <row r="47" spans="1:6" ht="15">
      <c r="A47" s="5" t="s">
        <v>471</v>
      </c>
      <c r="B47" s="33" t="s">
        <v>171</v>
      </c>
      <c r="C47" s="178"/>
      <c r="D47" s="178"/>
      <c r="E47" s="178"/>
      <c r="F47" s="175">
        <f t="shared" si="0"/>
        <v>0</v>
      </c>
    </row>
    <row r="48" spans="1:6" ht="15">
      <c r="A48" s="5" t="s">
        <v>172</v>
      </c>
      <c r="B48" s="33" t="s">
        <v>173</v>
      </c>
      <c r="C48" s="178">
        <v>10000</v>
      </c>
      <c r="D48" s="178"/>
      <c r="E48" s="178"/>
      <c r="F48" s="175">
        <f t="shared" si="0"/>
        <v>10000</v>
      </c>
    </row>
    <row r="49" spans="1:6" s="135" customFormat="1" ht="12.75">
      <c r="A49" s="7" t="s">
        <v>408</v>
      </c>
      <c r="B49" s="36" t="s">
        <v>174</v>
      </c>
      <c r="C49" s="185">
        <f>SUM(C44:C48)</f>
        <v>11538212</v>
      </c>
      <c r="D49" s="185">
        <f>SUM(D44:D48)</f>
        <v>0</v>
      </c>
      <c r="E49" s="185">
        <f>SUM(E44:E48)</f>
        <v>0</v>
      </c>
      <c r="F49" s="185">
        <f>SUM(F44:F48)</f>
        <v>11538212</v>
      </c>
    </row>
    <row r="50" spans="1:6" s="123" customFormat="1" ht="15">
      <c r="A50" s="42" t="s">
        <v>409</v>
      </c>
      <c r="B50" s="57" t="s">
        <v>175</v>
      </c>
      <c r="C50" s="121">
        <f>C49+C43+C40+C32+C29</f>
        <v>48120049</v>
      </c>
      <c r="D50" s="121">
        <f>D49+D43+D40+D32+D29</f>
        <v>0</v>
      </c>
      <c r="E50" s="121">
        <f>E49+E43+E40+E32+E29</f>
        <v>0</v>
      </c>
      <c r="F50" s="121">
        <f>F49+F43+F40+F32+F29</f>
        <v>48120049</v>
      </c>
    </row>
    <row r="51" spans="1:6" ht="15">
      <c r="A51" s="13" t="s">
        <v>176</v>
      </c>
      <c r="B51" s="33" t="s">
        <v>177</v>
      </c>
      <c r="C51" s="178"/>
      <c r="D51" s="178"/>
      <c r="E51" s="178"/>
      <c r="F51" s="175">
        <f t="shared" si="0"/>
        <v>0</v>
      </c>
    </row>
    <row r="52" spans="1:6" ht="15">
      <c r="A52" s="13" t="s">
        <v>410</v>
      </c>
      <c r="B52" s="33" t="s">
        <v>178</v>
      </c>
      <c r="C52" s="178"/>
      <c r="D52" s="178"/>
      <c r="E52" s="178"/>
      <c r="F52" s="175">
        <f t="shared" si="0"/>
        <v>0</v>
      </c>
    </row>
    <row r="53" spans="1:6" ht="15">
      <c r="A53" s="17" t="s">
        <v>472</v>
      </c>
      <c r="B53" s="33" t="s">
        <v>179</v>
      </c>
      <c r="C53" s="178"/>
      <c r="D53" s="178"/>
      <c r="E53" s="178"/>
      <c r="F53" s="175">
        <f t="shared" si="0"/>
        <v>0</v>
      </c>
    </row>
    <row r="54" spans="1:6" ht="15">
      <c r="A54" s="17" t="s">
        <v>473</v>
      </c>
      <c r="B54" s="33" t="s">
        <v>180</v>
      </c>
      <c r="C54" s="178"/>
      <c r="D54" s="178"/>
      <c r="E54" s="178"/>
      <c r="F54" s="175">
        <f t="shared" si="0"/>
        <v>0</v>
      </c>
    </row>
    <row r="55" spans="1:6" ht="15">
      <c r="A55" s="17" t="s">
        <v>474</v>
      </c>
      <c r="B55" s="33" t="s">
        <v>181</v>
      </c>
      <c r="C55" s="178"/>
      <c r="D55" s="178"/>
      <c r="E55" s="178"/>
      <c r="F55" s="175">
        <f t="shared" si="0"/>
        <v>0</v>
      </c>
    </row>
    <row r="56" spans="1:6" ht="15">
      <c r="A56" s="13" t="s">
        <v>475</v>
      </c>
      <c r="B56" s="33" t="s">
        <v>182</v>
      </c>
      <c r="C56" s="178"/>
      <c r="D56" s="178"/>
      <c r="E56" s="178"/>
      <c r="F56" s="175">
        <f t="shared" si="0"/>
        <v>0</v>
      </c>
    </row>
    <row r="57" spans="1:6" ht="15">
      <c r="A57" s="13" t="s">
        <v>476</v>
      </c>
      <c r="B57" s="33" t="s">
        <v>183</v>
      </c>
      <c r="C57" s="178"/>
      <c r="D57" s="178"/>
      <c r="E57" s="178"/>
      <c r="F57" s="175">
        <f t="shared" si="0"/>
        <v>0</v>
      </c>
    </row>
    <row r="58" spans="1:6" ht="15">
      <c r="A58" s="13" t="s">
        <v>477</v>
      </c>
      <c r="B58" s="33" t="s">
        <v>184</v>
      </c>
      <c r="C58" s="178">
        <v>2195609</v>
      </c>
      <c r="D58" s="178"/>
      <c r="E58" s="178"/>
      <c r="F58" s="175">
        <f t="shared" si="0"/>
        <v>2195609</v>
      </c>
    </row>
    <row r="59" spans="1:6" s="123" customFormat="1" ht="15">
      <c r="A59" s="54" t="s">
        <v>439</v>
      </c>
      <c r="B59" s="57" t="s">
        <v>185</v>
      </c>
      <c r="C59" s="121">
        <f>SUM(C51:C58)</f>
        <v>2195609</v>
      </c>
      <c r="D59" s="121">
        <f>SUM(D51:D58)</f>
        <v>0</v>
      </c>
      <c r="E59" s="121">
        <f>SUM(E51:E58)</f>
        <v>0</v>
      </c>
      <c r="F59" s="121">
        <f>SUM(F51:F58)</f>
        <v>2195609</v>
      </c>
    </row>
    <row r="60" spans="1:6" ht="15">
      <c r="A60" s="12" t="s">
        <v>478</v>
      </c>
      <c r="B60" s="33" t="s">
        <v>186</v>
      </c>
      <c r="C60" s="178"/>
      <c r="D60" s="178"/>
      <c r="E60" s="178"/>
      <c r="F60" s="175">
        <f t="shared" si="0"/>
        <v>0</v>
      </c>
    </row>
    <row r="61" spans="1:6" ht="15">
      <c r="A61" s="12" t="s">
        <v>187</v>
      </c>
      <c r="B61" s="33" t="s">
        <v>188</v>
      </c>
      <c r="C61" s="178"/>
      <c r="D61" s="178"/>
      <c r="E61" s="178"/>
      <c r="F61" s="175">
        <f t="shared" si="0"/>
        <v>0</v>
      </c>
    </row>
    <row r="62" spans="1:6" ht="30">
      <c r="A62" s="12" t="s">
        <v>189</v>
      </c>
      <c r="B62" s="33" t="s">
        <v>190</v>
      </c>
      <c r="C62" s="178"/>
      <c r="D62" s="178"/>
      <c r="E62" s="178"/>
      <c r="F62" s="175">
        <f t="shared" si="0"/>
        <v>0</v>
      </c>
    </row>
    <row r="63" spans="1:6" ht="30">
      <c r="A63" s="12" t="s">
        <v>440</v>
      </c>
      <c r="B63" s="33" t="s">
        <v>191</v>
      </c>
      <c r="C63" s="178"/>
      <c r="D63" s="178"/>
      <c r="E63" s="178"/>
      <c r="F63" s="175">
        <f t="shared" si="0"/>
        <v>0</v>
      </c>
    </row>
    <row r="64" spans="1:6" ht="30">
      <c r="A64" s="12" t="s">
        <v>479</v>
      </c>
      <c r="B64" s="33" t="s">
        <v>192</v>
      </c>
      <c r="C64" s="178"/>
      <c r="D64" s="178"/>
      <c r="E64" s="178"/>
      <c r="F64" s="175">
        <f t="shared" si="0"/>
        <v>0</v>
      </c>
    </row>
    <row r="65" spans="1:6" ht="15">
      <c r="A65" s="12" t="s">
        <v>442</v>
      </c>
      <c r="B65" s="33" t="s">
        <v>193</v>
      </c>
      <c r="C65" s="178">
        <v>15008695</v>
      </c>
      <c r="D65" s="178"/>
      <c r="E65" s="178"/>
      <c r="F65" s="175">
        <f t="shared" si="0"/>
        <v>15008695</v>
      </c>
    </row>
    <row r="66" spans="1:6" ht="30">
      <c r="A66" s="12" t="s">
        <v>480</v>
      </c>
      <c r="B66" s="33" t="s">
        <v>194</v>
      </c>
      <c r="C66" s="178"/>
      <c r="D66" s="178"/>
      <c r="E66" s="178"/>
      <c r="F66" s="175">
        <f t="shared" si="0"/>
        <v>0</v>
      </c>
    </row>
    <row r="67" spans="1:6" ht="30">
      <c r="A67" s="12" t="s">
        <v>481</v>
      </c>
      <c r="B67" s="33" t="s">
        <v>195</v>
      </c>
      <c r="C67" s="178"/>
      <c r="D67" s="178"/>
      <c r="E67" s="178"/>
      <c r="F67" s="175">
        <f t="shared" si="0"/>
        <v>0</v>
      </c>
    </row>
    <row r="68" spans="1:6" ht="15">
      <c r="A68" s="12" t="s">
        <v>196</v>
      </c>
      <c r="B68" s="33" t="s">
        <v>197</v>
      </c>
      <c r="C68" s="178"/>
      <c r="D68" s="178"/>
      <c r="E68" s="178"/>
      <c r="F68" s="175">
        <f t="shared" si="0"/>
        <v>0</v>
      </c>
    </row>
    <row r="69" spans="1:6" ht="15">
      <c r="A69" s="21" t="s">
        <v>198</v>
      </c>
      <c r="B69" s="33" t="s">
        <v>199</v>
      </c>
      <c r="C69" s="178"/>
      <c r="D69" s="178"/>
      <c r="E69" s="178"/>
      <c r="F69" s="175">
        <f t="shared" si="0"/>
        <v>0</v>
      </c>
    </row>
    <row r="70" spans="1:6" ht="15">
      <c r="A70" s="12" t="s">
        <v>688</v>
      </c>
      <c r="B70" s="33" t="s">
        <v>200</v>
      </c>
      <c r="C70" s="178"/>
      <c r="D70" s="178"/>
      <c r="E70" s="178"/>
      <c r="F70" s="175">
        <f t="shared" si="0"/>
        <v>0</v>
      </c>
    </row>
    <row r="71" spans="1:6" ht="15">
      <c r="A71" s="12" t="s">
        <v>482</v>
      </c>
      <c r="B71" s="33" t="s">
        <v>201</v>
      </c>
      <c r="C71" s="178">
        <v>2085000</v>
      </c>
      <c r="D71" s="178"/>
      <c r="E71" s="178"/>
      <c r="F71" s="175">
        <f aca="true" t="shared" si="1" ref="F71:F121">C71+D71+E71</f>
        <v>2085000</v>
      </c>
    </row>
    <row r="72" spans="1:6" ht="15">
      <c r="A72" s="21" t="s">
        <v>687</v>
      </c>
      <c r="B72" s="33" t="s">
        <v>689</v>
      </c>
      <c r="C72" s="178"/>
      <c r="D72" s="178"/>
      <c r="E72" s="178"/>
      <c r="F72" s="175">
        <f t="shared" si="1"/>
        <v>0</v>
      </c>
    </row>
    <row r="73" spans="1:6" s="123" customFormat="1" ht="15">
      <c r="A73" s="54" t="s">
        <v>445</v>
      </c>
      <c r="B73" s="57" t="s">
        <v>202</v>
      </c>
      <c r="C73" s="121">
        <f>SUM(C60:C72)</f>
        <v>17093695</v>
      </c>
      <c r="D73" s="121">
        <f>SUM(D60:D72)</f>
        <v>0</v>
      </c>
      <c r="E73" s="121">
        <f>SUM(E60:E72)</f>
        <v>0</v>
      </c>
      <c r="F73" s="121">
        <f>SUM(F60:F72)</f>
        <v>17093695</v>
      </c>
    </row>
    <row r="74" spans="1:6" s="145" customFormat="1" ht="15.75">
      <c r="A74" s="126" t="s">
        <v>66</v>
      </c>
      <c r="B74" s="144"/>
      <c r="C74" s="221">
        <f>C73+C59+C50+C25+C24</f>
        <v>102087733</v>
      </c>
      <c r="D74" s="221">
        <f>D73+D59+D50+D25+D24</f>
        <v>0</v>
      </c>
      <c r="E74" s="221">
        <f>E73+E59+E50+E25+E24</f>
        <v>0</v>
      </c>
      <c r="F74" s="221">
        <f>F73+F59+F50+F25+F24</f>
        <v>102087733</v>
      </c>
    </row>
    <row r="75" spans="1:6" ht="15">
      <c r="A75" s="37" t="s">
        <v>203</v>
      </c>
      <c r="B75" s="33" t="s">
        <v>204</v>
      </c>
      <c r="C75" s="178">
        <v>4300000</v>
      </c>
      <c r="D75" s="178"/>
      <c r="E75" s="178"/>
      <c r="F75" s="175">
        <f t="shared" si="1"/>
        <v>4300000</v>
      </c>
    </row>
    <row r="76" spans="1:6" ht="15">
      <c r="A76" s="37" t="s">
        <v>483</v>
      </c>
      <c r="B76" s="33" t="s">
        <v>205</v>
      </c>
      <c r="C76" s="178">
        <v>78818816</v>
      </c>
      <c r="D76" s="178"/>
      <c r="E76" s="178"/>
      <c r="F76" s="175">
        <f t="shared" si="1"/>
        <v>78818816</v>
      </c>
    </row>
    <row r="77" spans="1:6" ht="15">
      <c r="A77" s="37" t="s">
        <v>206</v>
      </c>
      <c r="B77" s="33" t="s">
        <v>207</v>
      </c>
      <c r="C77" s="178">
        <v>0</v>
      </c>
      <c r="D77" s="178"/>
      <c r="E77" s="178"/>
      <c r="F77" s="175">
        <f t="shared" si="1"/>
        <v>0</v>
      </c>
    </row>
    <row r="78" spans="1:6" ht="15">
      <c r="A78" s="37" t="s">
        <v>208</v>
      </c>
      <c r="B78" s="33" t="s">
        <v>209</v>
      </c>
      <c r="C78" s="178">
        <v>6041827</v>
      </c>
      <c r="D78" s="178"/>
      <c r="E78" s="178"/>
      <c r="F78" s="175">
        <f t="shared" si="1"/>
        <v>6041827</v>
      </c>
    </row>
    <row r="79" spans="1:6" ht="15">
      <c r="A79" s="6" t="s">
        <v>210</v>
      </c>
      <c r="B79" s="33" t="s">
        <v>211</v>
      </c>
      <c r="C79" s="178"/>
      <c r="D79" s="178"/>
      <c r="E79" s="178"/>
      <c r="F79" s="175">
        <f t="shared" si="1"/>
        <v>0</v>
      </c>
    </row>
    <row r="80" spans="1:6" ht="15">
      <c r="A80" s="6" t="s">
        <v>212</v>
      </c>
      <c r="B80" s="33" t="s">
        <v>213</v>
      </c>
      <c r="C80" s="178"/>
      <c r="D80" s="178"/>
      <c r="E80" s="178"/>
      <c r="F80" s="175">
        <f t="shared" si="1"/>
        <v>0</v>
      </c>
    </row>
    <row r="81" spans="1:6" ht="15">
      <c r="A81" s="6" t="s">
        <v>214</v>
      </c>
      <c r="B81" s="33" t="s">
        <v>215</v>
      </c>
      <c r="C81" s="178">
        <v>24073373</v>
      </c>
      <c r="D81" s="178"/>
      <c r="E81" s="178"/>
      <c r="F81" s="175">
        <f t="shared" si="1"/>
        <v>24073373</v>
      </c>
    </row>
    <row r="82" spans="1:6" s="123" customFormat="1" ht="15">
      <c r="A82" s="55" t="s">
        <v>447</v>
      </c>
      <c r="B82" s="57" t="s">
        <v>216</v>
      </c>
      <c r="C82" s="121">
        <f>SUM(C75:C81)</f>
        <v>113234016</v>
      </c>
      <c r="D82" s="121">
        <f>SUM(D75:D81)</f>
        <v>0</v>
      </c>
      <c r="E82" s="121">
        <f>SUM(E75:E81)</f>
        <v>0</v>
      </c>
      <c r="F82" s="121">
        <f>SUM(F75:F81)</f>
        <v>113234016</v>
      </c>
    </row>
    <row r="83" spans="1:6" ht="15">
      <c r="A83" s="13" t="s">
        <v>217</v>
      </c>
      <c r="B83" s="33" t="s">
        <v>218</v>
      </c>
      <c r="C83" s="178">
        <v>37155686</v>
      </c>
      <c r="D83" s="178"/>
      <c r="E83" s="178"/>
      <c r="F83" s="175">
        <f t="shared" si="1"/>
        <v>37155686</v>
      </c>
    </row>
    <row r="84" spans="1:6" ht="15">
      <c r="A84" s="13" t="s">
        <v>219</v>
      </c>
      <c r="B84" s="33" t="s">
        <v>220</v>
      </c>
      <c r="C84" s="178"/>
      <c r="D84" s="178"/>
      <c r="E84" s="178"/>
      <c r="F84" s="175">
        <f t="shared" si="1"/>
        <v>0</v>
      </c>
    </row>
    <row r="85" spans="1:6" ht="15">
      <c r="A85" s="13" t="s">
        <v>221</v>
      </c>
      <c r="B85" s="33" t="s">
        <v>222</v>
      </c>
      <c r="C85" s="178"/>
      <c r="D85" s="178"/>
      <c r="E85" s="178"/>
      <c r="F85" s="175">
        <f t="shared" si="1"/>
        <v>0</v>
      </c>
    </row>
    <row r="86" spans="1:6" ht="15">
      <c r="A86" s="13" t="s">
        <v>223</v>
      </c>
      <c r="B86" s="33" t="s">
        <v>224</v>
      </c>
      <c r="C86" s="178">
        <v>10032034</v>
      </c>
      <c r="D86" s="178"/>
      <c r="E86" s="178"/>
      <c r="F86" s="175">
        <f t="shared" si="1"/>
        <v>10032034</v>
      </c>
    </row>
    <row r="87" spans="1:6" s="123" customFormat="1" ht="15">
      <c r="A87" s="54" t="s">
        <v>448</v>
      </c>
      <c r="B87" s="57" t="s">
        <v>225</v>
      </c>
      <c r="C87" s="121">
        <f>SUM(C83:C86)</f>
        <v>47187720</v>
      </c>
      <c r="D87" s="121">
        <f>SUM(D83:D86)</f>
        <v>0</v>
      </c>
      <c r="E87" s="121">
        <f>SUM(E83:E86)</f>
        <v>0</v>
      </c>
      <c r="F87" s="121">
        <f>SUM(F83:F86)</f>
        <v>47187720</v>
      </c>
    </row>
    <row r="88" spans="1:6" ht="30">
      <c r="A88" s="13" t="s">
        <v>226</v>
      </c>
      <c r="B88" s="33" t="s">
        <v>227</v>
      </c>
      <c r="C88" s="178"/>
      <c r="D88" s="178"/>
      <c r="E88" s="178"/>
      <c r="F88" s="175">
        <f t="shared" si="1"/>
        <v>0</v>
      </c>
    </row>
    <row r="89" spans="1:6" ht="30">
      <c r="A89" s="13" t="s">
        <v>484</v>
      </c>
      <c r="B89" s="33" t="s">
        <v>228</v>
      </c>
      <c r="C89" s="178"/>
      <c r="D89" s="178"/>
      <c r="E89" s="178"/>
      <c r="F89" s="175">
        <f t="shared" si="1"/>
        <v>0</v>
      </c>
    </row>
    <row r="90" spans="1:6" ht="30">
      <c r="A90" s="13" t="s">
        <v>485</v>
      </c>
      <c r="B90" s="33" t="s">
        <v>229</v>
      </c>
      <c r="C90" s="178"/>
      <c r="D90" s="178"/>
      <c r="E90" s="178"/>
      <c r="F90" s="175">
        <f t="shared" si="1"/>
        <v>0</v>
      </c>
    </row>
    <row r="91" spans="1:6" ht="15">
      <c r="A91" s="13" t="s">
        <v>486</v>
      </c>
      <c r="B91" s="33" t="s">
        <v>230</v>
      </c>
      <c r="C91" s="178">
        <v>433500</v>
      </c>
      <c r="D91" s="178"/>
      <c r="E91" s="178"/>
      <c r="F91" s="175">
        <f t="shared" si="1"/>
        <v>433500</v>
      </c>
    </row>
    <row r="92" spans="1:6" ht="30">
      <c r="A92" s="13" t="s">
        <v>487</v>
      </c>
      <c r="B92" s="33" t="s">
        <v>231</v>
      </c>
      <c r="C92" s="178"/>
      <c r="D92" s="178"/>
      <c r="E92" s="178"/>
      <c r="F92" s="175">
        <f t="shared" si="1"/>
        <v>0</v>
      </c>
    </row>
    <row r="93" spans="1:6" ht="30">
      <c r="A93" s="13" t="s">
        <v>488</v>
      </c>
      <c r="B93" s="33" t="s">
        <v>232</v>
      </c>
      <c r="C93" s="178"/>
      <c r="D93" s="178"/>
      <c r="E93" s="178"/>
      <c r="F93" s="175">
        <f t="shared" si="1"/>
        <v>0</v>
      </c>
    </row>
    <row r="94" spans="1:6" ht="15">
      <c r="A94" s="13" t="s">
        <v>233</v>
      </c>
      <c r="B94" s="33" t="s">
        <v>234</v>
      </c>
      <c r="C94" s="178"/>
      <c r="D94" s="178"/>
      <c r="E94" s="178"/>
      <c r="F94" s="175">
        <f t="shared" si="1"/>
        <v>0</v>
      </c>
    </row>
    <row r="95" spans="1:6" ht="15">
      <c r="A95" s="13" t="s">
        <v>690</v>
      </c>
      <c r="B95" s="33" t="s">
        <v>235</v>
      </c>
      <c r="C95" s="178"/>
      <c r="D95" s="178"/>
      <c r="E95" s="178"/>
      <c r="F95" s="175"/>
    </row>
    <row r="96" spans="1:6" ht="15">
      <c r="A96" s="13" t="s">
        <v>489</v>
      </c>
      <c r="B96" s="33" t="s">
        <v>691</v>
      </c>
      <c r="C96" s="178"/>
      <c r="D96" s="178"/>
      <c r="E96" s="178"/>
      <c r="F96" s="175">
        <f t="shared" si="1"/>
        <v>0</v>
      </c>
    </row>
    <row r="97" spans="1:6" s="123" customFormat="1" ht="15">
      <c r="A97" s="54" t="s">
        <v>449</v>
      </c>
      <c r="B97" s="57" t="s">
        <v>236</v>
      </c>
      <c r="C97" s="121">
        <f>SUM(C88:C96)</f>
        <v>433500</v>
      </c>
      <c r="D97" s="121">
        <f>SUM(D88:D96)</f>
        <v>0</v>
      </c>
      <c r="E97" s="121">
        <f>SUM(E88:E96)</f>
        <v>0</v>
      </c>
      <c r="F97" s="121">
        <f>SUM(F88:F96)</f>
        <v>433500</v>
      </c>
    </row>
    <row r="98" spans="1:6" s="146" customFormat="1" ht="15.75">
      <c r="A98" s="126" t="s">
        <v>67</v>
      </c>
      <c r="B98" s="147"/>
      <c r="C98" s="222">
        <f>C82+C87+C97</f>
        <v>160855236</v>
      </c>
      <c r="D98" s="222">
        <f>D82+D87+D97</f>
        <v>0</v>
      </c>
      <c r="E98" s="222">
        <f>E82+E87+E97</f>
        <v>0</v>
      </c>
      <c r="F98" s="222">
        <f>F82+F87+F97</f>
        <v>160855236</v>
      </c>
    </row>
    <row r="99" spans="1:6" s="129" customFormat="1" ht="15.75">
      <c r="A99" s="127" t="s">
        <v>497</v>
      </c>
      <c r="B99" s="141" t="s">
        <v>237</v>
      </c>
      <c r="C99" s="223">
        <f>C98+C74</f>
        <v>262942969</v>
      </c>
      <c r="D99" s="223">
        <f>D98+D74</f>
        <v>0</v>
      </c>
      <c r="E99" s="223">
        <f>E98+E74</f>
        <v>0</v>
      </c>
      <c r="F99" s="223">
        <f>F98+F74</f>
        <v>262942969</v>
      </c>
    </row>
    <row r="100" spans="1:25" ht="15">
      <c r="A100" s="13" t="s">
        <v>490</v>
      </c>
      <c r="B100" s="5" t="s">
        <v>238</v>
      </c>
      <c r="C100" s="190"/>
      <c r="D100" s="190"/>
      <c r="E100" s="190"/>
      <c r="F100" s="175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0"/>
      <c r="D101" s="190"/>
      <c r="E101" s="190"/>
      <c r="F101" s="175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0"/>
      <c r="D102" s="190"/>
      <c r="E102" s="190"/>
      <c r="F102" s="175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5" customFormat="1" ht="12.75">
      <c r="A103" s="15" t="s">
        <v>454</v>
      </c>
      <c r="B103" s="7" t="s">
        <v>245</v>
      </c>
      <c r="C103" s="191">
        <f>SUM(C100:C102)</f>
        <v>0</v>
      </c>
      <c r="D103" s="191">
        <f>SUM(D100:D102)</f>
        <v>0</v>
      </c>
      <c r="E103" s="191">
        <f>SUM(E100:E102)</f>
        <v>0</v>
      </c>
      <c r="F103" s="191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6"/>
      <c r="Y103" s="136"/>
    </row>
    <row r="104" spans="1:25" ht="15">
      <c r="A104" s="40" t="s">
        <v>492</v>
      </c>
      <c r="B104" s="5" t="s">
        <v>246</v>
      </c>
      <c r="C104" s="192"/>
      <c r="D104" s="192"/>
      <c r="E104" s="192"/>
      <c r="F104" s="175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2"/>
      <c r="D105" s="192"/>
      <c r="E105" s="192"/>
      <c r="F105" s="175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0"/>
      <c r="D106" s="190"/>
      <c r="E106" s="190"/>
      <c r="F106" s="175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0"/>
      <c r="D107" s="190"/>
      <c r="E107" s="190"/>
      <c r="F107" s="175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5" customFormat="1" ht="12.75">
      <c r="A108" s="14" t="s">
        <v>457</v>
      </c>
      <c r="B108" s="7" t="s">
        <v>253</v>
      </c>
      <c r="C108" s="193">
        <f>SUM(C104:C107)</f>
        <v>0</v>
      </c>
      <c r="D108" s="193">
        <f>SUM(D104:D107)</f>
        <v>0</v>
      </c>
      <c r="E108" s="193">
        <f>SUM(E104:E107)</f>
        <v>0</v>
      </c>
      <c r="F108" s="193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6"/>
      <c r="Y108" s="136"/>
    </row>
    <row r="109" spans="1:25" ht="15">
      <c r="A109" s="40" t="s">
        <v>254</v>
      </c>
      <c r="B109" s="5" t="s">
        <v>255</v>
      </c>
      <c r="C109" s="192"/>
      <c r="D109" s="192"/>
      <c r="E109" s="192"/>
      <c r="F109" s="175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215">
        <v>3113651</v>
      </c>
      <c r="D110" s="192"/>
      <c r="E110" s="192"/>
      <c r="F110" s="175">
        <f t="shared" si="1"/>
        <v>3113651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5" customFormat="1" ht="12.75">
      <c r="A111" s="14" t="s">
        <v>258</v>
      </c>
      <c r="B111" s="7" t="s">
        <v>259</v>
      </c>
      <c r="C111" s="193">
        <v>40178000</v>
      </c>
      <c r="D111" s="214"/>
      <c r="E111" s="214"/>
      <c r="F111" s="186">
        <f t="shared" si="1"/>
        <v>40178000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6"/>
      <c r="Y111" s="136"/>
    </row>
    <row r="112" spans="1:25" ht="15">
      <c r="A112" s="40" t="s">
        <v>260</v>
      </c>
      <c r="B112" s="5" t="s">
        <v>261</v>
      </c>
      <c r="C112" s="192"/>
      <c r="D112" s="192"/>
      <c r="E112" s="192"/>
      <c r="F112" s="175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2"/>
      <c r="D113" s="192"/>
      <c r="E113" s="192"/>
      <c r="F113" s="175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2"/>
      <c r="D114" s="192"/>
      <c r="E114" s="192"/>
      <c r="F114" s="175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3" customFormat="1" ht="15">
      <c r="A115" s="41" t="s">
        <v>458</v>
      </c>
      <c r="B115" s="42" t="s">
        <v>266</v>
      </c>
      <c r="C115" s="194">
        <f>C103+C108+C109+C110+C111+C112+C113+C114</f>
        <v>43291651</v>
      </c>
      <c r="D115" s="194">
        <f>D103+D108+D109+D110+D111+D112+D113+D114</f>
        <v>0</v>
      </c>
      <c r="E115" s="194">
        <f>E103+E108+E109+E110+E111+E112+E113+E114</f>
        <v>0</v>
      </c>
      <c r="F115" s="194">
        <f>F103+F108+F109+F110+F111+F112+F113+F114</f>
        <v>43291651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28"/>
      <c r="Y115" s="128"/>
    </row>
    <row r="116" spans="1:25" ht="15">
      <c r="A116" s="40" t="s">
        <v>267</v>
      </c>
      <c r="B116" s="5" t="s">
        <v>268</v>
      </c>
      <c r="C116" s="192"/>
      <c r="D116" s="192"/>
      <c r="E116" s="192"/>
      <c r="F116" s="175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0"/>
      <c r="D117" s="190"/>
      <c r="E117" s="190"/>
      <c r="F117" s="175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2"/>
      <c r="D118" s="192"/>
      <c r="E118" s="192"/>
      <c r="F118" s="175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2"/>
      <c r="D119" s="192"/>
      <c r="E119" s="192"/>
      <c r="F119" s="175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3" customFormat="1" ht="15">
      <c r="A120" s="41" t="s">
        <v>464</v>
      </c>
      <c r="B120" s="42" t="s">
        <v>276</v>
      </c>
      <c r="C120" s="194">
        <f>SUM(C116:C119)</f>
        <v>0</v>
      </c>
      <c r="D120" s="194">
        <f>SUM(D116:D119)</f>
        <v>0</v>
      </c>
      <c r="E120" s="194">
        <f>SUM(E116:E119)</f>
        <v>0</v>
      </c>
      <c r="F120" s="194">
        <f>SUM(F116:F119)</f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28"/>
      <c r="Y120" s="128"/>
    </row>
    <row r="121" spans="1:25" ht="15">
      <c r="A121" s="13" t="s">
        <v>277</v>
      </c>
      <c r="B121" s="5" t="s">
        <v>278</v>
      </c>
      <c r="C121" s="190"/>
      <c r="D121" s="190"/>
      <c r="E121" s="190"/>
      <c r="F121" s="175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0" customFormat="1" ht="15.75">
      <c r="A122" s="130" t="s">
        <v>498</v>
      </c>
      <c r="B122" s="23" t="s">
        <v>279</v>
      </c>
      <c r="C122" s="195">
        <f>C115+C120</f>
        <v>43291651</v>
      </c>
      <c r="D122" s="195">
        <f>D115+D120</f>
        <v>0</v>
      </c>
      <c r="E122" s="195">
        <f>E115+E120</f>
        <v>0</v>
      </c>
      <c r="F122" s="195">
        <f>F115+F120</f>
        <v>43291651</v>
      </c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9"/>
      <c r="Y122" s="139"/>
    </row>
    <row r="123" spans="1:25" s="140" customFormat="1" ht="15.75">
      <c r="A123" s="131" t="s">
        <v>535</v>
      </c>
      <c r="B123" s="143"/>
      <c r="C123" s="224">
        <f>C99+C122</f>
        <v>306234620</v>
      </c>
      <c r="D123" s="224">
        <f>D99+D122</f>
        <v>0</v>
      </c>
      <c r="E123" s="224">
        <f>E99+E122</f>
        <v>0</v>
      </c>
      <c r="F123" s="224">
        <f>F99+F122</f>
        <v>306234620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</row>
    <row r="124" spans="2:25" ht="15">
      <c r="B124" s="26"/>
      <c r="C124" s="196"/>
      <c r="D124" s="196"/>
      <c r="E124" s="196"/>
      <c r="F124" s="19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6"/>
      <c r="D125" s="196"/>
      <c r="E125" s="196"/>
      <c r="F125" s="19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6"/>
      <c r="D126" s="196"/>
      <c r="E126" s="196"/>
      <c r="F126" s="19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6"/>
      <c r="D127" s="196"/>
      <c r="E127" s="196"/>
      <c r="F127" s="19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6"/>
      <c r="D128" s="196"/>
      <c r="E128" s="196"/>
      <c r="F128" s="19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6"/>
      <c r="D129" s="196"/>
      <c r="E129" s="196"/>
      <c r="F129" s="19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6"/>
      <c r="D130" s="196"/>
      <c r="E130" s="196"/>
      <c r="F130" s="19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6"/>
      <c r="D131" s="196"/>
      <c r="E131" s="196"/>
      <c r="F131" s="19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6"/>
      <c r="D132" s="196"/>
      <c r="E132" s="196"/>
      <c r="F132" s="19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6"/>
      <c r="D133" s="196"/>
      <c r="E133" s="196"/>
      <c r="F133" s="19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6"/>
      <c r="D134" s="196"/>
      <c r="E134" s="196"/>
      <c r="F134" s="19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6"/>
      <c r="D135" s="196"/>
      <c r="E135" s="196"/>
      <c r="F135" s="19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6"/>
      <c r="D136" s="196"/>
      <c r="E136" s="196"/>
      <c r="F136" s="19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6"/>
      <c r="D137" s="196"/>
      <c r="E137" s="196"/>
      <c r="F137" s="19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6"/>
      <c r="D138" s="196"/>
      <c r="E138" s="196"/>
      <c r="F138" s="19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6"/>
      <c r="D139" s="196"/>
      <c r="E139" s="196"/>
      <c r="F139" s="19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6"/>
      <c r="D140" s="196"/>
      <c r="E140" s="196"/>
      <c r="F140" s="19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6"/>
      <c r="D141" s="196"/>
      <c r="E141" s="196"/>
      <c r="F141" s="19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6"/>
      <c r="D142" s="196"/>
      <c r="E142" s="196"/>
      <c r="F142" s="19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6"/>
      <c r="D143" s="196"/>
      <c r="E143" s="196"/>
      <c r="F143" s="19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6"/>
      <c r="D144" s="196"/>
      <c r="E144" s="196"/>
      <c r="F144" s="19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6"/>
      <c r="D145" s="196"/>
      <c r="E145" s="196"/>
      <c r="F145" s="19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6"/>
      <c r="D146" s="196"/>
      <c r="E146" s="196"/>
      <c r="F146" s="19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6"/>
      <c r="D147" s="196"/>
      <c r="E147" s="196"/>
      <c r="F147" s="19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6"/>
      <c r="D148" s="196"/>
      <c r="E148" s="196"/>
      <c r="F148" s="19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6"/>
      <c r="D149" s="196"/>
      <c r="E149" s="196"/>
      <c r="F149" s="19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6"/>
      <c r="D150" s="196"/>
      <c r="E150" s="196"/>
      <c r="F150" s="19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6"/>
      <c r="D151" s="196"/>
      <c r="E151" s="196"/>
      <c r="F151" s="19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6"/>
      <c r="D152" s="196"/>
      <c r="E152" s="196"/>
      <c r="F152" s="19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6"/>
      <c r="D153" s="196"/>
      <c r="E153" s="196"/>
      <c r="F153" s="19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6"/>
      <c r="D154" s="196"/>
      <c r="E154" s="196"/>
      <c r="F154" s="19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6"/>
      <c r="D155" s="196"/>
      <c r="E155" s="196"/>
      <c r="F155" s="19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6"/>
      <c r="D156" s="196"/>
      <c r="E156" s="196"/>
      <c r="F156" s="19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6"/>
      <c r="D157" s="196"/>
      <c r="E157" s="196"/>
      <c r="F157" s="19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6"/>
      <c r="D158" s="196"/>
      <c r="E158" s="196"/>
      <c r="F158" s="19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6"/>
      <c r="D159" s="196"/>
      <c r="E159" s="196"/>
      <c r="F159" s="19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6"/>
      <c r="D160" s="196"/>
      <c r="E160" s="196"/>
      <c r="F160" s="19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6"/>
      <c r="D161" s="196"/>
      <c r="E161" s="196"/>
      <c r="F161" s="19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6"/>
      <c r="D162" s="196"/>
      <c r="E162" s="196"/>
      <c r="F162" s="19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6"/>
      <c r="D163" s="196"/>
      <c r="E163" s="196"/>
      <c r="F163" s="19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6"/>
      <c r="D164" s="196"/>
      <c r="E164" s="196"/>
      <c r="F164" s="19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6"/>
      <c r="D165" s="196"/>
      <c r="E165" s="196"/>
      <c r="F165" s="19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6"/>
      <c r="D166" s="196"/>
      <c r="E166" s="196"/>
      <c r="F166" s="19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6"/>
      <c r="D167" s="196"/>
      <c r="E167" s="196"/>
      <c r="F167" s="19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6"/>
      <c r="D168" s="196"/>
      <c r="E168" s="196"/>
      <c r="F168" s="19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6"/>
      <c r="D169" s="196"/>
      <c r="E169" s="196"/>
      <c r="F169" s="19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6"/>
      <c r="D170" s="196"/>
      <c r="E170" s="196"/>
      <c r="F170" s="19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6"/>
      <c r="D171" s="196"/>
      <c r="E171" s="196"/>
      <c r="F171" s="19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6"/>
      <c r="D172" s="196"/>
      <c r="E172" s="196"/>
      <c r="F172" s="19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 3/2018. (II.22.)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4" width="14.57421875" style="117" customWidth="1"/>
    <col min="5" max="5" width="18.57421875" style="117" customWidth="1"/>
  </cols>
  <sheetData>
    <row r="1" spans="1:6" ht="15" hidden="1">
      <c r="A1" s="86" t="s">
        <v>27</v>
      </c>
      <c r="B1" s="87"/>
      <c r="C1" s="212"/>
      <c r="D1" s="212"/>
      <c r="E1" s="216"/>
      <c r="F1" s="104"/>
    </row>
    <row r="2" spans="1:5" ht="26.25" customHeight="1">
      <c r="A2" s="277" t="s">
        <v>723</v>
      </c>
      <c r="B2" s="288"/>
      <c r="C2" s="288"/>
      <c r="D2" s="288"/>
      <c r="E2" s="288"/>
    </row>
    <row r="3" spans="1:5" ht="30.75" customHeight="1">
      <c r="A3" s="279" t="s">
        <v>742</v>
      </c>
      <c r="B3" s="275"/>
      <c r="C3" s="275"/>
      <c r="D3" s="275"/>
      <c r="E3" s="275"/>
    </row>
    <row r="5" spans="1:5" ht="15">
      <c r="A5" s="4" t="s">
        <v>4</v>
      </c>
      <c r="C5" s="230"/>
      <c r="D5" s="230"/>
      <c r="E5" s="230"/>
    </row>
    <row r="6" spans="1:5" ht="48.75" customHeight="1">
      <c r="A6" s="2" t="s">
        <v>100</v>
      </c>
      <c r="B6" s="3" t="s">
        <v>101</v>
      </c>
      <c r="C6" s="183" t="s">
        <v>739</v>
      </c>
      <c r="D6" s="183" t="s">
        <v>740</v>
      </c>
      <c r="E6" s="183" t="s">
        <v>741</v>
      </c>
    </row>
    <row r="7" spans="1:5" ht="15">
      <c r="A7" s="34" t="s">
        <v>403</v>
      </c>
      <c r="B7" s="33" t="s">
        <v>127</v>
      </c>
      <c r="C7" s="119">
        <v>21874609</v>
      </c>
      <c r="D7" s="119">
        <v>26167972</v>
      </c>
      <c r="E7" s="119">
        <v>27016000</v>
      </c>
    </row>
    <row r="8" spans="1:5" ht="15">
      <c r="A8" s="5" t="s">
        <v>404</v>
      </c>
      <c r="B8" s="33" t="s">
        <v>134</v>
      </c>
      <c r="C8" s="119">
        <v>628198</v>
      </c>
      <c r="D8" s="119">
        <v>0</v>
      </c>
      <c r="E8" s="119">
        <v>0</v>
      </c>
    </row>
    <row r="9" spans="1:5" ht="15">
      <c r="A9" s="56" t="s">
        <v>495</v>
      </c>
      <c r="B9" s="57" t="s">
        <v>135</v>
      </c>
      <c r="C9" s="121">
        <f>SUM(C7:C8)</f>
        <v>22502807</v>
      </c>
      <c r="D9" s="121">
        <f>SUM(D7:D8)</f>
        <v>26167972</v>
      </c>
      <c r="E9" s="121">
        <f>SUM(E7:E8)</f>
        <v>27016000</v>
      </c>
    </row>
    <row r="10" spans="1:5" ht="15">
      <c r="A10" s="42" t="s">
        <v>466</v>
      </c>
      <c r="B10" s="57" t="s">
        <v>136</v>
      </c>
      <c r="C10" s="121">
        <v>5461368</v>
      </c>
      <c r="D10" s="121">
        <v>6025321</v>
      </c>
      <c r="E10" s="121">
        <v>5400000</v>
      </c>
    </row>
    <row r="11" spans="1:5" ht="15">
      <c r="A11" s="5" t="s">
        <v>405</v>
      </c>
      <c r="B11" s="33" t="s">
        <v>143</v>
      </c>
      <c r="C11" s="119">
        <v>1182176</v>
      </c>
      <c r="D11" s="119">
        <v>847398</v>
      </c>
      <c r="E11" s="119">
        <v>1000000</v>
      </c>
    </row>
    <row r="12" spans="1:5" ht="15">
      <c r="A12" s="5" t="s">
        <v>496</v>
      </c>
      <c r="B12" s="33" t="s">
        <v>148</v>
      </c>
      <c r="C12" s="119">
        <v>2465169</v>
      </c>
      <c r="D12" s="119">
        <v>1889066</v>
      </c>
      <c r="E12" s="119">
        <v>2250000</v>
      </c>
    </row>
    <row r="13" spans="1:5" ht="15">
      <c r="A13" s="5" t="s">
        <v>406</v>
      </c>
      <c r="B13" s="33" t="s">
        <v>160</v>
      </c>
      <c r="C13" s="119">
        <v>2303202</v>
      </c>
      <c r="D13" s="119">
        <v>2680909</v>
      </c>
      <c r="E13" s="119">
        <v>3090000</v>
      </c>
    </row>
    <row r="14" spans="1:5" ht="15">
      <c r="A14" s="5" t="s">
        <v>407</v>
      </c>
      <c r="B14" s="33" t="s">
        <v>165</v>
      </c>
      <c r="C14" s="119">
        <v>74031</v>
      </c>
      <c r="D14" s="119">
        <v>110830</v>
      </c>
      <c r="E14" s="119">
        <v>120000</v>
      </c>
    </row>
    <row r="15" spans="1:5" ht="15">
      <c r="A15" s="5" t="s">
        <v>408</v>
      </c>
      <c r="B15" s="33" t="s">
        <v>174</v>
      </c>
      <c r="C15" s="119">
        <v>1210819</v>
      </c>
      <c r="D15" s="119">
        <v>1060221</v>
      </c>
      <c r="E15" s="119">
        <v>1302000</v>
      </c>
    </row>
    <row r="16" spans="1:5" ht="15">
      <c r="A16" s="42" t="s">
        <v>409</v>
      </c>
      <c r="B16" s="57" t="s">
        <v>175</v>
      </c>
      <c r="C16" s="121">
        <f>SUM(C11:C15)</f>
        <v>7235397</v>
      </c>
      <c r="D16" s="121">
        <f>SUM(D11:D15)</f>
        <v>6588424</v>
      </c>
      <c r="E16" s="121">
        <f>SUM(E11:E15)</f>
        <v>7762000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/>
      <c r="D18" s="119"/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/>
      <c r="D20" s="119"/>
      <c r="E20" s="119"/>
    </row>
    <row r="21" spans="1:5" ht="15">
      <c r="A21" s="17" t="s">
        <v>474</v>
      </c>
      <c r="B21" s="33" t="s">
        <v>181</v>
      </c>
      <c r="C21" s="119"/>
      <c r="D21" s="119"/>
      <c r="E21" s="119"/>
    </row>
    <row r="22" spans="1:5" ht="15">
      <c r="A22" s="13" t="s">
        <v>475</v>
      </c>
      <c r="B22" s="33" t="s">
        <v>182</v>
      </c>
      <c r="C22" s="119"/>
      <c r="D22" s="119"/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/>
      <c r="D24" s="119"/>
      <c r="E24" s="119"/>
    </row>
    <row r="25" spans="1:5" ht="15">
      <c r="A25" s="54" t="s">
        <v>439</v>
      </c>
      <c r="B25" s="57" t="s">
        <v>185</v>
      </c>
      <c r="C25" s="121">
        <f>SUM(C17:C24)</f>
        <v>0</v>
      </c>
      <c r="D25" s="121">
        <f>SUM(D17:D24)</f>
        <v>0</v>
      </c>
      <c r="E25" s="121">
        <f>SUM(E17:E24)</f>
        <v>0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/>
      <c r="D27" s="119"/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/>
      <c r="D31" s="119"/>
      <c r="E31" s="119"/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/>
      <c r="D33" s="119"/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688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/>
      <c r="D37" s="119"/>
      <c r="E37" s="119"/>
    </row>
    <row r="38" spans="1:5" ht="15">
      <c r="A38" s="21" t="s">
        <v>687</v>
      </c>
      <c r="B38" s="33" t="s">
        <v>689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SUM(C26:C37)</f>
        <v>0</v>
      </c>
      <c r="D39" s="121">
        <f>SUM(D26:D37)</f>
        <v>0</v>
      </c>
      <c r="E39" s="121">
        <f>SUM(E26:E37)</f>
        <v>0</v>
      </c>
    </row>
    <row r="40" spans="1:5" ht="15.75">
      <c r="A40" s="63" t="s">
        <v>66</v>
      </c>
      <c r="B40" s="103"/>
      <c r="C40" s="121">
        <f>C39+C16+C10+C9</f>
        <v>35199572</v>
      </c>
      <c r="D40" s="121">
        <f>D39+D16+D10+D9</f>
        <v>38781717</v>
      </c>
      <c r="E40" s="121">
        <f>E39+E25+E16+E10+E9</f>
        <v>40178000</v>
      </c>
    </row>
    <row r="41" spans="1:5" ht="15">
      <c r="A41" s="37" t="s">
        <v>203</v>
      </c>
      <c r="B41" s="33" t="s">
        <v>204</v>
      </c>
      <c r="C41" s="119"/>
      <c r="D41" s="119"/>
      <c r="E41" s="119"/>
    </row>
    <row r="42" spans="1:5" ht="15">
      <c r="A42" s="37" t="s">
        <v>483</v>
      </c>
      <c r="B42" s="33" t="s">
        <v>205</v>
      </c>
      <c r="C42" s="119"/>
      <c r="D42" s="119"/>
      <c r="E42" s="119"/>
    </row>
    <row r="43" spans="1:5" ht="15">
      <c r="A43" s="37" t="s">
        <v>206</v>
      </c>
      <c r="B43" s="33" t="s">
        <v>207</v>
      </c>
      <c r="C43" s="119"/>
      <c r="D43" s="119"/>
      <c r="E43" s="119"/>
    </row>
    <row r="44" spans="1:5" ht="15">
      <c r="A44" s="37" t="s">
        <v>208</v>
      </c>
      <c r="B44" s="33" t="s">
        <v>209</v>
      </c>
      <c r="C44" s="119"/>
      <c r="D44" s="119">
        <v>89990</v>
      </c>
      <c r="E44" s="119"/>
    </row>
    <row r="45" spans="1:5" ht="15">
      <c r="A45" s="6" t="s">
        <v>210</v>
      </c>
      <c r="B45" s="33" t="s">
        <v>211</v>
      </c>
      <c r="C45" s="119"/>
      <c r="D45" s="119"/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/>
      <c r="D47" s="119">
        <v>24297</v>
      </c>
      <c r="E47" s="119"/>
    </row>
    <row r="48" spans="1:5" ht="15">
      <c r="A48" s="55" t="s">
        <v>447</v>
      </c>
      <c r="B48" s="57" t="s">
        <v>216</v>
      </c>
      <c r="C48" s="121">
        <f>SUM(C41:C47)</f>
        <v>0</v>
      </c>
      <c r="D48" s="121">
        <f>SUM(D41:D47)</f>
        <v>114287</v>
      </c>
      <c r="E48" s="121">
        <f>SUM(E41:E47)</f>
        <v>0</v>
      </c>
    </row>
    <row r="49" spans="1:5" ht="15">
      <c r="A49" s="13" t="s">
        <v>217</v>
      </c>
      <c r="B49" s="33" t="s">
        <v>218</v>
      </c>
      <c r="C49" s="119"/>
      <c r="D49" s="119"/>
      <c r="E49" s="119"/>
    </row>
    <row r="50" spans="1:5" ht="15">
      <c r="A50" s="13" t="s">
        <v>219</v>
      </c>
      <c r="B50" s="33" t="s">
        <v>220</v>
      </c>
      <c r="C50" s="119"/>
      <c r="D50" s="119"/>
      <c r="E50" s="119"/>
    </row>
    <row r="51" spans="1:5" ht="15">
      <c r="A51" s="13" t="s">
        <v>221</v>
      </c>
      <c r="B51" s="33" t="s">
        <v>222</v>
      </c>
      <c r="C51" s="119"/>
      <c r="D51" s="119"/>
      <c r="E51" s="119"/>
    </row>
    <row r="52" spans="1:5" ht="15">
      <c r="A52" s="13" t="s">
        <v>223</v>
      </c>
      <c r="B52" s="33" t="s">
        <v>224</v>
      </c>
      <c r="C52" s="119"/>
      <c r="D52" s="119"/>
      <c r="E52" s="119"/>
    </row>
    <row r="53" spans="1:5" ht="15">
      <c r="A53" s="54" t="s">
        <v>448</v>
      </c>
      <c r="B53" s="57" t="s">
        <v>225</v>
      </c>
      <c r="C53" s="121">
        <f>SUM(C49:C52)</f>
        <v>0</v>
      </c>
      <c r="D53" s="121">
        <f>SUM(D49:D52)</f>
        <v>0</v>
      </c>
      <c r="E53" s="121">
        <f>SUM(E49:E52)</f>
        <v>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/>
      <c r="D57" s="119"/>
      <c r="E57" s="119"/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/>
      <c r="D61" s="119"/>
      <c r="E61" s="119"/>
    </row>
    <row r="62" spans="1:5" ht="15">
      <c r="A62" s="54" t="s">
        <v>449</v>
      </c>
      <c r="B62" s="57" t="s">
        <v>236</v>
      </c>
      <c r="C62" s="121">
        <f>SUM(C54:C61)</f>
        <v>0</v>
      </c>
      <c r="D62" s="121">
        <f>SUM(D54:D61)</f>
        <v>0</v>
      </c>
      <c r="E62" s="121">
        <f>SUM(E54:E61)</f>
        <v>0</v>
      </c>
    </row>
    <row r="63" spans="1:5" ht="15.75">
      <c r="A63" s="63" t="s">
        <v>67</v>
      </c>
      <c r="B63" s="103"/>
      <c r="C63" s="121">
        <f>C62+C53+C48</f>
        <v>0</v>
      </c>
      <c r="D63" s="121">
        <f>D62+D53+D48</f>
        <v>114287</v>
      </c>
      <c r="E63" s="121">
        <f>E62+E53+E48</f>
        <v>0</v>
      </c>
    </row>
    <row r="64" spans="1:5" ht="15.75">
      <c r="A64" s="38" t="s">
        <v>497</v>
      </c>
      <c r="B64" s="39" t="s">
        <v>237</v>
      </c>
      <c r="C64" s="121">
        <f>C63+C40</f>
        <v>35199572</v>
      </c>
      <c r="D64" s="121">
        <f>D63+D40</f>
        <v>38896004</v>
      </c>
      <c r="E64" s="121">
        <f>E63+E40</f>
        <v>40178000</v>
      </c>
    </row>
    <row r="65" spans="1:5" ht="15">
      <c r="A65" s="15" t="s">
        <v>454</v>
      </c>
      <c r="B65" s="7" t="s">
        <v>245</v>
      </c>
      <c r="C65" s="213"/>
      <c r="D65" s="213"/>
      <c r="E65" s="213"/>
    </row>
    <row r="66" spans="1:5" ht="15">
      <c r="A66" s="14" t="s">
        <v>457</v>
      </c>
      <c r="B66" s="7" t="s">
        <v>253</v>
      </c>
      <c r="C66" s="214"/>
      <c r="D66" s="214"/>
      <c r="E66" s="214"/>
    </row>
    <row r="67" spans="1:5" ht="15">
      <c r="A67" s="40" t="s">
        <v>254</v>
      </c>
      <c r="B67" s="5" t="s">
        <v>255</v>
      </c>
      <c r="C67" s="192"/>
      <c r="D67" s="192"/>
      <c r="E67" s="192"/>
    </row>
    <row r="68" spans="1:5" ht="15">
      <c r="A68" s="40" t="s">
        <v>256</v>
      </c>
      <c r="B68" s="5" t="s">
        <v>257</v>
      </c>
      <c r="C68" s="192"/>
      <c r="D68" s="192"/>
      <c r="E68" s="192"/>
    </row>
    <row r="69" spans="1:5" ht="15">
      <c r="A69" s="14" t="s">
        <v>258</v>
      </c>
      <c r="B69" s="7" t="s">
        <v>259</v>
      </c>
      <c r="C69" s="192"/>
      <c r="D69" s="192"/>
      <c r="E69" s="192"/>
    </row>
    <row r="70" spans="1:5" ht="15">
      <c r="A70" s="40" t="s">
        <v>260</v>
      </c>
      <c r="B70" s="5" t="s">
        <v>261</v>
      </c>
      <c r="C70" s="192"/>
      <c r="D70" s="192"/>
      <c r="E70" s="192"/>
    </row>
    <row r="71" spans="1:5" ht="15">
      <c r="A71" s="40" t="s">
        <v>262</v>
      </c>
      <c r="B71" s="5" t="s">
        <v>263</v>
      </c>
      <c r="C71" s="192"/>
      <c r="D71" s="192"/>
      <c r="E71" s="192"/>
    </row>
    <row r="72" spans="1:5" ht="15">
      <c r="A72" s="40" t="s">
        <v>264</v>
      </c>
      <c r="B72" s="5" t="s">
        <v>265</v>
      </c>
      <c r="C72" s="192"/>
      <c r="D72" s="192"/>
      <c r="E72" s="192"/>
    </row>
    <row r="73" spans="1:5" ht="15">
      <c r="A73" s="41" t="s">
        <v>458</v>
      </c>
      <c r="B73" s="42" t="s">
        <v>266</v>
      </c>
      <c r="C73" s="214"/>
      <c r="D73" s="214"/>
      <c r="E73" s="214"/>
    </row>
    <row r="74" spans="1:5" ht="15">
      <c r="A74" s="40" t="s">
        <v>267</v>
      </c>
      <c r="B74" s="5" t="s">
        <v>268</v>
      </c>
      <c r="C74" s="192"/>
      <c r="D74" s="192"/>
      <c r="E74" s="192"/>
    </row>
    <row r="75" spans="1:5" ht="15">
      <c r="A75" s="13" t="s">
        <v>269</v>
      </c>
      <c r="B75" s="5" t="s">
        <v>270</v>
      </c>
      <c r="C75" s="190"/>
      <c r="D75" s="190"/>
      <c r="E75" s="190"/>
    </row>
    <row r="76" spans="1:5" ht="15">
      <c r="A76" s="40" t="s">
        <v>494</v>
      </c>
      <c r="B76" s="5" t="s">
        <v>271</v>
      </c>
      <c r="C76" s="192"/>
      <c r="D76" s="192"/>
      <c r="E76" s="192"/>
    </row>
    <row r="77" spans="1:5" ht="15">
      <c r="A77" s="40" t="s">
        <v>463</v>
      </c>
      <c r="B77" s="5" t="s">
        <v>272</v>
      </c>
      <c r="C77" s="192"/>
      <c r="D77" s="192"/>
      <c r="E77" s="192"/>
    </row>
    <row r="78" spans="1:5" ht="15">
      <c r="A78" s="41" t="s">
        <v>464</v>
      </c>
      <c r="B78" s="42" t="s">
        <v>276</v>
      </c>
      <c r="C78" s="214"/>
      <c r="D78" s="214"/>
      <c r="E78" s="214"/>
    </row>
    <row r="79" spans="1:5" ht="15">
      <c r="A79" s="13" t="s">
        <v>277</v>
      </c>
      <c r="B79" s="5" t="s">
        <v>278</v>
      </c>
      <c r="C79" s="190"/>
      <c r="D79" s="190"/>
      <c r="E79" s="190"/>
    </row>
    <row r="80" spans="1:5" ht="15.75">
      <c r="A80" s="43" t="s">
        <v>498</v>
      </c>
      <c r="B80" s="44" t="s">
        <v>279</v>
      </c>
      <c r="C80" s="193">
        <v>0</v>
      </c>
      <c r="D80" s="193">
        <v>0</v>
      </c>
      <c r="E80" s="193">
        <v>0</v>
      </c>
    </row>
    <row r="81" spans="1:5" ht="15.75">
      <c r="A81" s="48" t="s">
        <v>535</v>
      </c>
      <c r="B81" s="49"/>
      <c r="C81" s="121">
        <f>C80+C64</f>
        <v>35199572</v>
      </c>
      <c r="D81" s="121">
        <f>D80+D64</f>
        <v>38896004</v>
      </c>
      <c r="E81" s="121">
        <f>E80+E64</f>
        <v>40178000</v>
      </c>
    </row>
    <row r="82" spans="1:5" ht="51.75" customHeight="1">
      <c r="A82" s="2" t="s">
        <v>100</v>
      </c>
      <c r="B82" s="3" t="s">
        <v>51</v>
      </c>
      <c r="C82" s="183" t="s">
        <v>739</v>
      </c>
      <c r="D82" s="183" t="s">
        <v>740</v>
      </c>
      <c r="E82" s="183" t="s">
        <v>741</v>
      </c>
    </row>
    <row r="83" spans="1:5" ht="15">
      <c r="A83" s="5" t="s">
        <v>538</v>
      </c>
      <c r="B83" s="6" t="s">
        <v>292</v>
      </c>
      <c r="C83" s="200"/>
      <c r="D83" s="200"/>
      <c r="E83" s="200"/>
    </row>
    <row r="84" spans="1:5" ht="15">
      <c r="A84" s="5" t="s">
        <v>293</v>
      </c>
      <c r="B84" s="6" t="s">
        <v>294</v>
      </c>
      <c r="C84" s="200"/>
      <c r="D84" s="200"/>
      <c r="E84" s="200"/>
    </row>
    <row r="85" spans="1:5" ht="15">
      <c r="A85" s="5" t="s">
        <v>295</v>
      </c>
      <c r="B85" s="6" t="s">
        <v>296</v>
      </c>
      <c r="C85" s="200"/>
      <c r="D85" s="200"/>
      <c r="E85" s="200"/>
    </row>
    <row r="86" spans="1:5" ht="15">
      <c r="A86" s="5" t="s">
        <v>499</v>
      </c>
      <c r="B86" s="6" t="s">
        <v>297</v>
      </c>
      <c r="C86" s="200"/>
      <c r="D86" s="200"/>
      <c r="E86" s="200"/>
    </row>
    <row r="87" spans="1:5" ht="15">
      <c r="A87" s="5" t="s">
        <v>500</v>
      </c>
      <c r="B87" s="6" t="s">
        <v>298</v>
      </c>
      <c r="C87" s="200"/>
      <c r="D87" s="200"/>
      <c r="E87" s="200"/>
    </row>
    <row r="88" spans="1:5" ht="15">
      <c r="A88" s="5" t="s">
        <v>501</v>
      </c>
      <c r="B88" s="6" t="s">
        <v>299</v>
      </c>
      <c r="C88" s="200">
        <v>1326954</v>
      </c>
      <c r="D88" s="200">
        <v>0</v>
      </c>
      <c r="E88" s="200"/>
    </row>
    <row r="89" spans="1:5" ht="15">
      <c r="A89" s="42" t="s">
        <v>539</v>
      </c>
      <c r="B89" s="55" t="s">
        <v>300</v>
      </c>
      <c r="C89" s="201">
        <f>SUM(C83:C88)</f>
        <v>1326954</v>
      </c>
      <c r="D89" s="201">
        <f>SUM(D83:D88)</f>
        <v>0</v>
      </c>
      <c r="E89" s="201">
        <f>SUM(E83:E88)</f>
        <v>0</v>
      </c>
    </row>
    <row r="90" spans="1:5" ht="15">
      <c r="A90" s="5" t="s">
        <v>541</v>
      </c>
      <c r="B90" s="6" t="s">
        <v>311</v>
      </c>
      <c r="C90" s="200"/>
      <c r="D90" s="200"/>
      <c r="E90" s="200"/>
    </row>
    <row r="91" spans="1:5" ht="15">
      <c r="A91" s="5" t="s">
        <v>507</v>
      </c>
      <c r="B91" s="6" t="s">
        <v>312</v>
      </c>
      <c r="C91" s="200"/>
      <c r="D91" s="200"/>
      <c r="E91" s="200"/>
    </row>
    <row r="92" spans="1:5" ht="15">
      <c r="A92" s="5" t="s">
        <v>508</v>
      </c>
      <c r="B92" s="6" t="s">
        <v>313</v>
      </c>
      <c r="C92" s="200"/>
      <c r="D92" s="200"/>
      <c r="E92" s="200"/>
    </row>
    <row r="93" spans="1:5" ht="15">
      <c r="A93" s="5" t="s">
        <v>509</v>
      </c>
      <c r="B93" s="6" t="s">
        <v>314</v>
      </c>
      <c r="C93" s="200"/>
      <c r="D93" s="200"/>
      <c r="E93" s="200"/>
    </row>
    <row r="94" spans="1:5" ht="15">
      <c r="A94" s="5" t="s">
        <v>542</v>
      </c>
      <c r="B94" s="6" t="s">
        <v>329</v>
      </c>
      <c r="C94" s="200"/>
      <c r="D94" s="200"/>
      <c r="E94" s="200"/>
    </row>
    <row r="95" spans="1:5" ht="15">
      <c r="A95" s="5" t="s">
        <v>514</v>
      </c>
      <c r="B95" s="6" t="s">
        <v>330</v>
      </c>
      <c r="C95" s="200">
        <v>0</v>
      </c>
      <c r="D95" s="200">
        <v>0</v>
      </c>
      <c r="E95" s="200"/>
    </row>
    <row r="96" spans="1:5" ht="15">
      <c r="A96" s="42" t="s">
        <v>543</v>
      </c>
      <c r="B96" s="55" t="s">
        <v>331</v>
      </c>
      <c r="C96" s="201">
        <f>SUM(C90:C95)</f>
        <v>0</v>
      </c>
      <c r="D96" s="201">
        <f>SUM(D90:D95)</f>
        <v>0</v>
      </c>
      <c r="E96" s="201">
        <f>SUM(E90:E95)</f>
        <v>0</v>
      </c>
    </row>
    <row r="97" spans="1:5" ht="15">
      <c r="A97" s="13" t="s">
        <v>332</v>
      </c>
      <c r="B97" s="6" t="s">
        <v>333</v>
      </c>
      <c r="C97" s="200"/>
      <c r="D97" s="200"/>
      <c r="E97" s="200"/>
    </row>
    <row r="98" spans="1:5" ht="15">
      <c r="A98" s="13" t="s">
        <v>515</v>
      </c>
      <c r="B98" s="6" t="s">
        <v>334</v>
      </c>
      <c r="C98" s="200"/>
      <c r="D98" s="200"/>
      <c r="E98" s="200"/>
    </row>
    <row r="99" spans="1:5" ht="15">
      <c r="A99" s="13" t="s">
        <v>516</v>
      </c>
      <c r="B99" s="6" t="s">
        <v>335</v>
      </c>
      <c r="C99" s="200"/>
      <c r="D99" s="200"/>
      <c r="E99" s="200"/>
    </row>
    <row r="100" spans="1:5" ht="15">
      <c r="A100" s="13" t="s">
        <v>517</v>
      </c>
      <c r="B100" s="6" t="s">
        <v>336</v>
      </c>
      <c r="C100" s="200"/>
      <c r="D100" s="200"/>
      <c r="E100" s="200"/>
    </row>
    <row r="101" spans="1:5" ht="15">
      <c r="A101" s="13" t="s">
        <v>337</v>
      </c>
      <c r="B101" s="6" t="s">
        <v>338</v>
      </c>
      <c r="C101" s="200"/>
      <c r="D101" s="200"/>
      <c r="E101" s="200"/>
    </row>
    <row r="102" spans="1:5" ht="15">
      <c r="A102" s="13" t="s">
        <v>339</v>
      </c>
      <c r="B102" s="6" t="s">
        <v>340</v>
      </c>
      <c r="C102" s="200"/>
      <c r="D102" s="200"/>
      <c r="E102" s="200"/>
    </row>
    <row r="103" spans="1:5" ht="15">
      <c r="A103" s="13" t="s">
        <v>341</v>
      </c>
      <c r="B103" s="6" t="s">
        <v>342</v>
      </c>
      <c r="C103" s="200"/>
      <c r="D103" s="200"/>
      <c r="E103" s="200"/>
    </row>
    <row r="104" spans="1:5" ht="15">
      <c r="A104" s="13" t="s">
        <v>693</v>
      </c>
      <c r="B104" s="6" t="s">
        <v>343</v>
      </c>
      <c r="C104" s="200">
        <v>17</v>
      </c>
      <c r="D104" s="200">
        <v>1</v>
      </c>
      <c r="E104" s="200"/>
    </row>
    <row r="105" spans="1:5" ht="15">
      <c r="A105" s="13" t="s">
        <v>519</v>
      </c>
      <c r="B105" s="6" t="s">
        <v>344</v>
      </c>
      <c r="C105" s="200"/>
      <c r="D105" s="200"/>
      <c r="E105" s="200"/>
    </row>
    <row r="106" spans="1:5" ht="15">
      <c r="A106" s="13" t="s">
        <v>520</v>
      </c>
      <c r="B106" s="6" t="s">
        <v>345</v>
      </c>
      <c r="C106" s="200">
        <v>11297</v>
      </c>
      <c r="D106" s="200">
        <v>119986</v>
      </c>
      <c r="E106" s="200"/>
    </row>
    <row r="107" spans="1:5" ht="15">
      <c r="A107" s="54" t="s">
        <v>544</v>
      </c>
      <c r="B107" s="55" t="s">
        <v>346</v>
      </c>
      <c r="C107" s="201">
        <f>SUM(C97:C106)</f>
        <v>11314</v>
      </c>
      <c r="D107" s="201">
        <f>SUM(D97:D106)</f>
        <v>119987</v>
      </c>
      <c r="E107" s="201">
        <f>SUM(E97:E106)</f>
        <v>0</v>
      </c>
    </row>
    <row r="108" spans="1:5" ht="15">
      <c r="A108" s="13" t="s">
        <v>355</v>
      </c>
      <c r="B108" s="6" t="s">
        <v>356</v>
      </c>
      <c r="C108" s="200"/>
      <c r="D108" s="200"/>
      <c r="E108" s="200"/>
    </row>
    <row r="109" spans="1:5" ht="15">
      <c r="A109" s="5" t="s">
        <v>524</v>
      </c>
      <c r="B109" s="6" t="s">
        <v>357</v>
      </c>
      <c r="C109" s="200"/>
      <c r="D109" s="200"/>
      <c r="E109" s="200"/>
    </row>
    <row r="110" spans="1:5" ht="15">
      <c r="A110" s="13" t="s">
        <v>525</v>
      </c>
      <c r="B110" s="6" t="s">
        <v>358</v>
      </c>
      <c r="C110" s="200"/>
      <c r="D110" s="200"/>
      <c r="E110" s="200"/>
    </row>
    <row r="111" spans="1:5" ht="15">
      <c r="A111" s="42" t="s">
        <v>546</v>
      </c>
      <c r="B111" s="55" t="s">
        <v>359</v>
      </c>
      <c r="C111" s="201">
        <f>SUM(C108:C110)</f>
        <v>0</v>
      </c>
      <c r="D111" s="201">
        <f>SUM(D108:D110)</f>
        <v>0</v>
      </c>
      <c r="E111" s="201">
        <f>SUM(E108:E110)</f>
        <v>0</v>
      </c>
    </row>
    <row r="112" spans="1:5" ht="15.75">
      <c r="A112" s="63" t="s">
        <v>69</v>
      </c>
      <c r="B112" s="66"/>
      <c r="C112" s="201">
        <f>C111+C107+C96+C89</f>
        <v>1338268</v>
      </c>
      <c r="D112" s="201">
        <f>D111+D107+D96+D89</f>
        <v>119987</v>
      </c>
      <c r="E112" s="201">
        <f>E111+E107+E96+E89</f>
        <v>0</v>
      </c>
    </row>
    <row r="113" spans="1:5" ht="15">
      <c r="A113" s="5" t="s">
        <v>301</v>
      </c>
      <c r="B113" s="6" t="s">
        <v>302</v>
      </c>
      <c r="C113" s="200"/>
      <c r="D113" s="200"/>
      <c r="E113" s="200"/>
    </row>
    <row r="114" spans="1:5" ht="15">
      <c r="A114" s="5" t="s">
        <v>303</v>
      </c>
      <c r="B114" s="6" t="s">
        <v>304</v>
      </c>
      <c r="C114" s="200"/>
      <c r="D114" s="200"/>
      <c r="E114" s="200"/>
    </row>
    <row r="115" spans="1:5" ht="15">
      <c r="A115" s="5" t="s">
        <v>502</v>
      </c>
      <c r="B115" s="6" t="s">
        <v>305</v>
      </c>
      <c r="C115" s="200"/>
      <c r="D115" s="200"/>
      <c r="E115" s="200"/>
    </row>
    <row r="116" spans="1:5" ht="15">
      <c r="A116" s="5" t="s">
        <v>503</v>
      </c>
      <c r="B116" s="6" t="s">
        <v>306</v>
      </c>
      <c r="C116" s="200"/>
      <c r="D116" s="200"/>
      <c r="E116" s="200"/>
    </row>
    <row r="117" spans="1:5" ht="15">
      <c r="A117" s="5" t="s">
        <v>504</v>
      </c>
      <c r="B117" s="6" t="s">
        <v>307</v>
      </c>
      <c r="C117" s="200"/>
      <c r="D117" s="200"/>
      <c r="E117" s="200"/>
    </row>
    <row r="118" spans="1:5" ht="15">
      <c r="A118" s="42" t="s">
        <v>540</v>
      </c>
      <c r="B118" s="55" t="s">
        <v>308</v>
      </c>
      <c r="C118" s="201">
        <f>SUM(C113:C117)</f>
        <v>0</v>
      </c>
      <c r="D118" s="201">
        <f>SUM(D113:D117)</f>
        <v>0</v>
      </c>
      <c r="E118" s="201">
        <f>SUM(E113:E117)</f>
        <v>0</v>
      </c>
    </row>
    <row r="119" spans="1:5" ht="15">
      <c r="A119" s="13" t="s">
        <v>521</v>
      </c>
      <c r="B119" s="6" t="s">
        <v>347</v>
      </c>
      <c r="C119" s="200"/>
      <c r="D119" s="200"/>
      <c r="E119" s="200"/>
    </row>
    <row r="120" spans="1:5" ht="15">
      <c r="A120" s="13" t="s">
        <v>522</v>
      </c>
      <c r="B120" s="6" t="s">
        <v>348</v>
      </c>
      <c r="C120" s="200"/>
      <c r="D120" s="200"/>
      <c r="E120" s="200"/>
    </row>
    <row r="121" spans="1:5" ht="15">
      <c r="A121" s="13" t="s">
        <v>349</v>
      </c>
      <c r="B121" s="6" t="s">
        <v>350</v>
      </c>
      <c r="C121" s="200"/>
      <c r="D121" s="200"/>
      <c r="E121" s="200"/>
    </row>
    <row r="122" spans="1:5" ht="15">
      <c r="A122" s="13" t="s">
        <v>523</v>
      </c>
      <c r="B122" s="6" t="s">
        <v>351</v>
      </c>
      <c r="C122" s="200"/>
      <c r="D122" s="200"/>
      <c r="E122" s="200"/>
    </row>
    <row r="123" spans="1:5" ht="15">
      <c r="A123" s="13" t="s">
        <v>352</v>
      </c>
      <c r="B123" s="6" t="s">
        <v>353</v>
      </c>
      <c r="C123" s="200"/>
      <c r="D123" s="200"/>
      <c r="E123" s="200"/>
    </row>
    <row r="124" spans="1:5" ht="15">
      <c r="A124" s="42" t="s">
        <v>545</v>
      </c>
      <c r="B124" s="55" t="s">
        <v>354</v>
      </c>
      <c r="C124" s="201">
        <f>SUM(C119:C123)</f>
        <v>0</v>
      </c>
      <c r="D124" s="201">
        <f>SUM(D119:D123)</f>
        <v>0</v>
      </c>
      <c r="E124" s="201">
        <f>SUM(E119:E123)</f>
        <v>0</v>
      </c>
    </row>
    <row r="125" spans="1:5" ht="15">
      <c r="A125" s="13" t="s">
        <v>360</v>
      </c>
      <c r="B125" s="6" t="s">
        <v>361</v>
      </c>
      <c r="C125" s="200"/>
      <c r="D125" s="200"/>
      <c r="E125" s="200"/>
    </row>
    <row r="126" spans="1:5" ht="15">
      <c r="A126" s="5" t="s">
        <v>526</v>
      </c>
      <c r="B126" s="6" t="s">
        <v>362</v>
      </c>
      <c r="C126" s="200"/>
      <c r="D126" s="200"/>
      <c r="E126" s="200"/>
    </row>
    <row r="127" spans="1:5" ht="15">
      <c r="A127" s="13" t="s">
        <v>527</v>
      </c>
      <c r="B127" s="6" t="s">
        <v>363</v>
      </c>
      <c r="C127" s="200"/>
      <c r="D127" s="200"/>
      <c r="E127" s="200"/>
    </row>
    <row r="128" spans="1:5" ht="15">
      <c r="A128" s="42" t="s">
        <v>548</v>
      </c>
      <c r="B128" s="55" t="s">
        <v>364</v>
      </c>
      <c r="C128" s="201">
        <f>SUM(C125:C127)</f>
        <v>0</v>
      </c>
      <c r="D128" s="201">
        <f>SUM(D125:D127)</f>
        <v>0</v>
      </c>
      <c r="E128" s="201">
        <f>SUM(E125:E127)</f>
        <v>0</v>
      </c>
    </row>
    <row r="129" spans="1:5" ht="15.75">
      <c r="A129" s="63" t="s">
        <v>70</v>
      </c>
      <c r="B129" s="66"/>
      <c r="C129" s="201">
        <f>C128+C124+C118</f>
        <v>0</v>
      </c>
      <c r="D129" s="201">
        <f>D128+D124+D118</f>
        <v>0</v>
      </c>
      <c r="E129" s="201">
        <f>E128+E124+E118</f>
        <v>0</v>
      </c>
    </row>
    <row r="130" spans="1:5" ht="15.75">
      <c r="A130" s="52" t="s">
        <v>547</v>
      </c>
      <c r="B130" s="38" t="s">
        <v>365</v>
      </c>
      <c r="C130" s="201">
        <f>C129+C112</f>
        <v>1338268</v>
      </c>
      <c r="D130" s="201">
        <f>D129+D112</f>
        <v>119987</v>
      </c>
      <c r="E130" s="201">
        <f>E129+E112</f>
        <v>0</v>
      </c>
    </row>
    <row r="131" spans="1:5" ht="15.75">
      <c r="A131" s="108" t="s">
        <v>71</v>
      </c>
      <c r="B131" s="65"/>
      <c r="C131" s="201">
        <f>C112-C40</f>
        <v>-33861304</v>
      </c>
      <c r="D131" s="201">
        <f>D112-D40</f>
        <v>-38661730</v>
      </c>
      <c r="E131" s="201">
        <f>E112-E40</f>
        <v>-40178000</v>
      </c>
    </row>
    <row r="132" spans="1:5" ht="15.75">
      <c r="A132" s="108" t="s">
        <v>72</v>
      </c>
      <c r="B132" s="65"/>
      <c r="C132" s="201">
        <f>C129-C63</f>
        <v>0</v>
      </c>
      <c r="D132" s="201">
        <f>D129-D63</f>
        <v>-114287</v>
      </c>
      <c r="E132" s="201">
        <f>E129-E63</f>
        <v>0</v>
      </c>
    </row>
    <row r="133" spans="1:5" ht="15">
      <c r="A133" s="15" t="s">
        <v>549</v>
      </c>
      <c r="B133" s="7" t="s">
        <v>370</v>
      </c>
      <c r="C133" s="200"/>
      <c r="D133" s="200"/>
      <c r="E133" s="200"/>
    </row>
    <row r="134" spans="1:5" ht="15">
      <c r="A134" s="14" t="s">
        <v>550</v>
      </c>
      <c r="B134" s="7" t="s">
        <v>377</v>
      </c>
      <c r="C134" s="200"/>
      <c r="D134" s="200"/>
      <c r="E134" s="200"/>
    </row>
    <row r="135" spans="1:5" ht="15">
      <c r="A135" s="5" t="s">
        <v>659</v>
      </c>
      <c r="B135" s="5" t="s">
        <v>378</v>
      </c>
      <c r="C135" s="200">
        <v>150466</v>
      </c>
      <c r="D135" s="200">
        <v>791716</v>
      </c>
      <c r="E135" s="200"/>
    </row>
    <row r="136" spans="1:5" ht="15">
      <c r="A136" s="5" t="s">
        <v>660</v>
      </c>
      <c r="B136" s="5" t="s">
        <v>378</v>
      </c>
      <c r="C136" s="200"/>
      <c r="D136" s="200"/>
      <c r="E136" s="200"/>
    </row>
    <row r="137" spans="1:5" ht="15">
      <c r="A137" s="5" t="s">
        <v>657</v>
      </c>
      <c r="B137" s="5" t="s">
        <v>379</v>
      </c>
      <c r="C137" s="200"/>
      <c r="D137" s="200"/>
      <c r="E137" s="200"/>
    </row>
    <row r="138" spans="1:5" ht="15">
      <c r="A138" s="5" t="s">
        <v>658</v>
      </c>
      <c r="B138" s="5" t="s">
        <v>379</v>
      </c>
      <c r="C138" s="200"/>
      <c r="D138" s="200"/>
      <c r="E138" s="200"/>
    </row>
    <row r="139" spans="1:5" ht="15">
      <c r="A139" s="7" t="s">
        <v>551</v>
      </c>
      <c r="B139" s="7" t="s">
        <v>380</v>
      </c>
      <c r="C139" s="200">
        <f>SUM(C135:C138)</f>
        <v>150466</v>
      </c>
      <c r="D139" s="200">
        <f>SUM(D135:D138)</f>
        <v>791716</v>
      </c>
      <c r="E139" s="200">
        <f>SUM(E135:E138)</f>
        <v>0</v>
      </c>
    </row>
    <row r="140" spans="1:5" ht="15">
      <c r="A140" s="40" t="s">
        <v>381</v>
      </c>
      <c r="B140" s="5" t="s">
        <v>382</v>
      </c>
      <c r="C140" s="200"/>
      <c r="D140" s="200"/>
      <c r="E140" s="200"/>
    </row>
    <row r="141" spans="1:5" ht="15">
      <c r="A141" s="40" t="s">
        <v>383</v>
      </c>
      <c r="B141" s="5" t="s">
        <v>384</v>
      </c>
      <c r="C141" s="200"/>
      <c r="D141" s="200"/>
      <c r="E141" s="200"/>
    </row>
    <row r="142" spans="1:5" ht="15">
      <c r="A142" s="40" t="s">
        <v>385</v>
      </c>
      <c r="B142" s="5" t="s">
        <v>386</v>
      </c>
      <c r="C142" s="200">
        <v>34502554</v>
      </c>
      <c r="D142" s="200">
        <v>39550076</v>
      </c>
      <c r="E142" s="200">
        <v>40178000</v>
      </c>
    </row>
    <row r="143" spans="1:5" ht="15">
      <c r="A143" s="40" t="s">
        <v>387</v>
      </c>
      <c r="B143" s="5" t="s">
        <v>388</v>
      </c>
      <c r="C143" s="200"/>
      <c r="D143" s="200"/>
      <c r="E143" s="200"/>
    </row>
    <row r="144" spans="1:5" ht="15">
      <c r="A144" s="13" t="s">
        <v>533</v>
      </c>
      <c r="B144" s="5" t="s">
        <v>389</v>
      </c>
      <c r="C144" s="200"/>
      <c r="D144" s="200"/>
      <c r="E144" s="200"/>
    </row>
    <row r="145" spans="1:5" ht="15">
      <c r="A145" s="15" t="s">
        <v>552</v>
      </c>
      <c r="B145" s="7" t="s">
        <v>391</v>
      </c>
      <c r="C145" s="201">
        <f>C144+C143+C142+C141+C140+C139+C134+C133</f>
        <v>34653020</v>
      </c>
      <c r="D145" s="201">
        <f>D144+D143+D142+D141+D140+D139+D134+D133</f>
        <v>40341792</v>
      </c>
      <c r="E145" s="201">
        <f>E144+E143+E142+E141+E140+E139+E134+E133</f>
        <v>40178000</v>
      </c>
    </row>
    <row r="146" spans="1:5" ht="15">
      <c r="A146" s="13" t="s">
        <v>392</v>
      </c>
      <c r="B146" s="5" t="s">
        <v>393</v>
      </c>
      <c r="C146" s="200"/>
      <c r="D146" s="200"/>
      <c r="E146" s="200"/>
    </row>
    <row r="147" spans="1:5" ht="15">
      <c r="A147" s="13" t="s">
        <v>394</v>
      </c>
      <c r="B147" s="5" t="s">
        <v>395</v>
      </c>
      <c r="C147" s="200"/>
      <c r="D147" s="200"/>
      <c r="E147" s="200"/>
    </row>
    <row r="148" spans="1:5" ht="15">
      <c r="A148" s="40" t="s">
        <v>396</v>
      </c>
      <c r="B148" s="5" t="s">
        <v>397</v>
      </c>
      <c r="C148" s="200"/>
      <c r="D148" s="200"/>
      <c r="E148" s="200"/>
    </row>
    <row r="149" spans="1:5" ht="15">
      <c r="A149" s="40" t="s">
        <v>534</v>
      </c>
      <c r="B149" s="5" t="s">
        <v>398</v>
      </c>
      <c r="C149" s="200"/>
      <c r="D149" s="200"/>
      <c r="E149" s="200"/>
    </row>
    <row r="150" spans="1:5" ht="15">
      <c r="A150" s="14" t="s">
        <v>553</v>
      </c>
      <c r="B150" s="7" t="s">
        <v>399</v>
      </c>
      <c r="C150" s="200"/>
      <c r="D150" s="200"/>
      <c r="E150" s="200"/>
    </row>
    <row r="151" spans="1:5" ht="15">
      <c r="A151" s="15" t="s">
        <v>400</v>
      </c>
      <c r="B151" s="7" t="s">
        <v>401</v>
      </c>
      <c r="C151" s="200"/>
      <c r="D151" s="200"/>
      <c r="E151" s="200"/>
    </row>
    <row r="152" spans="1:5" ht="15.75">
      <c r="A152" s="43" t="s">
        <v>554</v>
      </c>
      <c r="B152" s="44" t="s">
        <v>402</v>
      </c>
      <c r="C152" s="201">
        <f>C151+C150+C145</f>
        <v>34653020</v>
      </c>
      <c r="D152" s="201">
        <f>D151+D150+D145</f>
        <v>40341792</v>
      </c>
      <c r="E152" s="201">
        <f>E151+E150+E145</f>
        <v>40178000</v>
      </c>
    </row>
    <row r="153" spans="1:5" ht="15.75">
      <c r="A153" s="48" t="s">
        <v>536</v>
      </c>
      <c r="B153" s="49"/>
      <c r="C153" s="201">
        <f>C152+C130</f>
        <v>35991288</v>
      </c>
      <c r="D153" s="201">
        <f>D152+D130</f>
        <v>40461779</v>
      </c>
      <c r="E153" s="201">
        <f>E152+E130</f>
        <v>40178000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&amp;C20. melléklet a 3/2018. (II.22.)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95.7109375" style="0" customWidth="1"/>
    <col min="2" max="2" width="10.28125" style="0" customWidth="1"/>
    <col min="3" max="4" width="15.8515625" style="117" customWidth="1"/>
    <col min="5" max="5" width="18.57421875" style="117" customWidth="1"/>
  </cols>
  <sheetData>
    <row r="1" spans="1:6" ht="15" hidden="1">
      <c r="A1" s="86" t="s">
        <v>27</v>
      </c>
      <c r="B1" s="87"/>
      <c r="C1" s="212"/>
      <c r="D1" s="212"/>
      <c r="E1" s="216"/>
      <c r="F1" s="104"/>
    </row>
    <row r="2" spans="1:5" ht="26.25" customHeight="1">
      <c r="A2" s="277" t="s">
        <v>724</v>
      </c>
      <c r="B2" s="288"/>
      <c r="C2" s="288"/>
      <c r="D2" s="288"/>
      <c r="E2" s="288"/>
    </row>
    <row r="3" spans="1:5" ht="30" customHeight="1">
      <c r="A3" s="279" t="s">
        <v>742</v>
      </c>
      <c r="B3" s="275"/>
      <c r="C3" s="275"/>
      <c r="D3" s="275"/>
      <c r="E3" s="275"/>
    </row>
    <row r="5" spans="1:5" ht="15">
      <c r="A5" s="4" t="s">
        <v>1</v>
      </c>
      <c r="C5" s="230"/>
      <c r="D5" s="230"/>
      <c r="E5" s="230"/>
    </row>
    <row r="6" spans="1:5" ht="48.75" customHeight="1">
      <c r="A6" s="2" t="s">
        <v>100</v>
      </c>
      <c r="B6" s="3" t="s">
        <v>101</v>
      </c>
      <c r="C6" s="183" t="s">
        <v>739</v>
      </c>
      <c r="D6" s="183" t="s">
        <v>740</v>
      </c>
      <c r="E6" s="183" t="s">
        <v>741</v>
      </c>
    </row>
    <row r="7" spans="1:5" ht="15">
      <c r="A7" s="34" t="s">
        <v>403</v>
      </c>
      <c r="B7" s="33" t="s">
        <v>127</v>
      </c>
      <c r="C7" s="119">
        <v>13590933</v>
      </c>
      <c r="D7" s="119">
        <v>14926077</v>
      </c>
      <c r="E7" s="119">
        <v>21938729</v>
      </c>
    </row>
    <row r="8" spans="1:5" ht="15">
      <c r="A8" s="5" t="s">
        <v>404</v>
      </c>
      <c r="B8" s="33" t="s">
        <v>134</v>
      </c>
      <c r="C8" s="119">
        <v>7656866</v>
      </c>
      <c r="D8" s="119">
        <v>8059630</v>
      </c>
      <c r="E8" s="119">
        <v>7817000</v>
      </c>
    </row>
    <row r="9" spans="1:5" ht="15">
      <c r="A9" s="56" t="s">
        <v>495</v>
      </c>
      <c r="B9" s="57" t="s">
        <v>135</v>
      </c>
      <c r="C9" s="121">
        <f>SUM(C7:C8)</f>
        <v>21247799</v>
      </c>
      <c r="D9" s="121">
        <f>SUM(D7:D8)</f>
        <v>22985707</v>
      </c>
      <c r="E9" s="121">
        <f>SUM(E7:E8)</f>
        <v>29755729</v>
      </c>
    </row>
    <row r="10" spans="1:5" ht="15">
      <c r="A10" s="42" t="s">
        <v>466</v>
      </c>
      <c r="B10" s="57" t="s">
        <v>136</v>
      </c>
      <c r="C10" s="121">
        <v>4418271</v>
      </c>
      <c r="D10" s="121">
        <v>4322289</v>
      </c>
      <c r="E10" s="121">
        <v>4922651</v>
      </c>
    </row>
    <row r="11" spans="1:5" ht="15">
      <c r="A11" s="5" t="s">
        <v>405</v>
      </c>
      <c r="B11" s="33" t="s">
        <v>143</v>
      </c>
      <c r="C11" s="119">
        <v>2322146</v>
      </c>
      <c r="D11" s="119">
        <v>4415888</v>
      </c>
      <c r="E11" s="119">
        <v>4000455</v>
      </c>
    </row>
    <row r="12" spans="1:5" ht="15">
      <c r="A12" s="5" t="s">
        <v>496</v>
      </c>
      <c r="B12" s="33" t="s">
        <v>148</v>
      </c>
      <c r="C12" s="119">
        <v>226771</v>
      </c>
      <c r="D12" s="119">
        <v>331378</v>
      </c>
      <c r="E12" s="119">
        <v>390000</v>
      </c>
    </row>
    <row r="13" spans="1:5" ht="15">
      <c r="A13" s="5" t="s">
        <v>406</v>
      </c>
      <c r="B13" s="33" t="s">
        <v>160</v>
      </c>
      <c r="C13" s="119">
        <v>20283975</v>
      </c>
      <c r="D13" s="119">
        <v>22956714</v>
      </c>
      <c r="E13" s="119">
        <v>31287882</v>
      </c>
    </row>
    <row r="14" spans="1:5" ht="15">
      <c r="A14" s="5" t="s">
        <v>407</v>
      </c>
      <c r="B14" s="33" t="s">
        <v>165</v>
      </c>
      <c r="C14" s="119">
        <v>82500</v>
      </c>
      <c r="D14" s="119">
        <v>175269</v>
      </c>
      <c r="E14" s="119">
        <v>903500</v>
      </c>
    </row>
    <row r="15" spans="1:5" ht="15">
      <c r="A15" s="5" t="s">
        <v>408</v>
      </c>
      <c r="B15" s="33" t="s">
        <v>174</v>
      </c>
      <c r="C15" s="119">
        <v>12467049</v>
      </c>
      <c r="D15" s="119">
        <v>7684888</v>
      </c>
      <c r="E15" s="119">
        <v>11538212</v>
      </c>
    </row>
    <row r="16" spans="1:5" ht="15">
      <c r="A16" s="42" t="s">
        <v>409</v>
      </c>
      <c r="B16" s="57" t="s">
        <v>175</v>
      </c>
      <c r="C16" s="121">
        <f>SUM(C11:C15)</f>
        <v>35382441</v>
      </c>
      <c r="D16" s="121">
        <f>SUM(D11:D15)</f>
        <v>35564137</v>
      </c>
      <c r="E16" s="121">
        <f>SUM(E11:E15)</f>
        <v>48120049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>
        <v>574200</v>
      </c>
      <c r="D18" s="119">
        <v>628000</v>
      </c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/>
      <c r="D20" s="119"/>
      <c r="E20" s="119"/>
    </row>
    <row r="21" spans="1:5" ht="15">
      <c r="A21" s="17" t="s">
        <v>474</v>
      </c>
      <c r="B21" s="33" t="s">
        <v>181</v>
      </c>
      <c r="C21" s="119"/>
      <c r="D21" s="119"/>
      <c r="E21" s="119"/>
    </row>
    <row r="22" spans="1:5" ht="15">
      <c r="A22" s="13" t="s">
        <v>475</v>
      </c>
      <c r="B22" s="33" t="s">
        <v>182</v>
      </c>
      <c r="C22" s="119"/>
      <c r="D22" s="119"/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>
        <v>796700</v>
      </c>
      <c r="D24" s="119">
        <v>538000</v>
      </c>
      <c r="E24" s="119">
        <v>2195609</v>
      </c>
    </row>
    <row r="25" spans="1:5" ht="15">
      <c r="A25" s="54" t="s">
        <v>439</v>
      </c>
      <c r="B25" s="57" t="s">
        <v>185</v>
      </c>
      <c r="C25" s="121">
        <f>SUM(C17:C24)</f>
        <v>1370900</v>
      </c>
      <c r="D25" s="121">
        <f>SUM(D17:D24)</f>
        <v>1166000</v>
      </c>
      <c r="E25" s="121">
        <f>SUM(E17:E24)</f>
        <v>2195609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>
        <v>5090001</v>
      </c>
      <c r="D27" s="119">
        <v>2237678</v>
      </c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>
        <v>7111000</v>
      </c>
      <c r="D31" s="119">
        <v>10756358</v>
      </c>
      <c r="E31" s="119">
        <v>15008695</v>
      </c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/>
      <c r="D33" s="119"/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688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>
        <v>10287883</v>
      </c>
      <c r="D37" s="119">
        <v>9637898</v>
      </c>
      <c r="E37" s="119">
        <v>2085000</v>
      </c>
    </row>
    <row r="38" spans="1:5" ht="15">
      <c r="A38" s="21" t="s">
        <v>687</v>
      </c>
      <c r="B38" s="33" t="s">
        <v>689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SUM(C26:C38)</f>
        <v>22488884</v>
      </c>
      <c r="D39" s="121">
        <f>SUM(D26:D38)</f>
        <v>22631934</v>
      </c>
      <c r="E39" s="121">
        <f>SUM(E26:E38)</f>
        <v>17093695</v>
      </c>
    </row>
    <row r="40" spans="1:5" ht="15.75">
      <c r="A40" s="63" t="s">
        <v>66</v>
      </c>
      <c r="B40" s="103"/>
      <c r="C40" s="121">
        <f>C39+C25+C16+C10+C9</f>
        <v>84908295</v>
      </c>
      <c r="D40" s="121">
        <f>D39+D25+D16+D10+D9</f>
        <v>86670067</v>
      </c>
      <c r="E40" s="121">
        <f>E39+E25+E16+E10+E9</f>
        <v>102087733</v>
      </c>
    </row>
    <row r="41" spans="1:5" ht="15">
      <c r="A41" s="37" t="s">
        <v>203</v>
      </c>
      <c r="B41" s="33" t="s">
        <v>204</v>
      </c>
      <c r="C41" s="119"/>
      <c r="D41" s="119"/>
      <c r="E41" s="119">
        <v>4300000</v>
      </c>
    </row>
    <row r="42" spans="1:5" ht="15">
      <c r="A42" s="37" t="s">
        <v>483</v>
      </c>
      <c r="B42" s="33" t="s">
        <v>205</v>
      </c>
      <c r="C42" s="119">
        <v>7643210</v>
      </c>
      <c r="D42" s="119">
        <v>5253000</v>
      </c>
      <c r="E42" s="119">
        <v>78818816</v>
      </c>
    </row>
    <row r="43" spans="1:5" ht="15">
      <c r="A43" s="37" t="s">
        <v>206</v>
      </c>
      <c r="B43" s="33" t="s">
        <v>207</v>
      </c>
      <c r="C43" s="119">
        <v>2078732</v>
      </c>
      <c r="D43" s="119">
        <v>519683</v>
      </c>
      <c r="E43" s="119"/>
    </row>
    <row r="44" spans="1:5" ht="15">
      <c r="A44" s="37" t="s">
        <v>208</v>
      </c>
      <c r="B44" s="33" t="s">
        <v>209</v>
      </c>
      <c r="C44" s="119">
        <v>2034321</v>
      </c>
      <c r="D44" s="119">
        <v>5523795</v>
      </c>
      <c r="E44" s="119">
        <v>6041827</v>
      </c>
    </row>
    <row r="45" spans="1:5" ht="15">
      <c r="A45" s="6" t="s">
        <v>210</v>
      </c>
      <c r="B45" s="33" t="s">
        <v>211</v>
      </c>
      <c r="C45" s="119">
        <v>0</v>
      </c>
      <c r="D45" s="119">
        <v>0</v>
      </c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>
        <v>2985192</v>
      </c>
      <c r="D47" s="119">
        <v>2288650</v>
      </c>
      <c r="E47" s="178">
        <v>24073373</v>
      </c>
    </row>
    <row r="48" spans="1:5" ht="15">
      <c r="A48" s="55" t="s">
        <v>447</v>
      </c>
      <c r="B48" s="57" t="s">
        <v>216</v>
      </c>
      <c r="C48" s="121">
        <f>SUM(C41:C47)</f>
        <v>14741455</v>
      </c>
      <c r="D48" s="121">
        <f>SUM(D41:D47)</f>
        <v>13585128</v>
      </c>
      <c r="E48" s="121">
        <f>SUM(E41:E47)</f>
        <v>113234016</v>
      </c>
    </row>
    <row r="49" spans="1:5" ht="15">
      <c r="A49" s="13" t="s">
        <v>217</v>
      </c>
      <c r="B49" s="33" t="s">
        <v>218</v>
      </c>
      <c r="C49" s="119">
        <v>490000</v>
      </c>
      <c r="D49" s="119">
        <v>29050411</v>
      </c>
      <c r="E49" s="119">
        <v>37155686</v>
      </c>
    </row>
    <row r="50" spans="1:5" ht="15">
      <c r="A50" s="13" t="s">
        <v>219</v>
      </c>
      <c r="B50" s="33" t="s">
        <v>220</v>
      </c>
      <c r="C50" s="119"/>
      <c r="D50" s="119">
        <v>711717</v>
      </c>
      <c r="E50" s="119"/>
    </row>
    <row r="51" spans="1:5" ht="20.25" customHeight="1">
      <c r="A51" s="13" t="s">
        <v>221</v>
      </c>
      <c r="B51" s="33" t="s">
        <v>222</v>
      </c>
      <c r="C51" s="119"/>
      <c r="D51" s="119"/>
      <c r="E51" s="119"/>
    </row>
    <row r="52" spans="1:5" ht="15">
      <c r="A52" s="13" t="s">
        <v>223</v>
      </c>
      <c r="B52" s="33" t="s">
        <v>224</v>
      </c>
      <c r="C52" s="119">
        <v>132300</v>
      </c>
      <c r="D52" s="119">
        <v>7899831</v>
      </c>
      <c r="E52" s="119">
        <v>10032034</v>
      </c>
    </row>
    <row r="53" spans="1:5" ht="15">
      <c r="A53" s="54" t="s">
        <v>448</v>
      </c>
      <c r="B53" s="57" t="s">
        <v>225</v>
      </c>
      <c r="C53" s="121">
        <f>SUM(C49:C52)</f>
        <v>622300</v>
      </c>
      <c r="D53" s="121">
        <f>SUM(D49:D52)</f>
        <v>37661959</v>
      </c>
      <c r="E53" s="121">
        <f>SUM(E49:E52)</f>
        <v>47187720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/>
      <c r="D57" s="119"/>
      <c r="E57" s="119"/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>
        <v>10321107</v>
      </c>
      <c r="D61" s="119">
        <v>0</v>
      </c>
      <c r="E61" s="119">
        <v>433500</v>
      </c>
    </row>
    <row r="62" spans="1:5" ht="15">
      <c r="A62" s="54" t="s">
        <v>449</v>
      </c>
      <c r="B62" s="57" t="s">
        <v>236</v>
      </c>
      <c r="C62" s="121">
        <f>SUM(C54:C61)</f>
        <v>10321107</v>
      </c>
      <c r="D62" s="121">
        <f>SUM(D54:D61)</f>
        <v>0</v>
      </c>
      <c r="E62" s="121">
        <f>SUM(E54:E61)</f>
        <v>433500</v>
      </c>
    </row>
    <row r="63" spans="1:5" ht="15.75">
      <c r="A63" s="63" t="s">
        <v>67</v>
      </c>
      <c r="B63" s="103"/>
      <c r="C63" s="121">
        <f>C62+C53+C48</f>
        <v>25684862</v>
      </c>
      <c r="D63" s="121">
        <f>D62+D53+D48</f>
        <v>51247087</v>
      </c>
      <c r="E63" s="121">
        <f>E62+E53+E48</f>
        <v>160855236</v>
      </c>
    </row>
    <row r="64" spans="1:5" ht="15.75">
      <c r="A64" s="38" t="s">
        <v>497</v>
      </c>
      <c r="B64" s="39" t="s">
        <v>237</v>
      </c>
      <c r="C64" s="121">
        <f>C63+C40</f>
        <v>110593157</v>
      </c>
      <c r="D64" s="121">
        <f>D63+D40</f>
        <v>137917154</v>
      </c>
      <c r="E64" s="121">
        <f>E63+E40</f>
        <v>262942969</v>
      </c>
    </row>
    <row r="65" spans="1:5" ht="15">
      <c r="A65" s="15" t="s">
        <v>454</v>
      </c>
      <c r="B65" s="7" t="s">
        <v>245</v>
      </c>
      <c r="C65" s="191">
        <v>0</v>
      </c>
      <c r="D65" s="191">
        <v>0</v>
      </c>
      <c r="E65" s="213"/>
    </row>
    <row r="66" spans="1:5" ht="15">
      <c r="A66" s="14" t="s">
        <v>457</v>
      </c>
      <c r="B66" s="7" t="s">
        <v>253</v>
      </c>
      <c r="C66" s="214"/>
      <c r="D66" s="214"/>
      <c r="E66" s="214"/>
    </row>
    <row r="67" spans="1:5" ht="15">
      <c r="A67" s="40" t="s">
        <v>254</v>
      </c>
      <c r="B67" s="5" t="s">
        <v>255</v>
      </c>
      <c r="C67" s="192"/>
      <c r="D67" s="192"/>
      <c r="E67" s="192"/>
    </row>
    <row r="68" spans="1:5" ht="15">
      <c r="A68" s="40" t="s">
        <v>256</v>
      </c>
      <c r="B68" s="5" t="s">
        <v>257</v>
      </c>
      <c r="C68" s="215">
        <v>2982652</v>
      </c>
      <c r="D68" s="215">
        <v>2891411</v>
      </c>
      <c r="E68" s="215">
        <v>3113651</v>
      </c>
    </row>
    <row r="69" spans="1:5" ht="15">
      <c r="A69" s="14" t="s">
        <v>258</v>
      </c>
      <c r="B69" s="7" t="s">
        <v>259</v>
      </c>
      <c r="C69" s="215">
        <v>34502554</v>
      </c>
      <c r="D69" s="215">
        <v>39550076</v>
      </c>
      <c r="E69" s="215">
        <v>40178000</v>
      </c>
    </row>
    <row r="70" spans="1:5" ht="15">
      <c r="A70" s="40" t="s">
        <v>260</v>
      </c>
      <c r="B70" s="5" t="s">
        <v>261</v>
      </c>
      <c r="C70" s="192"/>
      <c r="D70" s="192"/>
      <c r="E70" s="192"/>
    </row>
    <row r="71" spans="1:5" ht="15">
      <c r="A71" s="40" t="s">
        <v>262</v>
      </c>
      <c r="B71" s="5" t="s">
        <v>263</v>
      </c>
      <c r="C71" s="192"/>
      <c r="D71" s="192"/>
      <c r="E71" s="192"/>
    </row>
    <row r="72" spans="1:5" ht="15">
      <c r="A72" s="40" t="s">
        <v>264</v>
      </c>
      <c r="B72" s="5" t="s">
        <v>265</v>
      </c>
      <c r="C72" s="192"/>
      <c r="D72" s="192"/>
      <c r="E72" s="192"/>
    </row>
    <row r="73" spans="1:5" ht="15">
      <c r="A73" s="41" t="s">
        <v>458</v>
      </c>
      <c r="B73" s="42" t="s">
        <v>266</v>
      </c>
      <c r="C73" s="193">
        <f>C72+C71+C70+C69+C68+C67+C66+C65</f>
        <v>37485206</v>
      </c>
      <c r="D73" s="193">
        <f>D72+D71+D70+D69+D68+D67+D66+D65</f>
        <v>42441487</v>
      </c>
      <c r="E73" s="193">
        <f>E72+E71+E70+E69+E68+E67+E66+E65</f>
        <v>43291651</v>
      </c>
    </row>
    <row r="74" spans="1:5" ht="15">
      <c r="A74" s="40" t="s">
        <v>267</v>
      </c>
      <c r="B74" s="5" t="s">
        <v>268</v>
      </c>
      <c r="C74" s="192"/>
      <c r="D74" s="192"/>
      <c r="E74" s="192"/>
    </row>
    <row r="75" spans="1:5" ht="15">
      <c r="A75" s="13" t="s">
        <v>269</v>
      </c>
      <c r="B75" s="5" t="s">
        <v>270</v>
      </c>
      <c r="C75" s="190"/>
      <c r="D75" s="190"/>
      <c r="E75" s="190"/>
    </row>
    <row r="76" spans="1:5" ht="15">
      <c r="A76" s="40" t="s">
        <v>494</v>
      </c>
      <c r="B76" s="5" t="s">
        <v>271</v>
      </c>
      <c r="C76" s="192"/>
      <c r="D76" s="192"/>
      <c r="E76" s="192"/>
    </row>
    <row r="77" spans="1:5" ht="15">
      <c r="A77" s="40" t="s">
        <v>463</v>
      </c>
      <c r="B77" s="5" t="s">
        <v>272</v>
      </c>
      <c r="C77" s="192"/>
      <c r="D77" s="192"/>
      <c r="E77" s="192"/>
    </row>
    <row r="78" spans="1:5" ht="15">
      <c r="A78" s="41" t="s">
        <v>464</v>
      </c>
      <c r="B78" s="42" t="s">
        <v>276</v>
      </c>
      <c r="C78" s="193">
        <f>SUM(C74:C77)</f>
        <v>0</v>
      </c>
      <c r="D78" s="193">
        <f>SUM(D74:D77)</f>
        <v>0</v>
      </c>
      <c r="E78" s="193">
        <f>SUM(E74:E77)</f>
        <v>0</v>
      </c>
    </row>
    <row r="79" spans="1:5" ht="15">
      <c r="A79" s="13" t="s">
        <v>277</v>
      </c>
      <c r="B79" s="5" t="s">
        <v>278</v>
      </c>
      <c r="C79" s="190"/>
      <c r="D79" s="190"/>
      <c r="E79" s="190"/>
    </row>
    <row r="80" spans="1:5" ht="15.75">
      <c r="A80" s="43" t="s">
        <v>498</v>
      </c>
      <c r="B80" s="44" t="s">
        <v>279</v>
      </c>
      <c r="C80" s="193">
        <f>C79+C78+C73</f>
        <v>37485206</v>
      </c>
      <c r="D80" s="193">
        <f>D79+D78+D73</f>
        <v>42441487</v>
      </c>
      <c r="E80" s="193">
        <f>E79+E78+E73</f>
        <v>43291651</v>
      </c>
    </row>
    <row r="81" spans="1:5" ht="15.75">
      <c r="A81" s="48" t="s">
        <v>535</v>
      </c>
      <c r="B81" s="49"/>
      <c r="C81" s="121">
        <f>C80+C64</f>
        <v>148078363</v>
      </c>
      <c r="D81" s="121">
        <f>D80+D64</f>
        <v>180358641</v>
      </c>
      <c r="E81" s="121">
        <f>E80+E64</f>
        <v>306234620</v>
      </c>
    </row>
    <row r="82" spans="1:5" ht="49.5" customHeight="1">
      <c r="A82" s="2" t="s">
        <v>100</v>
      </c>
      <c r="B82" s="3" t="s">
        <v>51</v>
      </c>
      <c r="C82" s="183" t="s">
        <v>739</v>
      </c>
      <c r="D82" s="183" t="s">
        <v>740</v>
      </c>
      <c r="E82" s="183" t="s">
        <v>741</v>
      </c>
    </row>
    <row r="83" spans="1:5" ht="15">
      <c r="A83" s="5" t="s">
        <v>538</v>
      </c>
      <c r="B83" s="6" t="s">
        <v>292</v>
      </c>
      <c r="C83" s="200">
        <v>82156040</v>
      </c>
      <c r="D83" s="200">
        <v>87021251</v>
      </c>
      <c r="E83" s="200">
        <v>77841266</v>
      </c>
    </row>
    <row r="84" spans="1:5" ht="15">
      <c r="A84" s="5" t="s">
        <v>293</v>
      </c>
      <c r="B84" s="6" t="s">
        <v>294</v>
      </c>
      <c r="C84" s="200"/>
      <c r="D84" s="200"/>
      <c r="E84" s="200"/>
    </row>
    <row r="85" spans="1:5" ht="30">
      <c r="A85" s="5" t="s">
        <v>295</v>
      </c>
      <c r="B85" s="6" t="s">
        <v>296</v>
      </c>
      <c r="C85" s="200"/>
      <c r="D85" s="200"/>
      <c r="E85" s="200"/>
    </row>
    <row r="86" spans="1:5" ht="15">
      <c r="A86" s="5" t="s">
        <v>499</v>
      </c>
      <c r="B86" s="6" t="s">
        <v>297</v>
      </c>
      <c r="C86" s="200"/>
      <c r="D86" s="200"/>
      <c r="E86" s="200"/>
    </row>
    <row r="87" spans="1:5" ht="15">
      <c r="A87" s="5" t="s">
        <v>500</v>
      </c>
      <c r="B87" s="6" t="s">
        <v>298</v>
      </c>
      <c r="C87" s="200"/>
      <c r="D87" s="200"/>
      <c r="E87" s="200"/>
    </row>
    <row r="88" spans="1:5" ht="15">
      <c r="A88" s="5" t="s">
        <v>501</v>
      </c>
      <c r="B88" s="6" t="s">
        <v>299</v>
      </c>
      <c r="C88" s="200">
        <v>22760411</v>
      </c>
      <c r="D88" s="200">
        <v>20426114</v>
      </c>
      <c r="E88" s="200">
        <v>31471884</v>
      </c>
    </row>
    <row r="89" spans="1:5" ht="15">
      <c r="A89" s="42" t="s">
        <v>539</v>
      </c>
      <c r="B89" s="55" t="s">
        <v>300</v>
      </c>
      <c r="C89" s="201">
        <f>SUM(C83:C88)</f>
        <v>104916451</v>
      </c>
      <c r="D89" s="201">
        <f>SUM(D83:D88)</f>
        <v>107447365</v>
      </c>
      <c r="E89" s="201">
        <f>SUM(E83:E88)</f>
        <v>109313150</v>
      </c>
    </row>
    <row r="90" spans="1:5" ht="15">
      <c r="A90" s="5" t="s">
        <v>541</v>
      </c>
      <c r="B90" s="6" t="s">
        <v>311</v>
      </c>
      <c r="C90" s="200"/>
      <c r="D90" s="200"/>
      <c r="E90" s="200"/>
    </row>
    <row r="91" spans="1:5" ht="15">
      <c r="A91" s="5" t="s">
        <v>507</v>
      </c>
      <c r="B91" s="6" t="s">
        <v>312</v>
      </c>
      <c r="C91" s="200"/>
      <c r="D91" s="200"/>
      <c r="E91" s="200"/>
    </row>
    <row r="92" spans="1:5" ht="15">
      <c r="A92" s="5" t="s">
        <v>508</v>
      </c>
      <c r="B92" s="6" t="s">
        <v>313</v>
      </c>
      <c r="C92" s="200"/>
      <c r="D92" s="200"/>
      <c r="E92" s="200"/>
    </row>
    <row r="93" spans="1:5" ht="15">
      <c r="A93" s="5" t="s">
        <v>509</v>
      </c>
      <c r="B93" s="6" t="s">
        <v>314</v>
      </c>
      <c r="C93" s="200">
        <v>1914499</v>
      </c>
      <c r="D93" s="200">
        <v>1842810</v>
      </c>
      <c r="E93" s="200">
        <v>2500000</v>
      </c>
    </row>
    <row r="94" spans="1:5" ht="15">
      <c r="A94" s="5" t="s">
        <v>542</v>
      </c>
      <c r="B94" s="6" t="s">
        <v>329</v>
      </c>
      <c r="C94" s="200">
        <v>6814988</v>
      </c>
      <c r="D94" s="200">
        <v>6203359</v>
      </c>
      <c r="E94" s="200">
        <v>9200000</v>
      </c>
    </row>
    <row r="95" spans="1:5" ht="15">
      <c r="A95" s="5" t="s">
        <v>514</v>
      </c>
      <c r="B95" s="6" t="s">
        <v>330</v>
      </c>
      <c r="C95" s="200">
        <v>181710</v>
      </c>
      <c r="D95" s="200">
        <v>426610</v>
      </c>
      <c r="E95" s="200">
        <v>2900000</v>
      </c>
    </row>
    <row r="96" spans="1:5" ht="15">
      <c r="A96" s="42" t="s">
        <v>543</v>
      </c>
      <c r="B96" s="55" t="s">
        <v>331</v>
      </c>
      <c r="C96" s="201">
        <f>SUM(C90:C95)</f>
        <v>8911197</v>
      </c>
      <c r="D96" s="201">
        <f>SUM(D90:D95)</f>
        <v>8472779</v>
      </c>
      <c r="E96" s="201">
        <f>SUM(E90:E95)</f>
        <v>14600000</v>
      </c>
    </row>
    <row r="97" spans="1:5" ht="15">
      <c r="A97" s="13" t="s">
        <v>332</v>
      </c>
      <c r="B97" s="6" t="s">
        <v>333</v>
      </c>
      <c r="C97" s="200"/>
      <c r="D97" s="200"/>
      <c r="E97" s="200"/>
    </row>
    <row r="98" spans="1:5" ht="15">
      <c r="A98" s="13" t="s">
        <v>515</v>
      </c>
      <c r="B98" s="6" t="s">
        <v>334</v>
      </c>
      <c r="C98" s="200">
        <v>3979690</v>
      </c>
      <c r="D98" s="200">
        <v>2256781</v>
      </c>
      <c r="E98" s="200">
        <v>3250000</v>
      </c>
    </row>
    <row r="99" spans="1:5" ht="15">
      <c r="A99" s="13" t="s">
        <v>516</v>
      </c>
      <c r="B99" s="6" t="s">
        <v>335</v>
      </c>
      <c r="C99" s="200"/>
      <c r="D99" s="200"/>
      <c r="E99" s="200"/>
    </row>
    <row r="100" spans="1:5" ht="15">
      <c r="A100" s="13" t="s">
        <v>517</v>
      </c>
      <c r="B100" s="6" t="s">
        <v>336</v>
      </c>
      <c r="C100" s="200">
        <v>25186329</v>
      </c>
      <c r="D100" s="200">
        <v>6363325</v>
      </c>
      <c r="E100" s="200">
        <v>4926000</v>
      </c>
    </row>
    <row r="101" spans="1:5" ht="15">
      <c r="A101" s="13" t="s">
        <v>337</v>
      </c>
      <c r="B101" s="6" t="s">
        <v>338</v>
      </c>
      <c r="C101" s="200">
        <v>3576466</v>
      </c>
      <c r="D101" s="200">
        <v>3835469</v>
      </c>
      <c r="E101" s="200">
        <v>3796000</v>
      </c>
    </row>
    <row r="102" spans="1:5" ht="15">
      <c r="A102" s="13" t="s">
        <v>339</v>
      </c>
      <c r="B102" s="6" t="s">
        <v>340</v>
      </c>
      <c r="C102" s="200">
        <v>8533363</v>
      </c>
      <c r="D102" s="200">
        <v>2523774</v>
      </c>
      <c r="E102" s="200">
        <v>2908500</v>
      </c>
    </row>
    <row r="103" spans="1:5" ht="15">
      <c r="A103" s="13" t="s">
        <v>341</v>
      </c>
      <c r="B103" s="6" t="s">
        <v>342</v>
      </c>
      <c r="C103" s="200">
        <v>1442000</v>
      </c>
      <c r="D103" s="200">
        <v>806000</v>
      </c>
      <c r="E103" s="200">
        <v>1840000</v>
      </c>
    </row>
    <row r="104" spans="1:5" ht="15">
      <c r="A104" s="13" t="s">
        <v>693</v>
      </c>
      <c r="B104" s="6" t="s">
        <v>343</v>
      </c>
      <c r="C104" s="200">
        <v>23333</v>
      </c>
      <c r="D104" s="200">
        <v>1425</v>
      </c>
      <c r="E104" s="200">
        <v>20000</v>
      </c>
    </row>
    <row r="105" spans="1:5" ht="15">
      <c r="A105" s="13" t="s">
        <v>519</v>
      </c>
      <c r="B105" s="6" t="s">
        <v>344</v>
      </c>
      <c r="C105" s="200"/>
      <c r="D105" s="200"/>
      <c r="E105" s="200"/>
    </row>
    <row r="106" spans="1:5" ht="15">
      <c r="A106" s="13" t="s">
        <v>520</v>
      </c>
      <c r="B106" s="6" t="s">
        <v>345</v>
      </c>
      <c r="C106" s="200">
        <v>276479</v>
      </c>
      <c r="D106" s="200">
        <f>417335+278237</f>
        <v>695572</v>
      </c>
      <c r="E106" s="200"/>
    </row>
    <row r="107" spans="1:5" ht="15">
      <c r="A107" s="54" t="s">
        <v>544</v>
      </c>
      <c r="B107" s="55" t="s">
        <v>346</v>
      </c>
      <c r="C107" s="201">
        <f>SUM(C97:C106)</f>
        <v>43017660</v>
      </c>
      <c r="D107" s="201">
        <f>SUM(D97:D106)</f>
        <v>16482346</v>
      </c>
      <c r="E107" s="201">
        <f>SUM(E97:E106)</f>
        <v>16740500</v>
      </c>
    </row>
    <row r="108" spans="1:5" ht="30">
      <c r="A108" s="13" t="s">
        <v>355</v>
      </c>
      <c r="B108" s="6" t="s">
        <v>356</v>
      </c>
      <c r="C108" s="200"/>
      <c r="D108" s="200"/>
      <c r="E108" s="200"/>
    </row>
    <row r="109" spans="1:5" ht="15">
      <c r="A109" s="5" t="s">
        <v>524</v>
      </c>
      <c r="B109" s="6" t="s">
        <v>357</v>
      </c>
      <c r="C109" s="200"/>
      <c r="D109" s="200"/>
      <c r="E109" s="200"/>
    </row>
    <row r="110" spans="1:5" ht="15">
      <c r="A110" s="13" t="s">
        <v>525</v>
      </c>
      <c r="B110" s="6" t="s">
        <v>358</v>
      </c>
      <c r="C110" s="200">
        <v>4378774</v>
      </c>
      <c r="D110" s="200">
        <v>0</v>
      </c>
      <c r="E110" s="200"/>
    </row>
    <row r="111" spans="1:5" ht="15">
      <c r="A111" s="42" t="s">
        <v>546</v>
      </c>
      <c r="B111" s="55" t="s">
        <v>359</v>
      </c>
      <c r="C111" s="201">
        <f>SUM(C108:C110)</f>
        <v>4378774</v>
      </c>
      <c r="D111" s="201">
        <f>SUM(D108:D110)</f>
        <v>0</v>
      </c>
      <c r="E111" s="201">
        <f>SUM(E108:E110)</f>
        <v>0</v>
      </c>
    </row>
    <row r="112" spans="1:5" ht="15.75">
      <c r="A112" s="63" t="s">
        <v>69</v>
      </c>
      <c r="B112" s="66"/>
      <c r="C112" s="201">
        <f>C111+C107+C96+C89</f>
        <v>161224082</v>
      </c>
      <c r="D112" s="201">
        <f>D111+D107+D96+D89</f>
        <v>132402490</v>
      </c>
      <c r="E112" s="201">
        <f>E111+E107+E96+E89</f>
        <v>140653650</v>
      </c>
    </row>
    <row r="113" spans="1:5" ht="15">
      <c r="A113" s="5" t="s">
        <v>301</v>
      </c>
      <c r="B113" s="6" t="s">
        <v>302</v>
      </c>
      <c r="C113" s="200">
        <v>0</v>
      </c>
      <c r="D113" s="200">
        <v>1382000</v>
      </c>
      <c r="E113" s="200">
        <v>14716736</v>
      </c>
    </row>
    <row r="114" spans="1:5" ht="30">
      <c r="A114" s="5" t="s">
        <v>303</v>
      </c>
      <c r="B114" s="6" t="s">
        <v>304</v>
      </c>
      <c r="C114" s="200"/>
      <c r="D114" s="200"/>
      <c r="E114" s="200"/>
    </row>
    <row r="115" spans="1:5" ht="30">
      <c r="A115" s="5" t="s">
        <v>502</v>
      </c>
      <c r="B115" s="6" t="s">
        <v>305</v>
      </c>
      <c r="C115" s="200"/>
      <c r="D115" s="200"/>
      <c r="E115" s="200"/>
    </row>
    <row r="116" spans="1:5" ht="30">
      <c r="A116" s="5" t="s">
        <v>503</v>
      </c>
      <c r="B116" s="6" t="s">
        <v>306</v>
      </c>
      <c r="C116" s="200"/>
      <c r="D116" s="200"/>
      <c r="E116" s="200"/>
    </row>
    <row r="117" spans="1:5" ht="15">
      <c r="A117" s="5" t="s">
        <v>504</v>
      </c>
      <c r="B117" s="6" t="s">
        <v>307</v>
      </c>
      <c r="C117" s="200">
        <v>3300000</v>
      </c>
      <c r="D117" s="200">
        <v>143527944</v>
      </c>
      <c r="E117" s="200">
        <v>28288291</v>
      </c>
    </row>
    <row r="118" spans="1:5" ht="15">
      <c r="A118" s="42" t="s">
        <v>540</v>
      </c>
      <c r="B118" s="55" t="s">
        <v>308</v>
      </c>
      <c r="C118" s="201">
        <f>SUM(C113:C117)</f>
        <v>3300000</v>
      </c>
      <c r="D118" s="201">
        <f>SUM(D113:D117)</f>
        <v>144909944</v>
      </c>
      <c r="E118" s="201">
        <f>SUM(E113:E117)</f>
        <v>43005027</v>
      </c>
    </row>
    <row r="119" spans="1:5" ht="15">
      <c r="A119" s="13" t="s">
        <v>521</v>
      </c>
      <c r="B119" s="6" t="s">
        <v>347</v>
      </c>
      <c r="C119" s="200"/>
      <c r="D119" s="200"/>
      <c r="E119" s="200"/>
    </row>
    <row r="120" spans="1:5" ht="15">
      <c r="A120" s="13" t="s">
        <v>522</v>
      </c>
      <c r="B120" s="6" t="s">
        <v>348</v>
      </c>
      <c r="C120" s="200"/>
      <c r="D120" s="200"/>
      <c r="E120" s="200"/>
    </row>
    <row r="121" spans="1:5" ht="15">
      <c r="A121" s="13" t="s">
        <v>349</v>
      </c>
      <c r="B121" s="6" t="s">
        <v>350</v>
      </c>
      <c r="C121" s="200"/>
      <c r="D121" s="200"/>
      <c r="E121" s="200"/>
    </row>
    <row r="122" spans="1:5" ht="15">
      <c r="A122" s="13" t="s">
        <v>523</v>
      </c>
      <c r="B122" s="6" t="s">
        <v>351</v>
      </c>
      <c r="C122" s="200"/>
      <c r="D122" s="200"/>
      <c r="E122" s="200"/>
    </row>
    <row r="123" spans="1:5" ht="15">
      <c r="A123" s="13" t="s">
        <v>352</v>
      </c>
      <c r="B123" s="6" t="s">
        <v>353</v>
      </c>
      <c r="C123" s="200"/>
      <c r="D123" s="200"/>
      <c r="E123" s="200"/>
    </row>
    <row r="124" spans="1:5" ht="15">
      <c r="A124" s="42" t="s">
        <v>545</v>
      </c>
      <c r="B124" s="55" t="s">
        <v>354</v>
      </c>
      <c r="C124" s="201">
        <f>SUM(C119:C123)</f>
        <v>0</v>
      </c>
      <c r="D124" s="201">
        <f>SUM(D119:D123)</f>
        <v>0</v>
      </c>
      <c r="E124" s="201">
        <f>SUM(E119:E123)</f>
        <v>0</v>
      </c>
    </row>
    <row r="125" spans="1:5" ht="30">
      <c r="A125" s="13" t="s">
        <v>360</v>
      </c>
      <c r="B125" s="6" t="s">
        <v>361</v>
      </c>
      <c r="C125" s="200"/>
      <c r="D125" s="200"/>
      <c r="E125" s="200"/>
    </row>
    <row r="126" spans="1:5" ht="30">
      <c r="A126" s="5" t="s">
        <v>526</v>
      </c>
      <c r="B126" s="6" t="s">
        <v>362</v>
      </c>
      <c r="C126" s="200"/>
      <c r="D126" s="200"/>
      <c r="E126" s="200"/>
    </row>
    <row r="127" spans="1:5" ht="15">
      <c r="A127" s="13" t="s">
        <v>527</v>
      </c>
      <c r="B127" s="6" t="s">
        <v>363</v>
      </c>
      <c r="C127" s="200">
        <v>306876</v>
      </c>
      <c r="D127" s="200">
        <v>280000</v>
      </c>
      <c r="E127" s="200"/>
    </row>
    <row r="128" spans="1:5" ht="15">
      <c r="A128" s="42" t="s">
        <v>548</v>
      </c>
      <c r="B128" s="55" t="s">
        <v>364</v>
      </c>
      <c r="C128" s="201">
        <f>SUM(C125:C127)</f>
        <v>306876</v>
      </c>
      <c r="D128" s="201">
        <f>SUM(D125:D127)</f>
        <v>280000</v>
      </c>
      <c r="E128" s="201">
        <f>SUM(E125:E127)</f>
        <v>0</v>
      </c>
    </row>
    <row r="129" spans="1:5" ht="15.75">
      <c r="A129" s="63" t="s">
        <v>70</v>
      </c>
      <c r="B129" s="66"/>
      <c r="C129" s="201">
        <f>C128+C124+C118</f>
        <v>3606876</v>
      </c>
      <c r="D129" s="201">
        <f>D128+D124+D118</f>
        <v>145189944</v>
      </c>
      <c r="E129" s="201">
        <f>E128+E124+E118</f>
        <v>43005027</v>
      </c>
    </row>
    <row r="130" spans="1:5" ht="15.75">
      <c r="A130" s="52" t="s">
        <v>547</v>
      </c>
      <c r="B130" s="38" t="s">
        <v>365</v>
      </c>
      <c r="C130" s="201">
        <f>C129+C112</f>
        <v>164830958</v>
      </c>
      <c r="D130" s="201">
        <f>D129+D112</f>
        <v>277592434</v>
      </c>
      <c r="E130" s="201">
        <f>E129+E112</f>
        <v>183658677</v>
      </c>
    </row>
    <row r="131" spans="1:5" ht="15.75">
      <c r="A131" s="108" t="s">
        <v>71</v>
      </c>
      <c r="B131" s="65"/>
      <c r="C131" s="200">
        <f>C112-C40</f>
        <v>76315787</v>
      </c>
      <c r="D131" s="200">
        <f>D112-D40</f>
        <v>45732423</v>
      </c>
      <c r="E131" s="200">
        <f>E112-E40</f>
        <v>38565917</v>
      </c>
    </row>
    <row r="132" spans="1:5" ht="15.75">
      <c r="A132" s="108" t="s">
        <v>72</v>
      </c>
      <c r="B132" s="65"/>
      <c r="C132" s="200">
        <f>C129-C63</f>
        <v>-22077986</v>
      </c>
      <c r="D132" s="200">
        <f>D129-D63</f>
        <v>93942857</v>
      </c>
      <c r="E132" s="200">
        <f>E129-E63</f>
        <v>-117850209</v>
      </c>
    </row>
    <row r="133" spans="1:5" ht="15">
      <c r="A133" s="15" t="s">
        <v>549</v>
      </c>
      <c r="B133" s="7" t="s">
        <v>370</v>
      </c>
      <c r="C133" s="200">
        <v>0</v>
      </c>
      <c r="D133" s="200">
        <v>0</v>
      </c>
      <c r="E133" s="200"/>
    </row>
    <row r="134" spans="1:5" ht="15">
      <c r="A134" s="14" t="s">
        <v>550</v>
      </c>
      <c r="B134" s="7" t="s">
        <v>377</v>
      </c>
      <c r="C134" s="200"/>
      <c r="D134" s="200"/>
      <c r="E134" s="200"/>
    </row>
    <row r="135" spans="1:5" ht="15">
      <c r="A135" s="5" t="s">
        <v>659</v>
      </c>
      <c r="B135" s="5" t="s">
        <v>378</v>
      </c>
      <c r="C135" s="200">
        <v>2314493</v>
      </c>
      <c r="D135" s="200">
        <v>21958499</v>
      </c>
      <c r="E135" s="200">
        <v>15739395</v>
      </c>
    </row>
    <row r="136" spans="1:5" ht="15">
      <c r="A136" s="5" t="s">
        <v>660</v>
      </c>
      <c r="B136" s="5" t="s">
        <v>378</v>
      </c>
      <c r="C136" s="200"/>
      <c r="D136" s="200"/>
      <c r="E136" s="200">
        <v>106836548</v>
      </c>
    </row>
    <row r="137" spans="1:5" ht="15">
      <c r="A137" s="5" t="s">
        <v>657</v>
      </c>
      <c r="B137" s="5" t="s">
        <v>379</v>
      </c>
      <c r="C137" s="200"/>
      <c r="D137" s="200"/>
      <c r="E137" s="200"/>
    </row>
    <row r="138" spans="1:5" ht="15">
      <c r="A138" s="5" t="s">
        <v>658</v>
      </c>
      <c r="B138" s="5" t="s">
        <v>379</v>
      </c>
      <c r="C138" s="200"/>
      <c r="D138" s="200"/>
      <c r="E138" s="200"/>
    </row>
    <row r="139" spans="1:5" ht="15">
      <c r="A139" s="7" t="s">
        <v>551</v>
      </c>
      <c r="B139" s="7" t="s">
        <v>380</v>
      </c>
      <c r="C139" s="201">
        <f>SUM(C135:C138)</f>
        <v>2314493</v>
      </c>
      <c r="D139" s="201">
        <f>SUM(D135:D138)</f>
        <v>21958499</v>
      </c>
      <c r="E139" s="201">
        <f>SUM(E135:E138)</f>
        <v>122575943</v>
      </c>
    </row>
    <row r="140" spans="1:5" ht="15">
      <c r="A140" s="40" t="s">
        <v>381</v>
      </c>
      <c r="B140" s="5" t="s">
        <v>382</v>
      </c>
      <c r="C140" s="200">
        <v>2891411</v>
      </c>
      <c r="D140" s="200">
        <v>3113651</v>
      </c>
      <c r="E140" s="200"/>
    </row>
    <row r="141" spans="1:5" ht="15">
      <c r="A141" s="40" t="s">
        <v>383</v>
      </c>
      <c r="B141" s="5" t="s">
        <v>384</v>
      </c>
      <c r="C141" s="200"/>
      <c r="D141" s="200"/>
      <c r="E141" s="200"/>
    </row>
    <row r="142" spans="1:5" ht="15">
      <c r="A142" s="40" t="s">
        <v>385</v>
      </c>
      <c r="B142" s="5" t="s">
        <v>386</v>
      </c>
      <c r="C142" s="200"/>
      <c r="D142" s="200"/>
      <c r="E142" s="200"/>
    </row>
    <row r="143" spans="1:5" ht="15">
      <c r="A143" s="40" t="s">
        <v>387</v>
      </c>
      <c r="B143" s="5" t="s">
        <v>388</v>
      </c>
      <c r="C143" s="200"/>
      <c r="D143" s="200"/>
      <c r="E143" s="200"/>
    </row>
    <row r="144" spans="1:5" ht="15">
      <c r="A144" s="13" t="s">
        <v>533</v>
      </c>
      <c r="B144" s="5" t="s">
        <v>389</v>
      </c>
      <c r="C144" s="200"/>
      <c r="D144" s="200"/>
      <c r="E144" s="200"/>
    </row>
    <row r="145" spans="1:5" ht="15">
      <c r="A145" s="15" t="s">
        <v>552</v>
      </c>
      <c r="B145" s="7" t="s">
        <v>391</v>
      </c>
      <c r="C145" s="201">
        <f>C144+C143+C142+C141+C140+C139+C134+C133</f>
        <v>5205904</v>
      </c>
      <c r="D145" s="201">
        <f>D144+D143+D142+D141+D140+D139+D134+D133</f>
        <v>25072150</v>
      </c>
      <c r="E145" s="201">
        <f>E144+E143+E142+E141+E140+E139+E134+E133</f>
        <v>122575943</v>
      </c>
    </row>
    <row r="146" spans="1:5" ht="15">
      <c r="A146" s="13" t="s">
        <v>392</v>
      </c>
      <c r="B146" s="5" t="s">
        <v>393</v>
      </c>
      <c r="C146" s="200"/>
      <c r="D146" s="200"/>
      <c r="E146" s="200"/>
    </row>
    <row r="147" spans="1:5" ht="15">
      <c r="A147" s="13" t="s">
        <v>394</v>
      </c>
      <c r="B147" s="5" t="s">
        <v>395</v>
      </c>
      <c r="C147" s="200"/>
      <c r="D147" s="200"/>
      <c r="E147" s="200"/>
    </row>
    <row r="148" spans="1:5" ht="15">
      <c r="A148" s="40" t="s">
        <v>396</v>
      </c>
      <c r="B148" s="5" t="s">
        <v>397</v>
      </c>
      <c r="C148" s="200"/>
      <c r="D148" s="200"/>
      <c r="E148" s="200"/>
    </row>
    <row r="149" spans="1:5" ht="15">
      <c r="A149" s="40" t="s">
        <v>534</v>
      </c>
      <c r="B149" s="5" t="s">
        <v>398</v>
      </c>
      <c r="C149" s="200"/>
      <c r="D149" s="200"/>
      <c r="E149" s="200"/>
    </row>
    <row r="150" spans="1:5" ht="15">
      <c r="A150" s="14" t="s">
        <v>553</v>
      </c>
      <c r="B150" s="7" t="s">
        <v>399</v>
      </c>
      <c r="C150" s="201">
        <f>SUM(C146:C149)</f>
        <v>0</v>
      </c>
      <c r="D150" s="201">
        <f>SUM(D146:D149)</f>
        <v>0</v>
      </c>
      <c r="E150" s="201">
        <f>SUM(E146:E149)</f>
        <v>0</v>
      </c>
    </row>
    <row r="151" spans="1:5" ht="15">
      <c r="A151" s="15" t="s">
        <v>400</v>
      </c>
      <c r="B151" s="7" t="s">
        <v>401</v>
      </c>
      <c r="C151" s="200"/>
      <c r="D151" s="200"/>
      <c r="E151" s="200"/>
    </row>
    <row r="152" spans="1:5" ht="15.75">
      <c r="A152" s="43" t="s">
        <v>554</v>
      </c>
      <c r="B152" s="44" t="s">
        <v>402</v>
      </c>
      <c r="C152" s="201">
        <f>C151+C150+C145</f>
        <v>5205904</v>
      </c>
      <c r="D152" s="201">
        <f>D151+D150+D145</f>
        <v>25072150</v>
      </c>
      <c r="E152" s="201">
        <f>E151+E150+E145</f>
        <v>122575943</v>
      </c>
    </row>
    <row r="153" spans="1:5" ht="15.75">
      <c r="A153" s="48" t="s">
        <v>536</v>
      </c>
      <c r="B153" s="49"/>
      <c r="C153" s="201">
        <f>C152+C130</f>
        <v>170036862</v>
      </c>
      <c r="D153" s="201">
        <f>D152+D130</f>
        <v>302664584</v>
      </c>
      <c r="E153" s="201">
        <f>E152+E130</f>
        <v>306234620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&amp;C21. melléklet a 3/2018. (II.22.)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2">
      <selection activeCell="I26" sqref="A1:I2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 hidden="1">
      <c r="A1" s="86" t="s">
        <v>27</v>
      </c>
      <c r="B1" s="87"/>
      <c r="C1" s="87"/>
      <c r="D1" s="87"/>
      <c r="E1" s="87"/>
      <c r="F1" s="87"/>
    </row>
    <row r="2" spans="1:9" ht="30.75" customHeight="1">
      <c r="A2" s="277" t="s">
        <v>723</v>
      </c>
      <c r="B2" s="288"/>
      <c r="C2" s="288"/>
      <c r="D2" s="288"/>
      <c r="E2" s="288"/>
      <c r="F2" s="288"/>
      <c r="G2" s="288"/>
      <c r="H2" s="288"/>
      <c r="I2" s="288"/>
    </row>
    <row r="3" spans="1:9" ht="23.25" customHeight="1">
      <c r="A3" s="279" t="s">
        <v>705</v>
      </c>
      <c r="B3" s="275"/>
      <c r="C3" s="275"/>
      <c r="D3" s="275"/>
      <c r="E3" s="275"/>
      <c r="F3" s="275"/>
      <c r="G3" s="275"/>
      <c r="H3" s="275"/>
      <c r="I3" s="275"/>
    </row>
    <row r="5" ht="15">
      <c r="A5" s="4" t="s">
        <v>1</v>
      </c>
    </row>
    <row r="6" spans="1:9" ht="36.75">
      <c r="A6" s="94" t="s">
        <v>52</v>
      </c>
      <c r="B6" s="95" t="s">
        <v>53</v>
      </c>
      <c r="C6" s="95" t="s">
        <v>54</v>
      </c>
      <c r="D6" s="95" t="s">
        <v>719</v>
      </c>
      <c r="E6" s="95" t="s">
        <v>79</v>
      </c>
      <c r="F6" s="95" t="s">
        <v>706</v>
      </c>
      <c r="G6" s="95" t="s">
        <v>720</v>
      </c>
      <c r="H6" s="95" t="s">
        <v>707</v>
      </c>
      <c r="I6" s="102" t="s">
        <v>55</v>
      </c>
    </row>
    <row r="7" spans="1:9" ht="15.75">
      <c r="A7" s="96"/>
      <c r="B7" s="96"/>
      <c r="C7" s="97"/>
      <c r="D7" s="97"/>
      <c r="E7" s="97"/>
      <c r="F7" s="97"/>
      <c r="G7" s="97"/>
      <c r="H7" s="97"/>
      <c r="I7" s="97">
        <v>0</v>
      </c>
    </row>
    <row r="8" spans="1:9" ht="15.75">
      <c r="A8" s="96"/>
      <c r="B8" s="96"/>
      <c r="C8" s="97"/>
      <c r="D8" s="97"/>
      <c r="E8" s="97"/>
      <c r="F8" s="97"/>
      <c r="G8" s="97"/>
      <c r="H8" s="97"/>
      <c r="I8" s="97">
        <v>0</v>
      </c>
    </row>
    <row r="9" spans="1:9" ht="15.75">
      <c r="A9" s="96"/>
      <c r="B9" s="96"/>
      <c r="C9" s="97"/>
      <c r="D9" s="97"/>
      <c r="E9" s="97"/>
      <c r="F9" s="97"/>
      <c r="G9" s="97"/>
      <c r="H9" s="97"/>
      <c r="I9" s="97">
        <v>0</v>
      </c>
    </row>
    <row r="10" spans="1:9" ht="15.75">
      <c r="A10" s="96"/>
      <c r="B10" s="96"/>
      <c r="C10" s="97"/>
      <c r="D10" s="97"/>
      <c r="E10" s="97"/>
      <c r="F10" s="97"/>
      <c r="G10" s="97"/>
      <c r="H10" s="97"/>
      <c r="I10" s="97">
        <v>0</v>
      </c>
    </row>
    <row r="11" spans="1:9" ht="15">
      <c r="A11" s="98" t="s">
        <v>56</v>
      </c>
      <c r="B11" s="98"/>
      <c r="C11" s="99"/>
      <c r="D11" s="99"/>
      <c r="E11" s="99"/>
      <c r="F11" s="99"/>
      <c r="G11" s="99"/>
      <c r="H11" s="99"/>
      <c r="I11" s="99">
        <v>0</v>
      </c>
    </row>
    <row r="12" spans="1:9" ht="15.75">
      <c r="A12" s="96"/>
      <c r="B12" s="96"/>
      <c r="C12" s="97"/>
      <c r="D12" s="97"/>
      <c r="E12" s="97"/>
      <c r="F12" s="97"/>
      <c r="G12" s="97"/>
      <c r="H12" s="97"/>
      <c r="I12" s="97">
        <v>0</v>
      </c>
    </row>
    <row r="13" spans="1:9" ht="15.75">
      <c r="A13" s="96"/>
      <c r="B13" s="96"/>
      <c r="C13" s="97"/>
      <c r="D13" s="97"/>
      <c r="E13" s="97"/>
      <c r="F13" s="97"/>
      <c r="G13" s="97"/>
      <c r="H13" s="97"/>
      <c r="I13" s="97">
        <v>0</v>
      </c>
    </row>
    <row r="14" spans="1:9" ht="15.75">
      <c r="A14" s="96"/>
      <c r="B14" s="96"/>
      <c r="C14" s="97"/>
      <c r="D14" s="97"/>
      <c r="E14" s="97"/>
      <c r="F14" s="97"/>
      <c r="G14" s="97"/>
      <c r="H14" s="97"/>
      <c r="I14" s="97">
        <v>0</v>
      </c>
    </row>
    <row r="15" spans="1:9" ht="15.75">
      <c r="A15" s="96"/>
      <c r="B15" s="96"/>
      <c r="C15" s="97"/>
      <c r="D15" s="97"/>
      <c r="E15" s="97"/>
      <c r="F15" s="97"/>
      <c r="G15" s="97"/>
      <c r="H15" s="97"/>
      <c r="I15" s="97">
        <v>0</v>
      </c>
    </row>
    <row r="16" spans="1:9" ht="15">
      <c r="A16" s="98" t="s">
        <v>57</v>
      </c>
      <c r="B16" s="98"/>
      <c r="C16" s="99"/>
      <c r="D16" s="99"/>
      <c r="E16" s="99"/>
      <c r="F16" s="99"/>
      <c r="G16" s="99"/>
      <c r="H16" s="99"/>
      <c r="I16" s="99">
        <v>0</v>
      </c>
    </row>
    <row r="17" spans="1:9" ht="15.75">
      <c r="A17" s="96"/>
      <c r="B17" s="96"/>
      <c r="C17" s="97"/>
      <c r="D17" s="97"/>
      <c r="E17" s="97"/>
      <c r="F17" s="97"/>
      <c r="G17" s="97"/>
      <c r="H17" s="97"/>
      <c r="I17" s="97">
        <v>0</v>
      </c>
    </row>
    <row r="18" spans="1:9" ht="15.75">
      <c r="A18" s="96"/>
      <c r="B18" s="96"/>
      <c r="C18" s="97"/>
      <c r="D18" s="97"/>
      <c r="E18" s="97"/>
      <c r="F18" s="97"/>
      <c r="G18" s="97"/>
      <c r="H18" s="97"/>
      <c r="I18" s="97">
        <v>0</v>
      </c>
    </row>
    <row r="19" spans="1:9" ht="15.75">
      <c r="A19" s="96"/>
      <c r="B19" s="96"/>
      <c r="C19" s="97"/>
      <c r="D19" s="97"/>
      <c r="E19" s="97"/>
      <c r="F19" s="97"/>
      <c r="G19" s="97"/>
      <c r="H19" s="97"/>
      <c r="I19" s="97">
        <v>0</v>
      </c>
    </row>
    <row r="20" spans="1:9" ht="15.75">
      <c r="A20" s="96"/>
      <c r="B20" s="96"/>
      <c r="C20" s="97"/>
      <c r="D20" s="97"/>
      <c r="E20" s="97"/>
      <c r="F20" s="97"/>
      <c r="G20" s="97"/>
      <c r="H20" s="97"/>
      <c r="I20" s="97">
        <v>0</v>
      </c>
    </row>
    <row r="21" spans="1:9" ht="15">
      <c r="A21" s="98" t="s">
        <v>58</v>
      </c>
      <c r="B21" s="98"/>
      <c r="C21" s="99"/>
      <c r="D21" s="99"/>
      <c r="E21" s="99"/>
      <c r="F21" s="99"/>
      <c r="G21" s="99"/>
      <c r="H21" s="99"/>
      <c r="I21" s="99">
        <v>0</v>
      </c>
    </row>
    <row r="22" spans="1:9" ht="15.75">
      <c r="A22" s="96"/>
      <c r="B22" s="96"/>
      <c r="C22" s="97"/>
      <c r="D22" s="97"/>
      <c r="E22" s="97"/>
      <c r="F22" s="97"/>
      <c r="G22" s="97"/>
      <c r="H22" s="97"/>
      <c r="I22" s="97">
        <v>0</v>
      </c>
    </row>
    <row r="23" spans="1:9" ht="15.75">
      <c r="A23" s="96"/>
      <c r="B23" s="96"/>
      <c r="C23" s="97"/>
      <c r="D23" s="97"/>
      <c r="E23" s="97"/>
      <c r="F23" s="97"/>
      <c r="G23" s="97"/>
      <c r="H23" s="97"/>
      <c r="I23" s="97">
        <v>0</v>
      </c>
    </row>
    <row r="24" spans="1:9" ht="15.75">
      <c r="A24" s="96"/>
      <c r="B24" s="96"/>
      <c r="C24" s="97"/>
      <c r="D24" s="97"/>
      <c r="E24" s="97"/>
      <c r="F24" s="97"/>
      <c r="G24" s="97"/>
      <c r="H24" s="97"/>
      <c r="I24" s="97">
        <v>0</v>
      </c>
    </row>
    <row r="25" spans="1:9" ht="15.75">
      <c r="A25" s="96"/>
      <c r="B25" s="96"/>
      <c r="C25" s="97"/>
      <c r="D25" s="97"/>
      <c r="E25" s="97"/>
      <c r="F25" s="97"/>
      <c r="G25" s="97"/>
      <c r="H25" s="97"/>
      <c r="I25" s="97">
        <v>0</v>
      </c>
    </row>
    <row r="26" spans="1:9" ht="15">
      <c r="A26" s="98" t="s">
        <v>59</v>
      </c>
      <c r="B26" s="98"/>
      <c r="C26" s="99"/>
      <c r="D26" s="99"/>
      <c r="E26" s="99"/>
      <c r="F26" s="99"/>
      <c r="G26" s="99"/>
      <c r="H26" s="99"/>
      <c r="I26" s="99">
        <v>0</v>
      </c>
    </row>
    <row r="27" spans="1:9" ht="15">
      <c r="A27" s="98"/>
      <c r="B27" s="98"/>
      <c r="C27" s="99"/>
      <c r="D27" s="99"/>
      <c r="E27" s="99"/>
      <c r="F27" s="99"/>
      <c r="G27" s="99"/>
      <c r="H27" s="99"/>
      <c r="I27" s="99">
        <v>0</v>
      </c>
    </row>
    <row r="28" spans="1:9" ht="15">
      <c r="A28" s="98"/>
      <c r="B28" s="98"/>
      <c r="C28" s="99"/>
      <c r="D28" s="99"/>
      <c r="E28" s="99"/>
      <c r="F28" s="99"/>
      <c r="G28" s="99"/>
      <c r="H28" s="99"/>
      <c r="I28" s="99">
        <v>0</v>
      </c>
    </row>
    <row r="29" spans="1:9" ht="15">
      <c r="A29" s="98"/>
      <c r="B29" s="98"/>
      <c r="C29" s="99"/>
      <c r="D29" s="99"/>
      <c r="E29" s="99"/>
      <c r="F29" s="99"/>
      <c r="G29" s="99"/>
      <c r="H29" s="99"/>
      <c r="I29" s="99">
        <v>0</v>
      </c>
    </row>
    <row r="30" spans="1:9" ht="15">
      <c r="A30" s="98"/>
      <c r="B30" s="98"/>
      <c r="C30" s="99"/>
      <c r="D30" s="99"/>
      <c r="E30" s="99"/>
      <c r="F30" s="99"/>
      <c r="G30" s="99"/>
      <c r="H30" s="99"/>
      <c r="I30" s="99">
        <v>0</v>
      </c>
    </row>
    <row r="31" spans="1:9" ht="16.5">
      <c r="A31" s="100" t="s">
        <v>60</v>
      </c>
      <c r="B31" s="96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&amp;C22. melléklet a 3/2018. (II.22.)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Layout" workbookViewId="0" topLeftCell="A2">
      <selection activeCell="F97" sqref="A1:F97"/>
    </sheetView>
  </sheetViews>
  <sheetFormatPr defaultColWidth="9.140625" defaultRowHeight="15"/>
  <cols>
    <col min="1" max="1" width="92.57421875" style="0" customWidth="1"/>
    <col min="3" max="3" width="16.421875" style="117" customWidth="1"/>
    <col min="4" max="4" width="16.00390625" style="117" customWidth="1"/>
    <col min="5" max="5" width="16.7109375" style="117" customWidth="1"/>
    <col min="6" max="6" width="14.7109375" style="117" customWidth="1"/>
  </cols>
  <sheetData>
    <row r="1" ht="15" hidden="1">
      <c r="A1" s="86" t="s">
        <v>27</v>
      </c>
    </row>
    <row r="2" spans="1:6" ht="27" customHeight="1">
      <c r="A2" s="277" t="s">
        <v>723</v>
      </c>
      <c r="B2" s="288"/>
      <c r="C2" s="288"/>
      <c r="D2" s="288"/>
      <c r="E2" s="288"/>
      <c r="F2" s="278"/>
    </row>
    <row r="3" spans="1:6" ht="23.25" customHeight="1">
      <c r="A3" s="297" t="s">
        <v>692</v>
      </c>
      <c r="B3" s="281"/>
      <c r="C3" s="281"/>
      <c r="D3" s="281"/>
      <c r="E3" s="281"/>
      <c r="F3" s="282"/>
    </row>
    <row r="4" ht="18">
      <c r="A4" s="53"/>
    </row>
    <row r="5" ht="15">
      <c r="A5" s="4" t="s">
        <v>65</v>
      </c>
    </row>
    <row r="6" spans="1:6" ht="25.5">
      <c r="A6" s="2" t="s">
        <v>100</v>
      </c>
      <c r="B6" s="3" t="s">
        <v>51</v>
      </c>
      <c r="C6" s="183" t="s">
        <v>80</v>
      </c>
      <c r="D6" s="183" t="s">
        <v>708</v>
      </c>
      <c r="E6" s="183" t="s">
        <v>721</v>
      </c>
      <c r="F6" s="184" t="s">
        <v>744</v>
      </c>
    </row>
    <row r="7" spans="1:6" ht="15" customHeight="1">
      <c r="A7" s="34" t="s">
        <v>280</v>
      </c>
      <c r="B7" s="6" t="s">
        <v>281</v>
      </c>
      <c r="C7" s="200">
        <v>66517814</v>
      </c>
      <c r="D7" s="200">
        <v>67000000</v>
      </c>
      <c r="E7" s="200">
        <v>67000000</v>
      </c>
      <c r="F7" s="200">
        <v>67000000</v>
      </c>
    </row>
    <row r="8" spans="1:6" ht="15" customHeight="1">
      <c r="A8" s="5" t="s">
        <v>282</v>
      </c>
      <c r="B8" s="6" t="s">
        <v>283</v>
      </c>
      <c r="C8" s="200">
        <v>0</v>
      </c>
      <c r="D8" s="200"/>
      <c r="E8" s="200"/>
      <c r="F8" s="200"/>
    </row>
    <row r="9" spans="1:6" ht="15" customHeight="1">
      <c r="A9" s="5" t="s">
        <v>284</v>
      </c>
      <c r="B9" s="6" t="s">
        <v>285</v>
      </c>
      <c r="C9" s="200">
        <v>9523452</v>
      </c>
      <c r="D9" s="200">
        <v>9500000</v>
      </c>
      <c r="E9" s="200">
        <v>9500000</v>
      </c>
      <c r="F9" s="200">
        <v>9500000</v>
      </c>
    </row>
    <row r="10" spans="1:6" ht="15" customHeight="1">
      <c r="A10" s="5" t="s">
        <v>286</v>
      </c>
      <c r="B10" s="6" t="s">
        <v>287</v>
      </c>
      <c r="C10" s="200">
        <v>1800000</v>
      </c>
      <c r="D10" s="200">
        <v>1800000</v>
      </c>
      <c r="E10" s="200">
        <v>1800000</v>
      </c>
      <c r="F10" s="200">
        <v>1800000</v>
      </c>
    </row>
    <row r="11" spans="1:6" ht="15" customHeight="1">
      <c r="A11" s="5" t="s">
        <v>709</v>
      </c>
      <c r="B11" s="6" t="s">
        <v>289</v>
      </c>
      <c r="C11" s="200"/>
      <c r="D11" s="200"/>
      <c r="E11" s="200"/>
      <c r="F11" s="200"/>
    </row>
    <row r="12" spans="1:6" ht="15" customHeight="1">
      <c r="A12" s="5" t="s">
        <v>710</v>
      </c>
      <c r="B12" s="6" t="s">
        <v>291</v>
      </c>
      <c r="C12" s="200"/>
      <c r="D12" s="200"/>
      <c r="E12" s="200"/>
      <c r="F12" s="200"/>
    </row>
    <row r="13" spans="1:6" ht="15" customHeight="1">
      <c r="A13" s="7" t="s">
        <v>538</v>
      </c>
      <c r="B13" s="8" t="s">
        <v>292</v>
      </c>
      <c r="C13" s="201">
        <f>SUM(C7:C12)</f>
        <v>77841266</v>
      </c>
      <c r="D13" s="201">
        <f>SUM(D7:D12)</f>
        <v>78300000</v>
      </c>
      <c r="E13" s="201">
        <f>SUM(E7:E12)</f>
        <v>78300000</v>
      </c>
      <c r="F13" s="201">
        <f>SUM(F7:F12)</f>
        <v>78300000</v>
      </c>
    </row>
    <row r="14" spans="1:6" ht="15" customHeight="1">
      <c r="A14" s="5" t="s">
        <v>293</v>
      </c>
      <c r="B14" s="6" t="s">
        <v>294</v>
      </c>
      <c r="C14" s="200"/>
      <c r="D14" s="200"/>
      <c r="E14" s="200"/>
      <c r="F14" s="200"/>
    </row>
    <row r="15" spans="1:6" ht="15" customHeight="1">
      <c r="A15" s="5" t="s">
        <v>295</v>
      </c>
      <c r="B15" s="6" t="s">
        <v>296</v>
      </c>
      <c r="C15" s="200"/>
      <c r="D15" s="200"/>
      <c r="E15" s="200"/>
      <c r="F15" s="200"/>
    </row>
    <row r="16" spans="1:6" ht="15" customHeight="1">
      <c r="A16" s="5" t="s">
        <v>499</v>
      </c>
      <c r="B16" s="6" t="s">
        <v>297</v>
      </c>
      <c r="C16" s="200"/>
      <c r="D16" s="200"/>
      <c r="E16" s="200"/>
      <c r="F16" s="200"/>
    </row>
    <row r="17" spans="1:6" ht="15" customHeight="1">
      <c r="A17" s="5" t="s">
        <v>500</v>
      </c>
      <c r="B17" s="6" t="s">
        <v>298</v>
      </c>
      <c r="C17" s="200"/>
      <c r="D17" s="200"/>
      <c r="E17" s="200"/>
      <c r="F17" s="200"/>
    </row>
    <row r="18" spans="1:6" ht="15" customHeight="1">
      <c r="A18" s="5" t="s">
        <v>501</v>
      </c>
      <c r="B18" s="6" t="s">
        <v>299</v>
      </c>
      <c r="C18" s="200">
        <v>31471884</v>
      </c>
      <c r="D18" s="200">
        <v>15000000</v>
      </c>
      <c r="E18" s="200">
        <v>15000000</v>
      </c>
      <c r="F18" s="200">
        <v>15000000</v>
      </c>
    </row>
    <row r="19" spans="1:6" ht="15" customHeight="1">
      <c r="A19" s="42" t="s">
        <v>539</v>
      </c>
      <c r="B19" s="55" t="s">
        <v>300</v>
      </c>
      <c r="C19" s="201">
        <f>C13+C14+C15+C16+C17+C18</f>
        <v>109313150</v>
      </c>
      <c r="D19" s="201">
        <f>D13+D14+D15+D16+D17+D18</f>
        <v>93300000</v>
      </c>
      <c r="E19" s="201">
        <f>E13+E14+E15+E16+E17+E18</f>
        <v>93300000</v>
      </c>
      <c r="F19" s="201">
        <f>F13+F14+F15+F16+F17+F18</f>
        <v>93300000</v>
      </c>
    </row>
    <row r="20" spans="1:6" ht="15" customHeight="1">
      <c r="A20" s="5" t="s">
        <v>505</v>
      </c>
      <c r="B20" s="6" t="s">
        <v>309</v>
      </c>
      <c r="C20" s="200"/>
      <c r="D20" s="200"/>
      <c r="E20" s="200"/>
      <c r="F20" s="200"/>
    </row>
    <row r="21" spans="1:6" ht="15" customHeight="1">
      <c r="A21" s="5" t="s">
        <v>506</v>
      </c>
      <c r="B21" s="6" t="s">
        <v>310</v>
      </c>
      <c r="C21" s="200"/>
      <c r="D21" s="200"/>
      <c r="E21" s="200"/>
      <c r="F21" s="200"/>
    </row>
    <row r="22" spans="1:6" ht="15" customHeight="1">
      <c r="A22" s="7" t="s">
        <v>541</v>
      </c>
      <c r="B22" s="8" t="s">
        <v>311</v>
      </c>
      <c r="C22" s="201">
        <f>SUM(C20:C21)</f>
        <v>0</v>
      </c>
      <c r="D22" s="201">
        <f>SUM(D20:D21)</f>
        <v>0</v>
      </c>
      <c r="E22" s="201">
        <f>SUM(E20:E21)</f>
        <v>0</v>
      </c>
      <c r="F22" s="201">
        <f>SUM(F20:F21)</f>
        <v>0</v>
      </c>
    </row>
    <row r="23" spans="1:6" ht="15" customHeight="1">
      <c r="A23" s="5" t="s">
        <v>507</v>
      </c>
      <c r="B23" s="6" t="s">
        <v>312</v>
      </c>
      <c r="C23" s="200"/>
      <c r="D23" s="200"/>
      <c r="E23" s="200"/>
      <c r="F23" s="200"/>
    </row>
    <row r="24" spans="1:6" ht="15" customHeight="1">
      <c r="A24" s="5" t="s">
        <v>508</v>
      </c>
      <c r="B24" s="6" t="s">
        <v>313</v>
      </c>
      <c r="C24" s="200"/>
      <c r="D24" s="200"/>
      <c r="E24" s="200"/>
      <c r="F24" s="200"/>
    </row>
    <row r="25" spans="1:6" ht="15" customHeight="1">
      <c r="A25" s="5" t="s">
        <v>509</v>
      </c>
      <c r="B25" s="6" t="s">
        <v>314</v>
      </c>
      <c r="C25" s="200">
        <v>2500000</v>
      </c>
      <c r="D25" s="200">
        <v>2500000</v>
      </c>
      <c r="E25" s="200">
        <v>2500000</v>
      </c>
      <c r="F25" s="200">
        <v>2500000</v>
      </c>
    </row>
    <row r="26" spans="1:6" ht="15" customHeight="1">
      <c r="A26" s="5" t="s">
        <v>510</v>
      </c>
      <c r="B26" s="6" t="s">
        <v>315</v>
      </c>
      <c r="C26" s="200">
        <v>6900000</v>
      </c>
      <c r="D26" s="200">
        <v>6800000</v>
      </c>
      <c r="E26" s="200">
        <v>6800000</v>
      </c>
      <c r="F26" s="200">
        <v>6800000</v>
      </c>
    </row>
    <row r="27" spans="1:6" ht="15" customHeight="1">
      <c r="A27" s="5" t="s">
        <v>511</v>
      </c>
      <c r="B27" s="6" t="s">
        <v>318</v>
      </c>
      <c r="C27" s="200"/>
      <c r="D27" s="200"/>
      <c r="E27" s="200"/>
      <c r="F27" s="200"/>
    </row>
    <row r="28" spans="1:6" ht="15" customHeight="1">
      <c r="A28" s="5" t="s">
        <v>319</v>
      </c>
      <c r="B28" s="6" t="s">
        <v>320</v>
      </c>
      <c r="C28" s="200"/>
      <c r="D28" s="200"/>
      <c r="E28" s="200"/>
      <c r="F28" s="200"/>
    </row>
    <row r="29" spans="1:6" ht="15" customHeight="1">
      <c r="A29" s="5" t="s">
        <v>512</v>
      </c>
      <c r="B29" s="6" t="s">
        <v>321</v>
      </c>
      <c r="C29" s="200">
        <v>2300000</v>
      </c>
      <c r="D29" s="200">
        <v>2200000</v>
      </c>
      <c r="E29" s="200">
        <v>2200000</v>
      </c>
      <c r="F29" s="200">
        <v>2200000</v>
      </c>
    </row>
    <row r="30" spans="1:6" ht="15" customHeight="1">
      <c r="A30" s="5" t="s">
        <v>513</v>
      </c>
      <c r="B30" s="6" t="s">
        <v>326</v>
      </c>
      <c r="C30" s="200"/>
      <c r="D30" s="200">
        <v>0</v>
      </c>
      <c r="E30" s="200">
        <v>0</v>
      </c>
      <c r="F30" s="200">
        <v>0</v>
      </c>
    </row>
    <row r="31" spans="1:6" ht="15" customHeight="1">
      <c r="A31" s="7" t="s">
        <v>542</v>
      </c>
      <c r="B31" s="8" t="s">
        <v>329</v>
      </c>
      <c r="C31" s="201">
        <f>SUM(C26:C30)</f>
        <v>9200000</v>
      </c>
      <c r="D31" s="201">
        <f>SUM(D26:D30)</f>
        <v>9000000</v>
      </c>
      <c r="E31" s="201">
        <f>SUM(E26:E30)</f>
        <v>9000000</v>
      </c>
      <c r="F31" s="201">
        <f>SUM(F26:F30)</f>
        <v>9000000</v>
      </c>
    </row>
    <row r="32" spans="1:6" ht="15" customHeight="1">
      <c r="A32" s="5" t="s">
        <v>514</v>
      </c>
      <c r="B32" s="6" t="s">
        <v>330</v>
      </c>
      <c r="C32" s="200">
        <v>2900000</v>
      </c>
      <c r="D32" s="200">
        <v>2800000</v>
      </c>
      <c r="E32" s="200">
        <v>2800000</v>
      </c>
      <c r="F32" s="200">
        <v>2800000</v>
      </c>
    </row>
    <row r="33" spans="1:6" ht="15" customHeight="1">
      <c r="A33" s="42" t="s">
        <v>543</v>
      </c>
      <c r="B33" s="55" t="s">
        <v>331</v>
      </c>
      <c r="C33" s="201">
        <f>C32+C31+C25+C24+C23+C22</f>
        <v>14600000</v>
      </c>
      <c r="D33" s="201">
        <f>D32+D31+D25+D24+D23+D22</f>
        <v>14300000</v>
      </c>
      <c r="E33" s="201">
        <f>E32+E31+E25+E24+E23+E22</f>
        <v>14300000</v>
      </c>
      <c r="F33" s="201">
        <f>F32+F31+F25+F24+F23+F22</f>
        <v>14300000</v>
      </c>
    </row>
    <row r="34" spans="1:6" ht="15" customHeight="1">
      <c r="A34" s="13" t="s">
        <v>332</v>
      </c>
      <c r="B34" s="6" t="s">
        <v>333</v>
      </c>
      <c r="C34" s="200"/>
      <c r="D34" s="200"/>
      <c r="E34" s="200"/>
      <c r="F34" s="200"/>
    </row>
    <row r="35" spans="1:6" ht="15" customHeight="1">
      <c r="A35" s="13" t="s">
        <v>515</v>
      </c>
      <c r="B35" s="6" t="s">
        <v>334</v>
      </c>
      <c r="C35" s="200">
        <v>3250000</v>
      </c>
      <c r="D35" s="200">
        <v>5000000</v>
      </c>
      <c r="E35" s="200">
        <v>5000000</v>
      </c>
      <c r="F35" s="200">
        <v>5500000</v>
      </c>
    </row>
    <row r="36" spans="1:6" ht="15" customHeight="1">
      <c r="A36" s="13" t="s">
        <v>516</v>
      </c>
      <c r="B36" s="6" t="s">
        <v>335</v>
      </c>
      <c r="C36" s="200"/>
      <c r="D36" s="200"/>
      <c r="E36" s="200"/>
      <c r="F36" s="200"/>
    </row>
    <row r="37" spans="1:6" ht="15" customHeight="1">
      <c r="A37" s="13" t="s">
        <v>517</v>
      </c>
      <c r="B37" s="6" t="s">
        <v>336</v>
      </c>
      <c r="C37" s="200">
        <v>4926000</v>
      </c>
      <c r="D37" s="200">
        <v>4900000</v>
      </c>
      <c r="E37" s="200">
        <v>4900000</v>
      </c>
      <c r="F37" s="200">
        <v>4900000</v>
      </c>
    </row>
    <row r="38" spans="1:6" ht="15" customHeight="1">
      <c r="A38" s="13" t="s">
        <v>337</v>
      </c>
      <c r="B38" s="6" t="s">
        <v>338</v>
      </c>
      <c r="C38" s="200">
        <v>3796000</v>
      </c>
      <c r="D38" s="200">
        <v>4600000</v>
      </c>
      <c r="E38" s="200">
        <v>4650000</v>
      </c>
      <c r="F38" s="200">
        <v>4650000</v>
      </c>
    </row>
    <row r="39" spans="1:6" ht="15" customHeight="1">
      <c r="A39" s="13" t="s">
        <v>339</v>
      </c>
      <c r="B39" s="6" t="s">
        <v>340</v>
      </c>
      <c r="C39" s="200">
        <v>2908500</v>
      </c>
      <c r="D39" s="200">
        <v>3060000</v>
      </c>
      <c r="E39" s="200">
        <v>4010000</v>
      </c>
      <c r="F39" s="200">
        <v>4510000</v>
      </c>
    </row>
    <row r="40" spans="1:6" ht="15" customHeight="1">
      <c r="A40" s="13" t="s">
        <v>341</v>
      </c>
      <c r="B40" s="6" t="s">
        <v>342</v>
      </c>
      <c r="C40" s="200">
        <v>1840000</v>
      </c>
      <c r="D40" s="200">
        <v>1250000</v>
      </c>
      <c r="E40" s="200">
        <v>1250000</v>
      </c>
      <c r="F40" s="200">
        <v>1250000</v>
      </c>
    </row>
    <row r="41" spans="1:6" ht="15" customHeight="1">
      <c r="A41" s="13" t="s">
        <v>693</v>
      </c>
      <c r="B41" s="6" t="s">
        <v>343</v>
      </c>
      <c r="C41" s="200">
        <v>20000</v>
      </c>
      <c r="D41" s="200">
        <v>200000</v>
      </c>
      <c r="E41" s="200">
        <v>200000</v>
      </c>
      <c r="F41" s="200">
        <v>200000</v>
      </c>
    </row>
    <row r="42" spans="1:6" ht="15" customHeight="1">
      <c r="A42" s="13" t="s">
        <v>519</v>
      </c>
      <c r="B42" s="6" t="s">
        <v>344</v>
      </c>
      <c r="C42" s="200"/>
      <c r="D42" s="200"/>
      <c r="E42" s="200"/>
      <c r="F42" s="200"/>
    </row>
    <row r="43" spans="1:6" ht="15" customHeight="1">
      <c r="A43" s="13" t="s">
        <v>520</v>
      </c>
      <c r="B43" s="6" t="s">
        <v>345</v>
      </c>
      <c r="C43" s="200"/>
      <c r="D43" s="200"/>
      <c r="E43" s="200"/>
      <c r="F43" s="200"/>
    </row>
    <row r="44" spans="1:6" ht="15" customHeight="1">
      <c r="A44" s="54" t="s">
        <v>544</v>
      </c>
      <c r="B44" s="55" t="s">
        <v>346</v>
      </c>
      <c r="C44" s="201">
        <f>SUM(C34:C43)</f>
        <v>16740500</v>
      </c>
      <c r="D44" s="201">
        <f>SUM(D34:D43)</f>
        <v>19010000</v>
      </c>
      <c r="E44" s="201">
        <f>SUM(E34:E43)</f>
        <v>20010000</v>
      </c>
      <c r="F44" s="201">
        <f>SUM(F34:F43)</f>
        <v>21010000</v>
      </c>
    </row>
    <row r="45" spans="1:6" ht="15" customHeight="1">
      <c r="A45" s="13" t="s">
        <v>355</v>
      </c>
      <c r="B45" s="6" t="s">
        <v>356</v>
      </c>
      <c r="C45" s="200"/>
      <c r="D45" s="200"/>
      <c r="E45" s="200"/>
      <c r="F45" s="200"/>
    </row>
    <row r="46" spans="1:6" ht="15" customHeight="1">
      <c r="A46" s="5" t="s">
        <v>524</v>
      </c>
      <c r="B46" s="6" t="s">
        <v>357</v>
      </c>
      <c r="C46" s="200"/>
      <c r="D46" s="200"/>
      <c r="E46" s="200"/>
      <c r="F46" s="200"/>
    </row>
    <row r="47" spans="1:6" ht="15" customHeight="1">
      <c r="A47" s="13" t="s">
        <v>525</v>
      </c>
      <c r="B47" s="6" t="s">
        <v>358</v>
      </c>
      <c r="C47" s="200"/>
      <c r="D47" s="200"/>
      <c r="E47" s="200"/>
      <c r="F47" s="200"/>
    </row>
    <row r="48" spans="1:6" ht="15" customHeight="1">
      <c r="A48" s="42" t="s">
        <v>546</v>
      </c>
      <c r="B48" s="55" t="s">
        <v>359</v>
      </c>
      <c r="C48" s="201">
        <f>SUM(C45:C47)</f>
        <v>0</v>
      </c>
      <c r="D48" s="201">
        <f>SUM(D45:D47)</f>
        <v>0</v>
      </c>
      <c r="E48" s="201">
        <f>SUM(E45:E47)</f>
        <v>0</v>
      </c>
      <c r="F48" s="201">
        <f>SUM(F45:F47)</f>
        <v>0</v>
      </c>
    </row>
    <row r="49" spans="1:6" ht="15" customHeight="1">
      <c r="A49" s="63" t="s">
        <v>69</v>
      </c>
      <c r="B49" s="66"/>
      <c r="C49" s="201">
        <f>C48+C44+C33+C19</f>
        <v>140653650</v>
      </c>
      <c r="D49" s="201">
        <f>D48+D44+D33+D19</f>
        <v>126610000</v>
      </c>
      <c r="E49" s="201">
        <f>E48+E44+E33+E19</f>
        <v>127610000</v>
      </c>
      <c r="F49" s="201">
        <f>F48+F44+F33+F19</f>
        <v>128610000</v>
      </c>
    </row>
    <row r="50" spans="1:6" ht="15" customHeight="1">
      <c r="A50" s="5" t="s">
        <v>301</v>
      </c>
      <c r="B50" s="6" t="s">
        <v>302</v>
      </c>
      <c r="C50" s="200">
        <v>14716736</v>
      </c>
      <c r="D50" s="200"/>
      <c r="E50" s="200"/>
      <c r="F50" s="200"/>
    </row>
    <row r="51" spans="1:6" ht="15" customHeight="1">
      <c r="A51" s="5" t="s">
        <v>303</v>
      </c>
      <c r="B51" s="6" t="s">
        <v>304</v>
      </c>
      <c r="C51" s="200"/>
      <c r="D51" s="200"/>
      <c r="E51" s="200"/>
      <c r="F51" s="200"/>
    </row>
    <row r="52" spans="1:6" ht="15" customHeight="1">
      <c r="A52" s="5" t="s">
        <v>502</v>
      </c>
      <c r="B52" s="6" t="s">
        <v>305</v>
      </c>
      <c r="C52" s="200"/>
      <c r="D52" s="200"/>
      <c r="E52" s="200"/>
      <c r="F52" s="200"/>
    </row>
    <row r="53" spans="1:6" ht="15" customHeight="1">
      <c r="A53" s="5" t="s">
        <v>503</v>
      </c>
      <c r="B53" s="6" t="s">
        <v>306</v>
      </c>
      <c r="C53" s="200"/>
      <c r="D53" s="200"/>
      <c r="E53" s="200"/>
      <c r="F53" s="200"/>
    </row>
    <row r="54" spans="1:6" ht="15" customHeight="1">
      <c r="A54" s="5" t="s">
        <v>504</v>
      </c>
      <c r="B54" s="6" t="s">
        <v>307</v>
      </c>
      <c r="C54" s="200">
        <v>28288291</v>
      </c>
      <c r="D54" s="200">
        <v>500000</v>
      </c>
      <c r="E54" s="200"/>
      <c r="F54" s="200"/>
    </row>
    <row r="55" spans="1:6" ht="15" customHeight="1">
      <c r="A55" s="42" t="s">
        <v>540</v>
      </c>
      <c r="B55" s="55" t="s">
        <v>308</v>
      </c>
      <c r="C55" s="201">
        <f>SUM(C50:C54)</f>
        <v>43005027</v>
      </c>
      <c r="D55" s="201">
        <f>SUM(D50:D54)</f>
        <v>500000</v>
      </c>
      <c r="E55" s="201">
        <f>SUM(E50:E54)</f>
        <v>0</v>
      </c>
      <c r="F55" s="201">
        <f>SUM(F50:F54)</f>
        <v>0</v>
      </c>
    </row>
    <row r="56" spans="1:6" ht="15" customHeight="1">
      <c r="A56" s="13" t="s">
        <v>521</v>
      </c>
      <c r="B56" s="6" t="s">
        <v>347</v>
      </c>
      <c r="C56" s="200"/>
      <c r="D56" s="200"/>
      <c r="E56" s="200"/>
      <c r="F56" s="200"/>
    </row>
    <row r="57" spans="1:6" ht="15" customHeight="1">
      <c r="A57" s="13" t="s">
        <v>522</v>
      </c>
      <c r="B57" s="6" t="s">
        <v>348</v>
      </c>
      <c r="C57" s="200"/>
      <c r="D57" s="200"/>
      <c r="E57" s="200"/>
      <c r="F57" s="200"/>
    </row>
    <row r="58" spans="1:6" ht="15" customHeight="1">
      <c r="A58" s="13" t="s">
        <v>349</v>
      </c>
      <c r="B58" s="6" t="s">
        <v>350</v>
      </c>
      <c r="C58" s="200"/>
      <c r="D58" s="200"/>
      <c r="E58" s="200"/>
      <c r="F58" s="200"/>
    </row>
    <row r="59" spans="1:6" ht="15" customHeight="1">
      <c r="A59" s="13" t="s">
        <v>523</v>
      </c>
      <c r="B59" s="6" t="s">
        <v>351</v>
      </c>
      <c r="C59" s="200"/>
      <c r="D59" s="200"/>
      <c r="E59" s="200"/>
      <c r="F59" s="200"/>
    </row>
    <row r="60" spans="1:6" ht="15" customHeight="1">
      <c r="A60" s="13" t="s">
        <v>352</v>
      </c>
      <c r="B60" s="6" t="s">
        <v>353</v>
      </c>
      <c r="C60" s="200"/>
      <c r="D60" s="200"/>
      <c r="E60" s="200"/>
      <c r="F60" s="200"/>
    </row>
    <row r="61" spans="1:6" ht="15" customHeight="1">
      <c r="A61" s="42" t="s">
        <v>545</v>
      </c>
      <c r="B61" s="55" t="s">
        <v>354</v>
      </c>
      <c r="C61" s="201">
        <f>SUM(C56:C60)</f>
        <v>0</v>
      </c>
      <c r="D61" s="201">
        <f>SUM(D56:D60)</f>
        <v>0</v>
      </c>
      <c r="E61" s="201">
        <f>SUM(E56:E60)</f>
        <v>0</v>
      </c>
      <c r="F61" s="201">
        <f>SUM(F56:F60)</f>
        <v>0</v>
      </c>
    </row>
    <row r="62" spans="1:6" ht="15" customHeight="1">
      <c r="A62" s="13" t="s">
        <v>360</v>
      </c>
      <c r="B62" s="6" t="s">
        <v>361</v>
      </c>
      <c r="C62" s="200"/>
      <c r="D62" s="200"/>
      <c r="E62" s="200"/>
      <c r="F62" s="200"/>
    </row>
    <row r="63" spans="1:6" ht="15" customHeight="1">
      <c r="A63" s="5" t="s">
        <v>526</v>
      </c>
      <c r="B63" s="6" t="s">
        <v>362</v>
      </c>
      <c r="C63" s="200"/>
      <c r="D63" s="200"/>
      <c r="E63" s="200"/>
      <c r="F63" s="200"/>
    </row>
    <row r="64" spans="1:6" ht="15" customHeight="1">
      <c r="A64" s="13" t="s">
        <v>527</v>
      </c>
      <c r="B64" s="6" t="s">
        <v>363</v>
      </c>
      <c r="C64" s="200"/>
      <c r="D64" s="200"/>
      <c r="E64" s="200"/>
      <c r="F64" s="200"/>
    </row>
    <row r="65" spans="1:6" ht="15">
      <c r="A65" s="42" t="s">
        <v>548</v>
      </c>
      <c r="B65" s="55" t="s">
        <v>364</v>
      </c>
      <c r="C65" s="201">
        <f>SUM(C62:C64)</f>
        <v>0</v>
      </c>
      <c r="D65" s="201">
        <f>SUM(D62:D64)</f>
        <v>0</v>
      </c>
      <c r="E65" s="201">
        <f>SUM(E62:E64)</f>
        <v>0</v>
      </c>
      <c r="F65" s="201">
        <f>SUM(F62:F64)</f>
        <v>0</v>
      </c>
    </row>
    <row r="66" spans="1:6" ht="15.75">
      <c r="A66" s="63" t="s">
        <v>70</v>
      </c>
      <c r="B66" s="66"/>
      <c r="C66" s="201">
        <f>C65+C61+C55</f>
        <v>43005027</v>
      </c>
      <c r="D66" s="201">
        <f>D65+D61+D55</f>
        <v>500000</v>
      </c>
      <c r="E66" s="201">
        <f>E65+E61+E55</f>
        <v>0</v>
      </c>
      <c r="F66" s="201">
        <f>F65+F61+F55</f>
        <v>0</v>
      </c>
    </row>
    <row r="67" spans="1:6" ht="15.75">
      <c r="A67" s="52" t="s">
        <v>547</v>
      </c>
      <c r="B67" s="38" t="s">
        <v>365</v>
      </c>
      <c r="C67" s="201">
        <f>C66+C49</f>
        <v>183658677</v>
      </c>
      <c r="D67" s="201">
        <f>D66+D49</f>
        <v>127110000</v>
      </c>
      <c r="E67" s="201">
        <f>E66+E49</f>
        <v>127610000</v>
      </c>
      <c r="F67" s="201">
        <f>F66+F49</f>
        <v>128610000</v>
      </c>
    </row>
    <row r="68" spans="1:6" ht="15.75">
      <c r="A68" s="108" t="s">
        <v>71</v>
      </c>
      <c r="B68" s="107"/>
      <c r="C68" s="200">
        <f>C49-'GÖRDÜLŐ kiadások teljes'!C75</f>
        <v>-1612083</v>
      </c>
      <c r="D68" s="200">
        <f>D49-'GÖRDÜLŐ kiadások teljes'!D75</f>
        <v>3240000</v>
      </c>
      <c r="E68" s="200">
        <f>E49-'GÖRDÜLŐ kiadások teljes'!E75</f>
        <v>3740000</v>
      </c>
      <c r="F68" s="200">
        <f>F49-'GÖRDÜLŐ kiadások teljes'!F75</f>
        <v>3740000</v>
      </c>
    </row>
    <row r="69" spans="1:6" ht="15.75">
      <c r="A69" s="108" t="s">
        <v>72</v>
      </c>
      <c r="B69" s="107"/>
      <c r="C69" s="200">
        <f>C66-'GÖRDÜLŐ kiadások teljes'!C98</f>
        <v>-117850209</v>
      </c>
      <c r="D69" s="200">
        <f>D66-'GÖRDÜLŐ kiadások teljes'!D98</f>
        <v>-3240000</v>
      </c>
      <c r="E69" s="200">
        <f>E66-'GÖRDÜLŐ kiadások teljes'!E98</f>
        <v>-3740000</v>
      </c>
      <c r="F69" s="200">
        <f>F66-'GÖRDÜLŐ kiadások teljes'!F98</f>
        <v>-3740000</v>
      </c>
    </row>
    <row r="70" spans="1:6" ht="15">
      <c r="A70" s="40" t="s">
        <v>529</v>
      </c>
      <c r="B70" s="5" t="s">
        <v>366</v>
      </c>
      <c r="C70" s="200"/>
      <c r="D70" s="200"/>
      <c r="E70" s="200"/>
      <c r="F70" s="200"/>
    </row>
    <row r="71" spans="1:6" ht="15">
      <c r="A71" s="13" t="s">
        <v>367</v>
      </c>
      <c r="B71" s="5" t="s">
        <v>368</v>
      </c>
      <c r="C71" s="200"/>
      <c r="D71" s="200"/>
      <c r="E71" s="200"/>
      <c r="F71" s="200"/>
    </row>
    <row r="72" spans="1:6" ht="15">
      <c r="A72" s="40" t="s">
        <v>530</v>
      </c>
      <c r="B72" s="5" t="s">
        <v>369</v>
      </c>
      <c r="C72" s="200"/>
      <c r="D72" s="200"/>
      <c r="E72" s="200"/>
      <c r="F72" s="200"/>
    </row>
    <row r="73" spans="1:6" ht="15">
      <c r="A73" s="15" t="s">
        <v>549</v>
      </c>
      <c r="B73" s="7" t="s">
        <v>370</v>
      </c>
      <c r="C73" s="201">
        <f>SUM(C70:C72)</f>
        <v>0</v>
      </c>
      <c r="D73" s="201">
        <f>SUM(D70:D72)</f>
        <v>0</v>
      </c>
      <c r="E73" s="201">
        <f>SUM(E70:E72)</f>
        <v>0</v>
      </c>
      <c r="F73" s="201">
        <f>SUM(F70:F72)</f>
        <v>0</v>
      </c>
    </row>
    <row r="74" spans="1:6" ht="15">
      <c r="A74" s="13" t="s">
        <v>531</v>
      </c>
      <c r="B74" s="5" t="s">
        <v>371</v>
      </c>
      <c r="C74" s="200"/>
      <c r="D74" s="200"/>
      <c r="E74" s="200"/>
      <c r="F74" s="200"/>
    </row>
    <row r="75" spans="1:6" ht="15">
      <c r="A75" s="40" t="s">
        <v>372</v>
      </c>
      <c r="B75" s="5" t="s">
        <v>373</v>
      </c>
      <c r="C75" s="200"/>
      <c r="D75" s="200"/>
      <c r="E75" s="200"/>
      <c r="F75" s="200"/>
    </row>
    <row r="76" spans="1:6" ht="15">
      <c r="A76" s="13" t="s">
        <v>532</v>
      </c>
      <c r="B76" s="5" t="s">
        <v>374</v>
      </c>
      <c r="C76" s="200"/>
      <c r="D76" s="200"/>
      <c r="E76" s="200"/>
      <c r="F76" s="200"/>
    </row>
    <row r="77" spans="1:6" ht="15">
      <c r="A77" s="40" t="s">
        <v>375</v>
      </c>
      <c r="B77" s="5" t="s">
        <v>376</v>
      </c>
      <c r="C77" s="200"/>
      <c r="D77" s="200"/>
      <c r="E77" s="200"/>
      <c r="F77" s="200"/>
    </row>
    <row r="78" spans="1:6" ht="15">
      <c r="A78" s="14" t="s">
        <v>550</v>
      </c>
      <c r="B78" s="7" t="s">
        <v>377</v>
      </c>
      <c r="C78" s="201">
        <f>SUM(C74:C77)</f>
        <v>0</v>
      </c>
      <c r="D78" s="201">
        <f>SUM(D74:D77)</f>
        <v>0</v>
      </c>
      <c r="E78" s="201">
        <f>SUM(E74:E77)</f>
        <v>0</v>
      </c>
      <c r="F78" s="201">
        <f>SUM(F74:F77)</f>
        <v>0</v>
      </c>
    </row>
    <row r="79" spans="1:6" ht="15">
      <c r="A79" s="5" t="s">
        <v>659</v>
      </c>
      <c r="B79" s="5" t="s">
        <v>378</v>
      </c>
      <c r="C79" s="200">
        <v>15739395</v>
      </c>
      <c r="D79" s="200"/>
      <c r="E79" s="200"/>
      <c r="F79" s="200"/>
    </row>
    <row r="80" spans="1:6" ht="15">
      <c r="A80" s="5" t="s">
        <v>660</v>
      </c>
      <c r="B80" s="5" t="s">
        <v>378</v>
      </c>
      <c r="C80" s="200">
        <v>106836548</v>
      </c>
      <c r="D80" s="200"/>
      <c r="E80" s="200"/>
      <c r="F80" s="200"/>
    </row>
    <row r="81" spans="1:6" ht="15">
      <c r="A81" s="5" t="s">
        <v>657</v>
      </c>
      <c r="B81" s="5" t="s">
        <v>379</v>
      </c>
      <c r="C81" s="200"/>
      <c r="D81" s="200"/>
      <c r="E81" s="200"/>
      <c r="F81" s="200"/>
    </row>
    <row r="82" spans="1:6" ht="15">
      <c r="A82" s="5" t="s">
        <v>658</v>
      </c>
      <c r="B82" s="5" t="s">
        <v>379</v>
      </c>
      <c r="C82" s="200"/>
      <c r="D82" s="200"/>
      <c r="E82" s="200"/>
      <c r="F82" s="200"/>
    </row>
    <row r="83" spans="1:6" ht="15">
      <c r="A83" s="7" t="s">
        <v>551</v>
      </c>
      <c r="B83" s="7" t="s">
        <v>380</v>
      </c>
      <c r="C83" s="201">
        <f>SUM(C79:C82)</f>
        <v>122575943</v>
      </c>
      <c r="D83" s="201">
        <f>SUM(D79:D82)</f>
        <v>0</v>
      </c>
      <c r="E83" s="201">
        <f>SUM(E79:E82)</f>
        <v>0</v>
      </c>
      <c r="F83" s="201">
        <f>SUM(F79:F82)</f>
        <v>0</v>
      </c>
    </row>
    <row r="84" spans="1:6" ht="15">
      <c r="A84" s="40" t="s">
        <v>381</v>
      </c>
      <c r="B84" s="5" t="s">
        <v>382</v>
      </c>
      <c r="C84" s="200"/>
      <c r="D84" s="200"/>
      <c r="E84" s="200"/>
      <c r="F84" s="200"/>
    </row>
    <row r="85" spans="1:6" ht="15">
      <c r="A85" s="40" t="s">
        <v>383</v>
      </c>
      <c r="B85" s="5" t="s">
        <v>384</v>
      </c>
      <c r="C85" s="200"/>
      <c r="D85" s="200"/>
      <c r="E85" s="200"/>
      <c r="F85" s="200"/>
    </row>
    <row r="86" spans="1:6" ht="15">
      <c r="A86" s="40" t="s">
        <v>385</v>
      </c>
      <c r="B86" s="5" t="s">
        <v>386</v>
      </c>
      <c r="C86" s="200"/>
      <c r="D86" s="200"/>
      <c r="E86" s="200"/>
      <c r="F86" s="200"/>
    </row>
    <row r="87" spans="1:6" ht="15">
      <c r="A87" s="40" t="s">
        <v>387</v>
      </c>
      <c r="B87" s="5" t="s">
        <v>388</v>
      </c>
      <c r="C87" s="200"/>
      <c r="D87" s="200"/>
      <c r="E87" s="200"/>
      <c r="F87" s="200"/>
    </row>
    <row r="88" spans="1:6" ht="15">
      <c r="A88" s="13" t="s">
        <v>533</v>
      </c>
      <c r="B88" s="5" t="s">
        <v>389</v>
      </c>
      <c r="C88" s="200"/>
      <c r="D88" s="200"/>
      <c r="E88" s="200"/>
      <c r="F88" s="200"/>
    </row>
    <row r="89" spans="1:6" ht="15">
      <c r="A89" s="15" t="s">
        <v>552</v>
      </c>
      <c r="B89" s="7" t="s">
        <v>391</v>
      </c>
      <c r="C89" s="201">
        <f>C88+C87+C86+C85+C84+C83+C78+C73</f>
        <v>122575943</v>
      </c>
      <c r="D89" s="201">
        <f>D88+D87+D86+D85+D84+D83+D78+D73</f>
        <v>0</v>
      </c>
      <c r="E89" s="201">
        <f>E88+E87+E86+E85+E84+E83+E78+E73</f>
        <v>0</v>
      </c>
      <c r="F89" s="201">
        <f>F88+F87+F86+F85+F84+F83+F78+F73</f>
        <v>0</v>
      </c>
    </row>
    <row r="90" spans="1:6" ht="15">
      <c r="A90" s="13" t="s">
        <v>392</v>
      </c>
      <c r="B90" s="5" t="s">
        <v>393</v>
      </c>
      <c r="C90" s="200"/>
      <c r="D90" s="200"/>
      <c r="E90" s="200"/>
      <c r="F90" s="200"/>
    </row>
    <row r="91" spans="1:6" ht="15">
      <c r="A91" s="13" t="s">
        <v>394</v>
      </c>
      <c r="B91" s="5" t="s">
        <v>395</v>
      </c>
      <c r="C91" s="200"/>
      <c r="D91" s="200"/>
      <c r="E91" s="200"/>
      <c r="F91" s="200"/>
    </row>
    <row r="92" spans="1:6" ht="15">
      <c r="A92" s="40" t="s">
        <v>396</v>
      </c>
      <c r="B92" s="5" t="s">
        <v>397</v>
      </c>
      <c r="C92" s="200"/>
      <c r="D92" s="200"/>
      <c r="E92" s="200"/>
      <c r="F92" s="200"/>
    </row>
    <row r="93" spans="1:6" ht="15">
      <c r="A93" s="40" t="s">
        <v>534</v>
      </c>
      <c r="B93" s="5" t="s">
        <v>398</v>
      </c>
      <c r="C93" s="200"/>
      <c r="D93" s="200"/>
      <c r="E93" s="200"/>
      <c r="F93" s="200"/>
    </row>
    <row r="94" spans="1:6" ht="15">
      <c r="A94" s="14" t="s">
        <v>553</v>
      </c>
      <c r="B94" s="7" t="s">
        <v>399</v>
      </c>
      <c r="C94" s="201">
        <f>SUM(C90:C93)</f>
        <v>0</v>
      </c>
      <c r="D94" s="201">
        <f>SUM(D90:D93)</f>
        <v>0</v>
      </c>
      <c r="E94" s="201">
        <f>SUM(E90:E93)</f>
        <v>0</v>
      </c>
      <c r="F94" s="201">
        <f>SUM(F90:F93)</f>
        <v>0</v>
      </c>
    </row>
    <row r="95" spans="1:6" ht="15">
      <c r="A95" s="15" t="s">
        <v>400</v>
      </c>
      <c r="B95" s="7" t="s">
        <v>401</v>
      </c>
      <c r="C95" s="200"/>
      <c r="D95" s="200"/>
      <c r="E95" s="200"/>
      <c r="F95" s="200"/>
    </row>
    <row r="96" spans="1:6" ht="15.75">
      <c r="A96" s="43" t="s">
        <v>554</v>
      </c>
      <c r="B96" s="44" t="s">
        <v>402</v>
      </c>
      <c r="C96" s="201">
        <f>C95+C94+C89</f>
        <v>122575943</v>
      </c>
      <c r="D96" s="201">
        <f>D95+D94+D89</f>
        <v>0</v>
      </c>
      <c r="E96" s="201">
        <f>E95+E94+E89</f>
        <v>0</v>
      </c>
      <c r="F96" s="201">
        <f>F95+F94+F89</f>
        <v>0</v>
      </c>
    </row>
    <row r="97" spans="1:6" ht="15.75">
      <c r="A97" s="48" t="s">
        <v>536</v>
      </c>
      <c r="B97" s="49"/>
      <c r="C97" s="201">
        <f>C96+C67</f>
        <v>306234620</v>
      </c>
      <c r="D97" s="201">
        <f>D96+D67</f>
        <v>127110000</v>
      </c>
      <c r="E97" s="201">
        <f>E96+E67</f>
        <v>127610000</v>
      </c>
      <c r="F97" s="201">
        <f>F96+F67</f>
        <v>128610000</v>
      </c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&amp;C23. melléklet a 3/2018. (II.22.)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2">
      <selection activeCell="F123" sqref="A1:F123"/>
    </sheetView>
  </sheetViews>
  <sheetFormatPr defaultColWidth="9.140625" defaultRowHeight="15"/>
  <cols>
    <col min="1" max="1" width="105.140625" style="0" customWidth="1"/>
    <col min="3" max="3" width="17.140625" style="117" customWidth="1"/>
    <col min="4" max="4" width="15.57421875" style="117" customWidth="1"/>
    <col min="5" max="5" width="19.28125" style="117" customWidth="1"/>
    <col min="6" max="6" width="16.8515625" style="180" customWidth="1"/>
  </cols>
  <sheetData>
    <row r="1" spans="1:6" ht="15" hidden="1">
      <c r="A1" s="86" t="s">
        <v>27</v>
      </c>
      <c r="B1" s="86"/>
      <c r="C1" s="231"/>
      <c r="D1" s="231"/>
      <c r="E1" s="231"/>
      <c r="F1" s="232"/>
    </row>
    <row r="2" spans="1:6" ht="21" customHeight="1">
      <c r="A2" s="277" t="s">
        <v>722</v>
      </c>
      <c r="B2" s="288"/>
      <c r="C2" s="288"/>
      <c r="D2" s="288"/>
      <c r="E2" s="288"/>
      <c r="F2" s="278"/>
    </row>
    <row r="3" spans="1:6" ht="18.75" customHeight="1">
      <c r="A3" s="279" t="s">
        <v>686</v>
      </c>
      <c r="B3" s="275"/>
      <c r="C3" s="275"/>
      <c r="D3" s="275"/>
      <c r="E3" s="275"/>
      <c r="F3" s="278"/>
    </row>
    <row r="4" ht="18">
      <c r="A4" s="53"/>
    </row>
    <row r="5" ht="15">
      <c r="A5" s="4" t="s">
        <v>65</v>
      </c>
    </row>
    <row r="6" spans="1:6" ht="25.5">
      <c r="A6" s="2" t="s">
        <v>100</v>
      </c>
      <c r="B6" s="3" t="s">
        <v>101</v>
      </c>
      <c r="C6" s="183" t="s">
        <v>80</v>
      </c>
      <c r="D6" s="183" t="s">
        <v>708</v>
      </c>
      <c r="E6" s="183" t="s">
        <v>721</v>
      </c>
      <c r="F6" s="233" t="s">
        <v>744</v>
      </c>
    </row>
    <row r="7" spans="1:6" ht="15">
      <c r="A7" s="31" t="s">
        <v>102</v>
      </c>
      <c r="B7" s="32" t="s">
        <v>103</v>
      </c>
      <c r="C7" s="119">
        <v>45634729</v>
      </c>
      <c r="D7" s="119">
        <v>46250000</v>
      </c>
      <c r="E7" s="119">
        <v>47900000</v>
      </c>
      <c r="F7" s="175">
        <v>48600000</v>
      </c>
    </row>
    <row r="8" spans="1:6" ht="15">
      <c r="A8" s="31" t="s">
        <v>104</v>
      </c>
      <c r="B8" s="33" t="s">
        <v>105</v>
      </c>
      <c r="C8" s="119">
        <v>0</v>
      </c>
      <c r="D8" s="119"/>
      <c r="E8" s="119"/>
      <c r="F8" s="175"/>
    </row>
    <row r="9" spans="1:6" ht="15">
      <c r="A9" s="31" t="s">
        <v>106</v>
      </c>
      <c r="B9" s="33" t="s">
        <v>107</v>
      </c>
      <c r="C9" s="119"/>
      <c r="D9" s="119"/>
      <c r="E9" s="119"/>
      <c r="F9" s="175"/>
    </row>
    <row r="10" spans="1:6" ht="15">
      <c r="A10" s="34" t="s">
        <v>108</v>
      </c>
      <c r="B10" s="33" t="s">
        <v>109</v>
      </c>
      <c r="C10" s="119">
        <v>0</v>
      </c>
      <c r="D10" s="119"/>
      <c r="E10" s="119"/>
      <c r="F10" s="175"/>
    </row>
    <row r="11" spans="1:6" ht="15">
      <c r="A11" s="34" t="s">
        <v>110</v>
      </c>
      <c r="B11" s="33" t="s">
        <v>111</v>
      </c>
      <c r="C11" s="119">
        <v>0</v>
      </c>
      <c r="D11" s="119"/>
      <c r="E11" s="119"/>
      <c r="F11" s="175"/>
    </row>
    <row r="12" spans="1:6" ht="15">
      <c r="A12" s="34" t="s">
        <v>112</v>
      </c>
      <c r="B12" s="33" t="s">
        <v>113</v>
      </c>
      <c r="C12" s="119">
        <v>0</v>
      </c>
      <c r="D12" s="119"/>
      <c r="E12" s="119"/>
      <c r="F12" s="175"/>
    </row>
    <row r="13" spans="1:6" ht="15">
      <c r="A13" s="34" t="s">
        <v>114</v>
      </c>
      <c r="B13" s="33" t="s">
        <v>115</v>
      </c>
      <c r="C13" s="119">
        <v>1940000</v>
      </c>
      <c r="D13" s="119">
        <v>2200000</v>
      </c>
      <c r="E13" s="119">
        <v>2200000</v>
      </c>
      <c r="F13" s="175">
        <v>2200000</v>
      </c>
    </row>
    <row r="14" spans="1:6" ht="15">
      <c r="A14" s="34" t="s">
        <v>116</v>
      </c>
      <c r="B14" s="33" t="s">
        <v>117</v>
      </c>
      <c r="C14" s="119">
        <v>0</v>
      </c>
      <c r="D14" s="119"/>
      <c r="E14" s="119"/>
      <c r="F14" s="175"/>
    </row>
    <row r="15" spans="1:6" ht="15">
      <c r="A15" s="5" t="s">
        <v>118</v>
      </c>
      <c r="B15" s="33" t="s">
        <v>119</v>
      </c>
      <c r="C15" s="119">
        <v>650000</v>
      </c>
      <c r="D15" s="119">
        <v>300000</v>
      </c>
      <c r="E15" s="119">
        <v>300000</v>
      </c>
      <c r="F15" s="175">
        <v>300000</v>
      </c>
    </row>
    <row r="16" spans="1:6" ht="15">
      <c r="A16" s="5" t="s">
        <v>120</v>
      </c>
      <c r="B16" s="33" t="s">
        <v>121</v>
      </c>
      <c r="C16" s="119">
        <v>624000</v>
      </c>
      <c r="D16" s="119">
        <v>650000</v>
      </c>
      <c r="E16" s="119">
        <v>650000</v>
      </c>
      <c r="F16" s="175">
        <v>650000</v>
      </c>
    </row>
    <row r="17" spans="1:6" ht="15">
      <c r="A17" s="5" t="s">
        <v>122</v>
      </c>
      <c r="B17" s="33" t="s">
        <v>123</v>
      </c>
      <c r="C17" s="119">
        <v>0</v>
      </c>
      <c r="D17" s="119"/>
      <c r="E17" s="119"/>
      <c r="F17" s="175"/>
    </row>
    <row r="18" spans="1:6" ht="15">
      <c r="A18" s="5" t="s">
        <v>124</v>
      </c>
      <c r="B18" s="33" t="s">
        <v>125</v>
      </c>
      <c r="C18" s="119">
        <v>0</v>
      </c>
      <c r="D18" s="119"/>
      <c r="E18" s="119"/>
      <c r="F18" s="175"/>
    </row>
    <row r="19" spans="1:6" ht="15">
      <c r="A19" s="5" t="s">
        <v>465</v>
      </c>
      <c r="B19" s="33" t="s">
        <v>126</v>
      </c>
      <c r="C19" s="119">
        <v>106000</v>
      </c>
      <c r="D19" s="119">
        <v>500000</v>
      </c>
      <c r="E19" s="119">
        <v>500000</v>
      </c>
      <c r="F19" s="175">
        <v>500000</v>
      </c>
    </row>
    <row r="20" spans="1:6" s="135" customFormat="1" ht="15">
      <c r="A20" s="35" t="s">
        <v>403</v>
      </c>
      <c r="B20" s="36" t="s">
        <v>127</v>
      </c>
      <c r="C20" s="185">
        <f>SUM(C7:C19)</f>
        <v>48954729</v>
      </c>
      <c r="D20" s="185">
        <f>SUM(D7:D19)</f>
        <v>49900000</v>
      </c>
      <c r="E20" s="185">
        <f>SUM(E7:E19)</f>
        <v>51550000</v>
      </c>
      <c r="F20" s="121">
        <f>SUM(F7:F19)</f>
        <v>52250000</v>
      </c>
    </row>
    <row r="21" spans="1:6" ht="15">
      <c r="A21" s="5" t="s">
        <v>128</v>
      </c>
      <c r="B21" s="33" t="s">
        <v>129</v>
      </c>
      <c r="C21" s="119">
        <v>7265000</v>
      </c>
      <c r="D21" s="119">
        <v>7400000</v>
      </c>
      <c r="E21" s="119">
        <v>7400000</v>
      </c>
      <c r="F21" s="175">
        <v>7400000</v>
      </c>
    </row>
    <row r="22" spans="1:6" ht="15">
      <c r="A22" s="5" t="s">
        <v>130</v>
      </c>
      <c r="B22" s="33" t="s">
        <v>131</v>
      </c>
      <c r="C22" s="119">
        <v>552000</v>
      </c>
      <c r="D22" s="119"/>
      <c r="E22" s="119"/>
      <c r="F22" s="175"/>
    </row>
    <row r="23" spans="1:6" ht="15">
      <c r="A23" s="6" t="s">
        <v>132</v>
      </c>
      <c r="B23" s="33" t="s">
        <v>133</v>
      </c>
      <c r="C23" s="119">
        <v>0</v>
      </c>
      <c r="D23" s="119">
        <v>150000</v>
      </c>
      <c r="E23" s="119">
        <v>150000</v>
      </c>
      <c r="F23" s="175">
        <v>150000</v>
      </c>
    </row>
    <row r="24" spans="1:6" s="135" customFormat="1" ht="15">
      <c r="A24" s="7" t="s">
        <v>404</v>
      </c>
      <c r="B24" s="36" t="s">
        <v>134</v>
      </c>
      <c r="C24" s="185">
        <f>SUM(C21:C23)</f>
        <v>7817000</v>
      </c>
      <c r="D24" s="185">
        <f>SUM(D21:D23)</f>
        <v>7550000</v>
      </c>
      <c r="E24" s="185">
        <f>SUM(E21:E23)</f>
        <v>7550000</v>
      </c>
      <c r="F24" s="121">
        <f>SUM(F21:F23)</f>
        <v>7550000</v>
      </c>
    </row>
    <row r="25" spans="1:7" ht="15">
      <c r="A25" s="56" t="s">
        <v>495</v>
      </c>
      <c r="B25" s="57" t="s">
        <v>135</v>
      </c>
      <c r="C25" s="121">
        <f>C20+C24</f>
        <v>56771729</v>
      </c>
      <c r="D25" s="121">
        <f>D20+D24</f>
        <v>57450000</v>
      </c>
      <c r="E25" s="121">
        <f>E20+E24</f>
        <v>59100000</v>
      </c>
      <c r="F25" s="121">
        <f>F20+F24</f>
        <v>59800000</v>
      </c>
      <c r="G25" s="218"/>
    </row>
    <row r="26" spans="1:6" ht="15">
      <c r="A26" s="42" t="s">
        <v>466</v>
      </c>
      <c r="B26" s="57" t="s">
        <v>136</v>
      </c>
      <c r="C26" s="121">
        <v>10322651</v>
      </c>
      <c r="D26" s="121">
        <v>10400000</v>
      </c>
      <c r="E26" s="121">
        <v>9800000</v>
      </c>
      <c r="F26" s="176">
        <v>9800000</v>
      </c>
    </row>
    <row r="27" spans="1:6" ht="15">
      <c r="A27" s="5" t="s">
        <v>137</v>
      </c>
      <c r="B27" s="33" t="s">
        <v>138</v>
      </c>
      <c r="C27" s="119">
        <v>250000</v>
      </c>
      <c r="D27" s="119">
        <v>500000</v>
      </c>
      <c r="E27" s="119">
        <v>500000</v>
      </c>
      <c r="F27" s="175">
        <v>500000</v>
      </c>
    </row>
    <row r="28" spans="1:6" ht="15">
      <c r="A28" s="5" t="s">
        <v>139</v>
      </c>
      <c r="B28" s="33" t="s">
        <v>140</v>
      </c>
      <c r="C28" s="119">
        <v>4750455</v>
      </c>
      <c r="D28" s="119">
        <v>3700000</v>
      </c>
      <c r="E28" s="119">
        <v>3700000</v>
      </c>
      <c r="F28" s="175">
        <v>3700000</v>
      </c>
    </row>
    <row r="29" spans="1:6" ht="15">
      <c r="A29" s="5" t="s">
        <v>141</v>
      </c>
      <c r="B29" s="33" t="s">
        <v>142</v>
      </c>
      <c r="C29" s="119">
        <v>0</v>
      </c>
      <c r="D29" s="119">
        <v>0</v>
      </c>
      <c r="E29" s="119">
        <v>0</v>
      </c>
      <c r="F29" s="175"/>
    </row>
    <row r="30" spans="1:6" s="219" customFormat="1" ht="15">
      <c r="A30" s="7" t="s">
        <v>405</v>
      </c>
      <c r="B30" s="36" t="s">
        <v>143</v>
      </c>
      <c r="C30" s="185">
        <f>SUM(C27:C29)</f>
        <v>5000455</v>
      </c>
      <c r="D30" s="185">
        <f>SUM(D27:D29)</f>
        <v>4200000</v>
      </c>
      <c r="E30" s="185">
        <f>SUM(E27:E29)</f>
        <v>4200000</v>
      </c>
      <c r="F30" s="121">
        <f>SUM(F27:F29)</f>
        <v>4200000</v>
      </c>
    </row>
    <row r="31" spans="1:6" ht="15">
      <c r="A31" s="5" t="s">
        <v>144</v>
      </c>
      <c r="B31" s="33" t="s">
        <v>145</v>
      </c>
      <c r="C31" s="119">
        <v>1960000</v>
      </c>
      <c r="D31" s="119">
        <v>1300000</v>
      </c>
      <c r="E31" s="119">
        <v>1300000</v>
      </c>
      <c r="F31" s="175">
        <v>1300000</v>
      </c>
    </row>
    <row r="32" spans="1:6" ht="15">
      <c r="A32" s="5" t="s">
        <v>146</v>
      </c>
      <c r="B32" s="33" t="s">
        <v>147</v>
      </c>
      <c r="C32" s="119">
        <v>680000</v>
      </c>
      <c r="D32" s="119">
        <v>700000</v>
      </c>
      <c r="E32" s="119">
        <v>700000</v>
      </c>
      <c r="F32" s="175">
        <v>700000</v>
      </c>
    </row>
    <row r="33" spans="1:6" ht="15" customHeight="1">
      <c r="A33" s="7" t="s">
        <v>496</v>
      </c>
      <c r="B33" s="36" t="s">
        <v>148</v>
      </c>
      <c r="C33" s="185">
        <f>SUM(C31:C32)</f>
        <v>2640000</v>
      </c>
      <c r="D33" s="185">
        <f>SUM(D31:D32)</f>
        <v>2000000</v>
      </c>
      <c r="E33" s="185">
        <f>SUM(E31:E32)</f>
        <v>2000000</v>
      </c>
      <c r="F33" s="121">
        <f>SUM(F31:F32)</f>
        <v>2000000</v>
      </c>
    </row>
    <row r="34" spans="1:6" ht="15">
      <c r="A34" s="5" t="s">
        <v>149</v>
      </c>
      <c r="B34" s="33" t="s">
        <v>150</v>
      </c>
      <c r="C34" s="119">
        <v>6270000</v>
      </c>
      <c r="D34" s="119">
        <v>6610000</v>
      </c>
      <c r="E34" s="119">
        <v>6400000</v>
      </c>
      <c r="F34" s="175">
        <v>6400000</v>
      </c>
    </row>
    <row r="35" spans="1:6" ht="15">
      <c r="A35" s="5" t="s">
        <v>151</v>
      </c>
      <c r="B35" s="33" t="s">
        <v>152</v>
      </c>
      <c r="C35" s="119">
        <v>7826503</v>
      </c>
      <c r="D35" s="119">
        <v>6600000</v>
      </c>
      <c r="E35" s="119">
        <v>5600000</v>
      </c>
      <c r="F35" s="175">
        <v>5650000</v>
      </c>
    </row>
    <row r="36" spans="1:6" ht="15">
      <c r="A36" s="5" t="s">
        <v>467</v>
      </c>
      <c r="B36" s="33" t="s">
        <v>153</v>
      </c>
      <c r="C36" s="119">
        <v>1740000</v>
      </c>
      <c r="D36" s="119">
        <v>0</v>
      </c>
      <c r="E36" s="119">
        <v>0</v>
      </c>
      <c r="F36" s="175"/>
    </row>
    <row r="37" spans="1:6" ht="15">
      <c r="A37" s="5" t="s">
        <v>154</v>
      </c>
      <c r="B37" s="33" t="s">
        <v>155</v>
      </c>
      <c r="C37" s="119">
        <v>2255000</v>
      </c>
      <c r="D37" s="119">
        <v>2000000</v>
      </c>
      <c r="E37" s="119">
        <v>2000000</v>
      </c>
      <c r="F37" s="175">
        <v>2000000</v>
      </c>
    </row>
    <row r="38" spans="1:6" ht="15">
      <c r="A38" s="10" t="s">
        <v>468</v>
      </c>
      <c r="B38" s="33" t="s">
        <v>156</v>
      </c>
      <c r="C38" s="119">
        <v>1563984</v>
      </c>
      <c r="D38" s="119">
        <v>950000</v>
      </c>
      <c r="E38" s="119">
        <v>950000</v>
      </c>
      <c r="F38" s="175">
        <v>950000</v>
      </c>
    </row>
    <row r="39" spans="1:6" ht="15">
      <c r="A39" s="6" t="s">
        <v>157</v>
      </c>
      <c r="B39" s="33" t="s">
        <v>158</v>
      </c>
      <c r="C39" s="119">
        <v>5487724</v>
      </c>
      <c r="D39" s="119">
        <v>4500000</v>
      </c>
      <c r="E39" s="119">
        <v>4500000</v>
      </c>
      <c r="F39" s="175">
        <v>4500000</v>
      </c>
    </row>
    <row r="40" spans="1:6" ht="15">
      <c r="A40" s="5" t="s">
        <v>469</v>
      </c>
      <c r="B40" s="33" t="s">
        <v>159</v>
      </c>
      <c r="C40" s="119">
        <v>9234671</v>
      </c>
      <c r="D40" s="119">
        <v>3650000</v>
      </c>
      <c r="E40" s="119">
        <v>3650000</v>
      </c>
      <c r="F40" s="175">
        <v>3650000</v>
      </c>
    </row>
    <row r="41" spans="1:6" ht="15">
      <c r="A41" s="7" t="s">
        <v>406</v>
      </c>
      <c r="B41" s="36" t="s">
        <v>160</v>
      </c>
      <c r="C41" s="185">
        <f>SUM(C34:C40)</f>
        <v>34377882</v>
      </c>
      <c r="D41" s="185">
        <f>SUM(D34:D40)</f>
        <v>24310000</v>
      </c>
      <c r="E41" s="185">
        <f>SUM(E34:E40)</f>
        <v>23100000</v>
      </c>
      <c r="F41" s="121">
        <f>SUM(F34:F40)</f>
        <v>23150000</v>
      </c>
    </row>
    <row r="42" spans="1:6" ht="15">
      <c r="A42" s="5" t="s">
        <v>161</v>
      </c>
      <c r="B42" s="33" t="s">
        <v>162</v>
      </c>
      <c r="C42" s="119">
        <v>973500</v>
      </c>
      <c r="D42" s="119">
        <v>120000</v>
      </c>
      <c r="E42" s="119">
        <v>120000</v>
      </c>
      <c r="F42" s="175">
        <v>120000</v>
      </c>
    </row>
    <row r="43" spans="1:6" ht="15">
      <c r="A43" s="5" t="s">
        <v>163</v>
      </c>
      <c r="B43" s="33" t="s">
        <v>164</v>
      </c>
      <c r="C43" s="119">
        <v>50000</v>
      </c>
      <c r="D43" s="119">
        <v>50000</v>
      </c>
      <c r="E43" s="119">
        <v>50000</v>
      </c>
      <c r="F43" s="175">
        <v>50000</v>
      </c>
    </row>
    <row r="44" spans="1:6" s="123" customFormat="1" ht="15">
      <c r="A44" s="7" t="s">
        <v>407</v>
      </c>
      <c r="B44" s="36" t="s">
        <v>165</v>
      </c>
      <c r="C44" s="185">
        <f>SUM(C42:C43)</f>
        <v>1023500</v>
      </c>
      <c r="D44" s="185">
        <f>SUM(D42:D43)</f>
        <v>170000</v>
      </c>
      <c r="E44" s="185">
        <f>SUM(E42:E43)</f>
        <v>170000</v>
      </c>
      <c r="F44" s="121">
        <f>SUM(F42:F43)</f>
        <v>170000</v>
      </c>
    </row>
    <row r="45" spans="1:6" ht="15">
      <c r="A45" s="5" t="s">
        <v>166</v>
      </c>
      <c r="B45" s="33" t="s">
        <v>167</v>
      </c>
      <c r="C45" s="119">
        <v>9583212</v>
      </c>
      <c r="D45" s="119">
        <v>6200000</v>
      </c>
      <c r="E45" s="119">
        <v>6200000</v>
      </c>
      <c r="F45" s="175">
        <v>6250000</v>
      </c>
    </row>
    <row r="46" spans="1:6" ht="15">
      <c r="A46" s="5" t="s">
        <v>168</v>
      </c>
      <c r="B46" s="33" t="s">
        <v>169</v>
      </c>
      <c r="C46" s="119">
        <v>3245000</v>
      </c>
      <c r="D46" s="119">
        <v>6000000</v>
      </c>
      <c r="E46" s="119">
        <v>6700000</v>
      </c>
      <c r="F46" s="175">
        <v>6700000</v>
      </c>
    </row>
    <row r="47" spans="1:6" ht="15">
      <c r="A47" s="5" t="s">
        <v>470</v>
      </c>
      <c r="B47" s="33" t="s">
        <v>170</v>
      </c>
      <c r="C47" s="119">
        <v>0</v>
      </c>
      <c r="D47" s="119">
        <v>0</v>
      </c>
      <c r="E47" s="119">
        <v>0</v>
      </c>
      <c r="F47" s="175"/>
    </row>
    <row r="48" spans="1:6" ht="15">
      <c r="A48" s="5" t="s">
        <v>471</v>
      </c>
      <c r="B48" s="33" t="s">
        <v>171</v>
      </c>
      <c r="C48" s="119">
        <v>0</v>
      </c>
      <c r="D48" s="119">
        <v>0</v>
      </c>
      <c r="E48" s="119">
        <v>0</v>
      </c>
      <c r="F48" s="175"/>
    </row>
    <row r="49" spans="1:6" ht="15">
      <c r="A49" s="5" t="s">
        <v>172</v>
      </c>
      <c r="B49" s="33" t="s">
        <v>173</v>
      </c>
      <c r="C49" s="119">
        <v>12000</v>
      </c>
      <c r="D49" s="119">
        <v>0</v>
      </c>
      <c r="E49" s="119">
        <v>0</v>
      </c>
      <c r="F49" s="175"/>
    </row>
    <row r="50" spans="1:6" ht="15">
      <c r="A50" s="7" t="s">
        <v>408</v>
      </c>
      <c r="B50" s="36" t="s">
        <v>174</v>
      </c>
      <c r="C50" s="185">
        <f>SUM(C45:C49)</f>
        <v>12840212</v>
      </c>
      <c r="D50" s="185">
        <f>SUM(D45:D49)</f>
        <v>12200000</v>
      </c>
      <c r="E50" s="185">
        <f>SUM(E45:E49)</f>
        <v>12900000</v>
      </c>
      <c r="F50" s="121">
        <f>SUM(F45:F49)</f>
        <v>12950000</v>
      </c>
    </row>
    <row r="51" spans="1:6" ht="15">
      <c r="A51" s="42" t="s">
        <v>409</v>
      </c>
      <c r="B51" s="57" t="s">
        <v>175</v>
      </c>
      <c r="C51" s="121">
        <f>C50+C41+C44+C33+C30</f>
        <v>55882049</v>
      </c>
      <c r="D51" s="121">
        <f>D50+D41+D44+D33+D30</f>
        <v>42880000</v>
      </c>
      <c r="E51" s="121">
        <f>E50+E41+E44+E33+E30</f>
        <v>42370000</v>
      </c>
      <c r="F51" s="121">
        <f>F50+F41+F44+F33+F30</f>
        <v>42470000</v>
      </c>
    </row>
    <row r="52" spans="1:6" ht="15">
      <c r="A52" s="13" t="s">
        <v>176</v>
      </c>
      <c r="B52" s="33" t="s">
        <v>177</v>
      </c>
      <c r="C52" s="119"/>
      <c r="D52" s="119"/>
      <c r="E52" s="119"/>
      <c r="F52" s="175"/>
    </row>
    <row r="53" spans="1:6" ht="15">
      <c r="A53" s="13" t="s">
        <v>410</v>
      </c>
      <c r="B53" s="33" t="s">
        <v>178</v>
      </c>
      <c r="C53" s="119"/>
      <c r="D53" s="119"/>
      <c r="E53" s="119"/>
      <c r="F53" s="175"/>
    </row>
    <row r="54" spans="1:6" ht="15">
      <c r="A54" s="17" t="s">
        <v>472</v>
      </c>
      <c r="B54" s="33" t="s">
        <v>179</v>
      </c>
      <c r="C54" s="119"/>
      <c r="D54" s="119"/>
      <c r="E54" s="119"/>
      <c r="F54" s="175"/>
    </row>
    <row r="55" spans="1:6" ht="15">
      <c r="A55" s="17" t="s">
        <v>473</v>
      </c>
      <c r="B55" s="33" t="s">
        <v>180</v>
      </c>
      <c r="C55" s="119"/>
      <c r="D55" s="119"/>
      <c r="E55" s="119"/>
      <c r="F55" s="175"/>
    </row>
    <row r="56" spans="1:6" ht="15">
      <c r="A56" s="17" t="s">
        <v>474</v>
      </c>
      <c r="B56" s="33" t="s">
        <v>181</v>
      </c>
      <c r="C56" s="119"/>
      <c r="D56" s="119"/>
      <c r="E56" s="119"/>
      <c r="F56" s="175"/>
    </row>
    <row r="57" spans="1:6" ht="15">
      <c r="A57" s="13" t="s">
        <v>475</v>
      </c>
      <c r="B57" s="33" t="s">
        <v>182</v>
      </c>
      <c r="C57" s="119"/>
      <c r="D57" s="119"/>
      <c r="E57" s="119"/>
      <c r="F57" s="175"/>
    </row>
    <row r="58" spans="1:6" ht="15">
      <c r="A58" s="13" t="s">
        <v>476</v>
      </c>
      <c r="B58" s="33" t="s">
        <v>183</v>
      </c>
      <c r="C58" s="119">
        <v>0</v>
      </c>
      <c r="D58" s="119"/>
      <c r="E58" s="119"/>
      <c r="F58" s="175"/>
    </row>
    <row r="59" spans="1:6" ht="15">
      <c r="A59" s="13" t="s">
        <v>477</v>
      </c>
      <c r="B59" s="33" t="s">
        <v>184</v>
      </c>
      <c r="C59" s="119">
        <v>2195609</v>
      </c>
      <c r="D59" s="119">
        <v>2500000</v>
      </c>
      <c r="E59" s="119">
        <v>2500000</v>
      </c>
      <c r="F59" s="175">
        <v>2600000</v>
      </c>
    </row>
    <row r="60" spans="1:6" ht="15">
      <c r="A60" s="54" t="s">
        <v>439</v>
      </c>
      <c r="B60" s="57" t="s">
        <v>185</v>
      </c>
      <c r="C60" s="121">
        <f>SUM(C52:C59)</f>
        <v>2195609</v>
      </c>
      <c r="D60" s="121">
        <f>SUM(D52:D59)</f>
        <v>2500000</v>
      </c>
      <c r="E60" s="121">
        <f>SUM(E52:E59)</f>
        <v>2500000</v>
      </c>
      <c r="F60" s="121">
        <f>SUM(F52:F59)</f>
        <v>2600000</v>
      </c>
    </row>
    <row r="61" spans="1:6" ht="15">
      <c r="A61" s="12" t="s">
        <v>478</v>
      </c>
      <c r="B61" s="33" t="s">
        <v>186</v>
      </c>
      <c r="C61" s="119">
        <v>0</v>
      </c>
      <c r="D61" s="119"/>
      <c r="E61" s="119"/>
      <c r="F61" s="175"/>
    </row>
    <row r="62" spans="1:6" ht="15">
      <c r="A62" s="12" t="s">
        <v>187</v>
      </c>
      <c r="B62" s="33" t="s">
        <v>188</v>
      </c>
      <c r="C62" s="119">
        <v>0</v>
      </c>
      <c r="D62" s="119"/>
      <c r="E62" s="119"/>
      <c r="F62" s="175"/>
    </row>
    <row r="63" spans="1:6" ht="15">
      <c r="A63" s="12" t="s">
        <v>189</v>
      </c>
      <c r="B63" s="33" t="s">
        <v>190</v>
      </c>
      <c r="C63" s="119">
        <v>0</v>
      </c>
      <c r="D63" s="119"/>
      <c r="E63" s="119"/>
      <c r="F63" s="175"/>
    </row>
    <row r="64" spans="1:6" ht="15">
      <c r="A64" s="12" t="s">
        <v>440</v>
      </c>
      <c r="B64" s="33" t="s">
        <v>191</v>
      </c>
      <c r="C64" s="119">
        <v>0</v>
      </c>
      <c r="D64" s="119"/>
      <c r="E64" s="119"/>
      <c r="F64" s="175"/>
    </row>
    <row r="65" spans="1:6" ht="15">
      <c r="A65" s="12" t="s">
        <v>479</v>
      </c>
      <c r="B65" s="33" t="s">
        <v>192</v>
      </c>
      <c r="C65" s="119">
        <v>0</v>
      </c>
      <c r="D65" s="119"/>
      <c r="E65" s="119"/>
      <c r="F65" s="175"/>
    </row>
    <row r="66" spans="1:6" ht="15">
      <c r="A66" s="12" t="s">
        <v>442</v>
      </c>
      <c r="B66" s="33" t="s">
        <v>193</v>
      </c>
      <c r="C66" s="119">
        <v>15008695</v>
      </c>
      <c r="D66" s="119">
        <v>5700000</v>
      </c>
      <c r="E66" s="119">
        <v>5700000</v>
      </c>
      <c r="F66" s="175">
        <v>5700000</v>
      </c>
    </row>
    <row r="67" spans="1:6" ht="15">
      <c r="A67" s="12" t="s">
        <v>480</v>
      </c>
      <c r="B67" s="33" t="s">
        <v>194</v>
      </c>
      <c r="C67" s="119">
        <v>0</v>
      </c>
      <c r="D67" s="119"/>
      <c r="E67" s="119"/>
      <c r="F67" s="175"/>
    </row>
    <row r="68" spans="1:6" ht="15">
      <c r="A68" s="12" t="s">
        <v>481</v>
      </c>
      <c r="B68" s="33" t="s">
        <v>195</v>
      </c>
      <c r="C68" s="119">
        <v>0</v>
      </c>
      <c r="D68" s="119"/>
      <c r="E68" s="119"/>
      <c r="F68" s="175"/>
    </row>
    <row r="69" spans="1:6" ht="15">
      <c r="A69" s="12" t="s">
        <v>196</v>
      </c>
      <c r="B69" s="33" t="s">
        <v>197</v>
      </c>
      <c r="C69" s="119">
        <v>0</v>
      </c>
      <c r="D69" s="119"/>
      <c r="E69" s="119"/>
      <c r="F69" s="175"/>
    </row>
    <row r="70" spans="1:6" ht="15">
      <c r="A70" s="21" t="s">
        <v>198</v>
      </c>
      <c r="B70" s="33" t="s">
        <v>199</v>
      </c>
      <c r="C70" s="119">
        <v>0</v>
      </c>
      <c r="D70" s="119"/>
      <c r="E70" s="119"/>
      <c r="F70" s="175"/>
    </row>
    <row r="71" spans="1:6" ht="15">
      <c r="A71" s="12" t="s">
        <v>688</v>
      </c>
      <c r="B71" s="33" t="s">
        <v>200</v>
      </c>
      <c r="C71" s="119">
        <v>0</v>
      </c>
      <c r="D71" s="119"/>
      <c r="E71" s="119"/>
      <c r="F71" s="175"/>
    </row>
    <row r="72" spans="1:6" ht="15">
      <c r="A72" s="12" t="s">
        <v>482</v>
      </c>
      <c r="B72" s="33" t="s">
        <v>201</v>
      </c>
      <c r="C72" s="119">
        <v>2085000</v>
      </c>
      <c r="D72" s="119">
        <v>4440000</v>
      </c>
      <c r="E72" s="119">
        <v>4400000</v>
      </c>
      <c r="F72" s="175">
        <v>4500000</v>
      </c>
    </row>
    <row r="73" spans="1:6" ht="15">
      <c r="A73" s="21" t="s">
        <v>687</v>
      </c>
      <c r="B73" s="33" t="s">
        <v>689</v>
      </c>
      <c r="C73" s="119">
        <v>0</v>
      </c>
      <c r="D73" s="119"/>
      <c r="E73" s="119"/>
      <c r="F73" s="175"/>
    </row>
    <row r="74" spans="1:6" ht="15">
      <c r="A74" s="54" t="s">
        <v>445</v>
      </c>
      <c r="B74" s="57" t="s">
        <v>202</v>
      </c>
      <c r="C74" s="121">
        <f>SUM(C61:C73)</f>
        <v>17093695</v>
      </c>
      <c r="D74" s="121">
        <f>SUM(D61:D73)</f>
        <v>10140000</v>
      </c>
      <c r="E74" s="121">
        <f>SUM(E61:E73)</f>
        <v>10100000</v>
      </c>
      <c r="F74" s="121">
        <f>SUM(F61:F73)</f>
        <v>10200000</v>
      </c>
    </row>
    <row r="75" spans="1:6" ht="15.75">
      <c r="A75" s="63" t="s">
        <v>66</v>
      </c>
      <c r="B75" s="57"/>
      <c r="C75" s="121">
        <f>C74+C60+C51+C26+C25</f>
        <v>142265733</v>
      </c>
      <c r="D75" s="121">
        <f>D74+D60+D51+D26+D25</f>
        <v>123370000</v>
      </c>
      <c r="E75" s="121">
        <f>E74+E60+E51+E26+E25</f>
        <v>123870000</v>
      </c>
      <c r="F75" s="121">
        <f>F74+F60+F51+F26+F25</f>
        <v>124870000</v>
      </c>
    </row>
    <row r="76" spans="1:6" ht="15">
      <c r="A76" s="37" t="s">
        <v>203</v>
      </c>
      <c r="B76" s="33" t="s">
        <v>204</v>
      </c>
      <c r="C76" s="119">
        <v>4300000</v>
      </c>
      <c r="D76" s="119"/>
      <c r="E76" s="119"/>
      <c r="F76" s="175"/>
    </row>
    <row r="77" spans="1:6" ht="15">
      <c r="A77" s="37" t="s">
        <v>483</v>
      </c>
      <c r="B77" s="33" t="s">
        <v>205</v>
      </c>
      <c r="C77" s="119">
        <v>78818816</v>
      </c>
      <c r="D77" s="119"/>
      <c r="E77" s="119"/>
      <c r="F77" s="175"/>
    </row>
    <row r="78" spans="1:6" ht="15">
      <c r="A78" s="37" t="s">
        <v>206</v>
      </c>
      <c r="B78" s="33" t="s">
        <v>207</v>
      </c>
      <c r="C78" s="119">
        <v>0</v>
      </c>
      <c r="D78" s="119">
        <v>500000</v>
      </c>
      <c r="E78" s="119">
        <v>500000</v>
      </c>
      <c r="F78" s="175">
        <v>500000</v>
      </c>
    </row>
    <row r="79" spans="1:6" ht="15">
      <c r="A79" s="37" t="s">
        <v>208</v>
      </c>
      <c r="B79" s="33" t="s">
        <v>209</v>
      </c>
      <c r="C79" s="119">
        <v>6041827</v>
      </c>
      <c r="D79" s="119">
        <v>200000</v>
      </c>
      <c r="E79" s="119">
        <v>200000</v>
      </c>
      <c r="F79" s="175">
        <v>200000</v>
      </c>
    </row>
    <row r="80" spans="1:6" ht="15">
      <c r="A80" s="6" t="s">
        <v>210</v>
      </c>
      <c r="B80" s="33" t="s">
        <v>211</v>
      </c>
      <c r="C80" s="119">
        <v>0</v>
      </c>
      <c r="D80" s="119"/>
      <c r="E80" s="119"/>
      <c r="F80" s="175"/>
    </row>
    <row r="81" spans="1:6" ht="15">
      <c r="A81" s="6" t="s">
        <v>212</v>
      </c>
      <c r="B81" s="33" t="s">
        <v>213</v>
      </c>
      <c r="C81" s="119">
        <v>0</v>
      </c>
      <c r="D81" s="119"/>
      <c r="E81" s="119"/>
      <c r="F81" s="175"/>
    </row>
    <row r="82" spans="1:6" ht="15">
      <c r="A82" s="6" t="s">
        <v>214</v>
      </c>
      <c r="B82" s="33" t="s">
        <v>215</v>
      </c>
      <c r="C82" s="119">
        <v>24073373</v>
      </c>
      <c r="D82" s="119">
        <v>190000</v>
      </c>
      <c r="E82" s="119">
        <v>190000</v>
      </c>
      <c r="F82" s="175">
        <v>190000</v>
      </c>
    </row>
    <row r="83" spans="1:6" ht="15">
      <c r="A83" s="55" t="s">
        <v>447</v>
      </c>
      <c r="B83" s="57" t="s">
        <v>216</v>
      </c>
      <c r="C83" s="121">
        <f>SUM(C76:C82)</f>
        <v>113234016</v>
      </c>
      <c r="D83" s="121">
        <f>SUM(D76:D81)</f>
        <v>700000</v>
      </c>
      <c r="E83" s="121">
        <f>SUM(E76:E81)</f>
        <v>700000</v>
      </c>
      <c r="F83" s="121">
        <f>SUM(F76:F81)</f>
        <v>700000</v>
      </c>
    </row>
    <row r="84" spans="1:6" ht="15">
      <c r="A84" s="13" t="s">
        <v>217</v>
      </c>
      <c r="B84" s="33" t="s">
        <v>218</v>
      </c>
      <c r="C84" s="119">
        <v>37155686</v>
      </c>
      <c r="D84" s="119">
        <v>2000000</v>
      </c>
      <c r="E84" s="119">
        <v>2000000</v>
      </c>
      <c r="F84" s="175">
        <v>2000000</v>
      </c>
    </row>
    <row r="85" spans="1:6" ht="15">
      <c r="A85" s="13" t="s">
        <v>219</v>
      </c>
      <c r="B85" s="33" t="s">
        <v>220</v>
      </c>
      <c r="C85" s="119">
        <v>0</v>
      </c>
      <c r="D85" s="119"/>
      <c r="E85" s="119"/>
      <c r="F85" s="175"/>
    </row>
    <row r="86" spans="1:6" ht="15">
      <c r="A86" s="13" t="s">
        <v>221</v>
      </c>
      <c r="B86" s="33" t="s">
        <v>222</v>
      </c>
      <c r="C86" s="119">
        <v>0</v>
      </c>
      <c r="D86" s="119"/>
      <c r="E86" s="119"/>
      <c r="F86" s="175"/>
    </row>
    <row r="87" spans="1:6" ht="15">
      <c r="A87" s="13" t="s">
        <v>223</v>
      </c>
      <c r="B87" s="33" t="s">
        <v>224</v>
      </c>
      <c r="C87" s="119">
        <v>10032034</v>
      </c>
      <c r="D87" s="119">
        <v>540000</v>
      </c>
      <c r="E87" s="119">
        <v>540000</v>
      </c>
      <c r="F87" s="175">
        <v>540000</v>
      </c>
    </row>
    <row r="88" spans="1:6" ht="15">
      <c r="A88" s="54" t="s">
        <v>448</v>
      </c>
      <c r="B88" s="57" t="s">
        <v>225</v>
      </c>
      <c r="C88" s="121">
        <f>SUM(C84:C87)</f>
        <v>47187720</v>
      </c>
      <c r="D88" s="121">
        <f>SUM(D84:D87)</f>
        <v>2540000</v>
      </c>
      <c r="E88" s="121">
        <f>SUM(E84:E87)</f>
        <v>2540000</v>
      </c>
      <c r="F88" s="121">
        <f>SUM(F84:F87)</f>
        <v>2540000</v>
      </c>
    </row>
    <row r="89" spans="1:6" ht="15">
      <c r="A89" s="13" t="s">
        <v>226</v>
      </c>
      <c r="B89" s="33" t="s">
        <v>227</v>
      </c>
      <c r="C89" s="119">
        <v>0</v>
      </c>
      <c r="D89" s="119"/>
      <c r="E89" s="119"/>
      <c r="F89" s="175"/>
    </row>
    <row r="90" spans="1:6" ht="15">
      <c r="A90" s="13" t="s">
        <v>484</v>
      </c>
      <c r="B90" s="33" t="s">
        <v>228</v>
      </c>
      <c r="C90" s="119">
        <v>0</v>
      </c>
      <c r="D90" s="119"/>
      <c r="E90" s="119"/>
      <c r="F90" s="175"/>
    </row>
    <row r="91" spans="1:6" ht="15">
      <c r="A91" s="13" t="s">
        <v>485</v>
      </c>
      <c r="B91" s="33" t="s">
        <v>229</v>
      </c>
      <c r="C91" s="119">
        <v>0</v>
      </c>
      <c r="D91" s="119"/>
      <c r="E91" s="119"/>
      <c r="F91" s="175"/>
    </row>
    <row r="92" spans="1:6" ht="15">
      <c r="A92" s="13" t="s">
        <v>486</v>
      </c>
      <c r="B92" s="33" t="s">
        <v>230</v>
      </c>
      <c r="C92" s="119">
        <v>433500</v>
      </c>
      <c r="D92" s="119">
        <v>500000</v>
      </c>
      <c r="E92" s="119">
        <v>500000</v>
      </c>
      <c r="F92" s="175">
        <v>500000</v>
      </c>
    </row>
    <row r="93" spans="1:6" ht="15">
      <c r="A93" s="13" t="s">
        <v>487</v>
      </c>
      <c r="B93" s="33" t="s">
        <v>231</v>
      </c>
      <c r="C93" s="119">
        <v>0</v>
      </c>
      <c r="D93" s="119"/>
      <c r="E93" s="119"/>
      <c r="F93" s="175"/>
    </row>
    <row r="94" spans="1:6" ht="15">
      <c r="A94" s="13" t="s">
        <v>488</v>
      </c>
      <c r="B94" s="33" t="s">
        <v>232</v>
      </c>
      <c r="C94" s="119">
        <v>0</v>
      </c>
      <c r="D94" s="119"/>
      <c r="E94" s="119"/>
      <c r="F94" s="175"/>
    </row>
    <row r="95" spans="1:6" ht="15">
      <c r="A95" s="13" t="s">
        <v>233</v>
      </c>
      <c r="B95" s="33" t="s">
        <v>234</v>
      </c>
      <c r="C95" s="119">
        <v>0</v>
      </c>
      <c r="D95" s="119"/>
      <c r="E95" s="119"/>
      <c r="F95" s="175"/>
    </row>
    <row r="96" spans="1:6" ht="15">
      <c r="A96" s="13" t="s">
        <v>489</v>
      </c>
      <c r="B96" s="33" t="s">
        <v>235</v>
      </c>
      <c r="C96" s="119">
        <v>0</v>
      </c>
      <c r="D96" s="119"/>
      <c r="E96" s="119"/>
      <c r="F96" s="175"/>
    </row>
    <row r="97" spans="1:6" ht="15">
      <c r="A97" s="54" t="s">
        <v>449</v>
      </c>
      <c r="B97" s="57" t="s">
        <v>236</v>
      </c>
      <c r="C97" s="121">
        <f>SUM(C89:C96)</f>
        <v>433500</v>
      </c>
      <c r="D97" s="121">
        <f>SUM(D89:D96)</f>
        <v>500000</v>
      </c>
      <c r="E97" s="121">
        <f>SUM(E89:E96)</f>
        <v>500000</v>
      </c>
      <c r="F97" s="121">
        <f>SUM(F89:F96)</f>
        <v>500000</v>
      </c>
    </row>
    <row r="98" spans="1:6" ht="15.75">
      <c r="A98" s="63" t="s">
        <v>67</v>
      </c>
      <c r="B98" s="57"/>
      <c r="C98" s="121">
        <f>C97+C88+C83</f>
        <v>160855236</v>
      </c>
      <c r="D98" s="121">
        <f>D97+D88+D83</f>
        <v>3740000</v>
      </c>
      <c r="E98" s="121">
        <f>E97+E88+E83</f>
        <v>3740000</v>
      </c>
      <c r="F98" s="121">
        <f>F97+F88+F83</f>
        <v>3740000</v>
      </c>
    </row>
    <row r="99" spans="1:6" ht="15.75">
      <c r="A99" s="38" t="s">
        <v>497</v>
      </c>
      <c r="B99" s="39" t="s">
        <v>237</v>
      </c>
      <c r="C99" s="121">
        <f>C98+C75</f>
        <v>303120969</v>
      </c>
      <c r="D99" s="121">
        <f>D98+D75</f>
        <v>127110000</v>
      </c>
      <c r="E99" s="121">
        <f>E98+E75</f>
        <v>127610000</v>
      </c>
      <c r="F99" s="121">
        <f>F98+F75</f>
        <v>128610000</v>
      </c>
    </row>
    <row r="100" spans="1:25" ht="15">
      <c r="A100" s="13" t="s">
        <v>490</v>
      </c>
      <c r="B100" s="5" t="s">
        <v>238</v>
      </c>
      <c r="C100" s="190"/>
      <c r="D100" s="190"/>
      <c r="E100" s="190"/>
      <c r="F100" s="234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0"/>
      <c r="D101" s="190"/>
      <c r="E101" s="190"/>
      <c r="F101" s="234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0"/>
      <c r="D102" s="190"/>
      <c r="E102" s="190"/>
      <c r="F102" s="23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454</v>
      </c>
      <c r="B103" s="7" t="s">
        <v>245</v>
      </c>
      <c r="C103" s="191">
        <f>SUM(C100:C102)</f>
        <v>0</v>
      </c>
      <c r="D103" s="191">
        <f>SUM(D100:D102)</f>
        <v>0</v>
      </c>
      <c r="E103" s="191">
        <f>SUM(E100:E102)</f>
        <v>0</v>
      </c>
      <c r="F103" s="235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492</v>
      </c>
      <c r="B104" s="5" t="s">
        <v>246</v>
      </c>
      <c r="C104" s="192"/>
      <c r="D104" s="192"/>
      <c r="E104" s="192"/>
      <c r="F104" s="236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2"/>
      <c r="D105" s="192"/>
      <c r="E105" s="192"/>
      <c r="F105" s="23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0"/>
      <c r="D106" s="190"/>
      <c r="E106" s="190"/>
      <c r="F106" s="23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0"/>
      <c r="D107" s="190"/>
      <c r="E107" s="190"/>
      <c r="F107" s="23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457</v>
      </c>
      <c r="B108" s="7" t="s">
        <v>253</v>
      </c>
      <c r="C108" s="193">
        <f>SUM(C104:C107)</f>
        <v>0</v>
      </c>
      <c r="D108" s="193">
        <f>SUM(D104:D107)</f>
        <v>0</v>
      </c>
      <c r="E108" s="193">
        <f>SUM(E104:E107)</f>
        <v>0</v>
      </c>
      <c r="F108" s="194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254</v>
      </c>
      <c r="B109" s="5" t="s">
        <v>255</v>
      </c>
      <c r="C109" s="192"/>
      <c r="D109" s="192"/>
      <c r="E109" s="192"/>
      <c r="F109" s="236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215">
        <v>3113651</v>
      </c>
      <c r="D110" s="192"/>
      <c r="E110" s="192"/>
      <c r="F110" s="236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3" customFormat="1" ht="15">
      <c r="A111" s="14" t="s">
        <v>258</v>
      </c>
      <c r="B111" s="7" t="s">
        <v>259</v>
      </c>
      <c r="C111" s="193">
        <f>SUM(C109:C110)</f>
        <v>3113651</v>
      </c>
      <c r="D111" s="193">
        <f>SUM(D109:D110)</f>
        <v>0</v>
      </c>
      <c r="E111" s="193">
        <f>SUM(E109:E110)</f>
        <v>0</v>
      </c>
      <c r="F111" s="194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28"/>
      <c r="Y111" s="128"/>
    </row>
    <row r="112" spans="1:25" ht="15">
      <c r="A112" s="40" t="s">
        <v>260</v>
      </c>
      <c r="B112" s="5" t="s">
        <v>261</v>
      </c>
      <c r="C112" s="192"/>
      <c r="D112" s="192"/>
      <c r="E112" s="192"/>
      <c r="F112" s="236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2"/>
      <c r="D113" s="192"/>
      <c r="E113" s="192"/>
      <c r="F113" s="236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2"/>
      <c r="D114" s="192"/>
      <c r="E114" s="192"/>
      <c r="F114" s="236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458</v>
      </c>
      <c r="B115" s="42" t="s">
        <v>266</v>
      </c>
      <c r="C115" s="193">
        <f>SUM(C112:C114)</f>
        <v>0</v>
      </c>
      <c r="D115" s="193">
        <f>SUM(D112:D114)</f>
        <v>0</v>
      </c>
      <c r="E115" s="193">
        <f>SUM(E112:E114)</f>
        <v>0</v>
      </c>
      <c r="F115" s="194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267</v>
      </c>
      <c r="B116" s="5" t="s">
        <v>268</v>
      </c>
      <c r="C116" s="192"/>
      <c r="D116" s="192"/>
      <c r="E116" s="192"/>
      <c r="F116" s="23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0"/>
      <c r="D117" s="190"/>
      <c r="E117" s="190"/>
      <c r="F117" s="234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2"/>
      <c r="D118" s="192"/>
      <c r="E118" s="192"/>
      <c r="F118" s="236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2"/>
      <c r="D119" s="192"/>
      <c r="E119" s="192"/>
      <c r="F119" s="236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464</v>
      </c>
      <c r="B120" s="42" t="s">
        <v>276</v>
      </c>
      <c r="C120" s="193">
        <f>SUM(C116:C119)</f>
        <v>0</v>
      </c>
      <c r="D120" s="193">
        <f>SUM(D116:D119)</f>
        <v>0</v>
      </c>
      <c r="E120" s="193">
        <f>SUM(E116:E119)</f>
        <v>0</v>
      </c>
      <c r="F120" s="194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277</v>
      </c>
      <c r="B121" s="5" t="s">
        <v>278</v>
      </c>
      <c r="C121" s="190"/>
      <c r="D121" s="190"/>
      <c r="E121" s="190"/>
      <c r="F121" s="23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3" customFormat="1" ht="15.75">
      <c r="A122" s="43" t="s">
        <v>498</v>
      </c>
      <c r="B122" s="44" t="s">
        <v>279</v>
      </c>
      <c r="C122" s="193">
        <f>C120+C115+C111+C108+C103</f>
        <v>3113651</v>
      </c>
      <c r="D122" s="193">
        <f>D120+D115+D121</f>
        <v>0</v>
      </c>
      <c r="E122" s="193">
        <f>E120+E115+E121</f>
        <v>0</v>
      </c>
      <c r="F122" s="194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28"/>
      <c r="Y122" s="128"/>
    </row>
    <row r="123" spans="1:25" ht="15.75">
      <c r="A123" s="48" t="s">
        <v>535</v>
      </c>
      <c r="B123" s="49"/>
      <c r="C123" s="121">
        <f>C122+C99</f>
        <v>306234620</v>
      </c>
      <c r="D123" s="121">
        <f>D122+D99</f>
        <v>127110000</v>
      </c>
      <c r="E123" s="121">
        <f>E122+E99</f>
        <v>127610000</v>
      </c>
      <c r="F123" s="121">
        <f>F122+F99</f>
        <v>128610000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37"/>
      <c r="D124" s="237"/>
      <c r="E124" s="237"/>
      <c r="F124" s="19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37"/>
      <c r="D125" s="237"/>
      <c r="E125" s="237"/>
      <c r="F125" s="19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37"/>
      <c r="D126" s="237"/>
      <c r="E126" s="237"/>
      <c r="F126" s="19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37"/>
      <c r="D127" s="237"/>
      <c r="E127" s="237"/>
      <c r="F127" s="19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37"/>
      <c r="D128" s="237"/>
      <c r="E128" s="237"/>
      <c r="F128" s="19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37"/>
      <c r="D129" s="237"/>
      <c r="E129" s="237"/>
      <c r="F129" s="19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37"/>
      <c r="D130" s="237"/>
      <c r="E130" s="237"/>
      <c r="F130" s="19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37"/>
      <c r="D131" s="237"/>
      <c r="E131" s="237"/>
      <c r="F131" s="19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37"/>
      <c r="D132" s="237"/>
      <c r="E132" s="237"/>
      <c r="F132" s="19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37"/>
      <c r="D133" s="237"/>
      <c r="E133" s="237"/>
      <c r="F133" s="19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37"/>
      <c r="D134" s="237"/>
      <c r="E134" s="237"/>
      <c r="F134" s="19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37"/>
      <c r="D135" s="237"/>
      <c r="E135" s="237"/>
      <c r="F135" s="19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37"/>
      <c r="D136" s="237"/>
      <c r="E136" s="237"/>
      <c r="F136" s="19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37"/>
      <c r="D137" s="237"/>
      <c r="E137" s="237"/>
      <c r="F137" s="19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37"/>
      <c r="D138" s="237"/>
      <c r="E138" s="237"/>
      <c r="F138" s="19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37"/>
      <c r="D139" s="237"/>
      <c r="E139" s="237"/>
      <c r="F139" s="19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37"/>
      <c r="D140" s="237"/>
      <c r="E140" s="237"/>
      <c r="F140" s="19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37"/>
      <c r="D141" s="237"/>
      <c r="E141" s="237"/>
      <c r="F141" s="19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37"/>
      <c r="D142" s="237"/>
      <c r="E142" s="237"/>
      <c r="F142" s="19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37"/>
      <c r="D143" s="237"/>
      <c r="E143" s="237"/>
      <c r="F143" s="19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37"/>
      <c r="D144" s="237"/>
      <c r="E144" s="237"/>
      <c r="F144" s="19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37"/>
      <c r="D145" s="237"/>
      <c r="E145" s="237"/>
      <c r="F145" s="19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37"/>
      <c r="D146" s="237"/>
      <c r="E146" s="237"/>
      <c r="F146" s="19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37"/>
      <c r="D147" s="237"/>
      <c r="E147" s="237"/>
      <c r="F147" s="19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37"/>
      <c r="D148" s="237"/>
      <c r="E148" s="237"/>
      <c r="F148" s="19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37"/>
      <c r="D149" s="237"/>
      <c r="E149" s="237"/>
      <c r="F149" s="19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37"/>
      <c r="D150" s="237"/>
      <c r="E150" s="237"/>
      <c r="F150" s="19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37"/>
      <c r="D151" s="237"/>
      <c r="E151" s="237"/>
      <c r="F151" s="19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37"/>
      <c r="D152" s="237"/>
      <c r="E152" s="237"/>
      <c r="F152" s="19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37"/>
      <c r="D153" s="237"/>
      <c r="E153" s="237"/>
      <c r="F153" s="19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37"/>
      <c r="D154" s="237"/>
      <c r="E154" s="237"/>
      <c r="F154" s="19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37"/>
      <c r="D155" s="237"/>
      <c r="E155" s="237"/>
      <c r="F155" s="19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37"/>
      <c r="D156" s="237"/>
      <c r="E156" s="237"/>
      <c r="F156" s="19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37"/>
      <c r="D157" s="237"/>
      <c r="E157" s="237"/>
      <c r="F157" s="19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37"/>
      <c r="D158" s="237"/>
      <c r="E158" s="237"/>
      <c r="F158" s="19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37"/>
      <c r="D159" s="237"/>
      <c r="E159" s="237"/>
      <c r="F159" s="19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37"/>
      <c r="D160" s="237"/>
      <c r="E160" s="237"/>
      <c r="F160" s="19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37"/>
      <c r="D161" s="237"/>
      <c r="E161" s="237"/>
      <c r="F161" s="19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37"/>
      <c r="D162" s="237"/>
      <c r="E162" s="237"/>
      <c r="F162" s="19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37"/>
      <c r="D163" s="237"/>
      <c r="E163" s="237"/>
      <c r="F163" s="19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37"/>
      <c r="D164" s="237"/>
      <c r="E164" s="237"/>
      <c r="F164" s="19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37"/>
      <c r="D165" s="237"/>
      <c r="E165" s="237"/>
      <c r="F165" s="19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37"/>
      <c r="D166" s="237"/>
      <c r="E166" s="237"/>
      <c r="F166" s="19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37"/>
      <c r="D167" s="237"/>
      <c r="E167" s="237"/>
      <c r="F167" s="19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37"/>
      <c r="D168" s="237"/>
      <c r="E168" s="237"/>
      <c r="F168" s="19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37"/>
      <c r="D169" s="237"/>
      <c r="E169" s="237"/>
      <c r="F169" s="19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37"/>
      <c r="D170" s="237"/>
      <c r="E170" s="237"/>
      <c r="F170" s="19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37"/>
      <c r="D171" s="237"/>
      <c r="E171" s="237"/>
      <c r="F171" s="19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37"/>
      <c r="D172" s="237"/>
      <c r="E172" s="237"/>
      <c r="F172" s="19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3" r:id="rId1"/>
  <headerFooter>
    <oddHeader>&amp;C24. melléklet a 3/2018. (II.22.)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Layout" workbookViewId="0" topLeftCell="A2">
      <selection activeCell="E35" sqref="A1:E3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 hidden="1">
      <c r="A1" s="86" t="s">
        <v>27</v>
      </c>
      <c r="B1" s="87"/>
      <c r="C1" s="87"/>
      <c r="D1" s="87"/>
    </row>
    <row r="2" spans="1:5" ht="27" customHeight="1">
      <c r="A2" s="277" t="s">
        <v>723</v>
      </c>
      <c r="B2" s="288"/>
      <c r="C2" s="288"/>
      <c r="D2" s="288"/>
      <c r="E2" s="288"/>
    </row>
    <row r="3" spans="1:5" ht="22.5" customHeight="1">
      <c r="A3" s="279" t="s">
        <v>711</v>
      </c>
      <c r="B3" s="275"/>
      <c r="C3" s="275"/>
      <c r="D3" s="275"/>
      <c r="E3" s="275"/>
    </row>
    <row r="4" ht="18">
      <c r="A4" s="79"/>
    </row>
    <row r="5" ht="15">
      <c r="A5" s="4" t="s">
        <v>1</v>
      </c>
    </row>
    <row r="6" spans="1:5" ht="31.5" customHeight="1">
      <c r="A6" s="80" t="s">
        <v>100</v>
      </c>
      <c r="B6" s="81" t="s">
        <v>101</v>
      </c>
      <c r="C6" s="72" t="s">
        <v>35</v>
      </c>
      <c r="D6" s="72" t="s">
        <v>36</v>
      </c>
      <c r="E6" s="72" t="s">
        <v>37</v>
      </c>
    </row>
    <row r="7" spans="1:5" ht="15" customHeight="1">
      <c r="A7" s="82"/>
      <c r="B7" s="45"/>
      <c r="C7" s="45"/>
      <c r="D7" s="45"/>
      <c r="E7" s="45"/>
    </row>
    <row r="8" spans="1:5" ht="15" customHeight="1">
      <c r="A8" s="82"/>
      <c r="B8" s="45"/>
      <c r="C8" s="45"/>
      <c r="D8" s="45"/>
      <c r="E8" s="45"/>
    </row>
    <row r="9" spans="1:5" ht="15" customHeight="1">
      <c r="A9" s="82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3" t="s">
        <v>28</v>
      </c>
      <c r="B11" s="55" t="s">
        <v>338</v>
      </c>
      <c r="C11" s="45">
        <v>3796000</v>
      </c>
      <c r="D11" s="45">
        <v>0</v>
      </c>
      <c r="E11" s="45">
        <v>3796000</v>
      </c>
    </row>
    <row r="12" spans="1:5" ht="29.25" customHeight="1">
      <c r="A12" s="83"/>
      <c r="B12" s="45"/>
      <c r="C12" s="45"/>
      <c r="D12" s="45"/>
      <c r="E12" s="45"/>
    </row>
    <row r="13" spans="1:5" ht="15" customHeight="1">
      <c r="A13" s="83"/>
      <c r="B13" s="45"/>
      <c r="C13" s="45"/>
      <c r="D13" s="45"/>
      <c r="E13" s="45"/>
    </row>
    <row r="14" spans="1:5" ht="15" customHeight="1">
      <c r="A14" s="84"/>
      <c r="B14" s="45"/>
      <c r="C14" s="45"/>
      <c r="D14" s="45"/>
      <c r="E14" s="45"/>
    </row>
    <row r="15" spans="1:5" ht="15" customHeight="1">
      <c r="A15" s="84"/>
      <c r="B15" s="45"/>
      <c r="C15" s="45"/>
      <c r="D15" s="45"/>
      <c r="E15" s="45"/>
    </row>
    <row r="16" spans="1:5" ht="30.75" customHeight="1">
      <c r="A16" s="83" t="s">
        <v>29</v>
      </c>
      <c r="B16" s="42" t="s">
        <v>362</v>
      </c>
      <c r="C16" s="45"/>
      <c r="D16" s="45"/>
      <c r="E16" s="45"/>
    </row>
    <row r="17" spans="1:5" ht="15" customHeight="1">
      <c r="A17" s="77" t="s">
        <v>559</v>
      </c>
      <c r="B17" s="77" t="s">
        <v>314</v>
      </c>
      <c r="C17" s="45"/>
      <c r="D17" s="45"/>
      <c r="E17" s="45"/>
    </row>
    <row r="18" spans="1:5" ht="15" customHeight="1">
      <c r="A18" s="77" t="s">
        <v>560</v>
      </c>
      <c r="B18" s="77" t="s">
        <v>314</v>
      </c>
      <c r="C18" s="45"/>
      <c r="D18" s="45"/>
      <c r="E18" s="45"/>
    </row>
    <row r="19" spans="1:5" ht="15" customHeight="1">
      <c r="A19" s="77" t="s">
        <v>561</v>
      </c>
      <c r="B19" s="77" t="s">
        <v>314</v>
      </c>
      <c r="C19" s="45">
        <v>3645000</v>
      </c>
      <c r="D19" s="45">
        <v>1145000</v>
      </c>
      <c r="E19" s="45">
        <v>2500000</v>
      </c>
    </row>
    <row r="20" spans="1:5" ht="15" customHeight="1">
      <c r="A20" s="77" t="s">
        <v>562</v>
      </c>
      <c r="B20" s="77" t="s">
        <v>314</v>
      </c>
      <c r="C20" s="45"/>
      <c r="D20" s="45"/>
      <c r="E20" s="45"/>
    </row>
    <row r="21" spans="1:5" ht="15" customHeight="1">
      <c r="A21" s="77" t="s">
        <v>512</v>
      </c>
      <c r="B21" s="85" t="s">
        <v>321</v>
      </c>
      <c r="C21" s="45">
        <v>2300000</v>
      </c>
      <c r="D21" s="45">
        <v>0</v>
      </c>
      <c r="E21" s="45">
        <v>2300000</v>
      </c>
    </row>
    <row r="22" spans="1:5" ht="15" customHeight="1">
      <c r="A22" s="77" t="s">
        <v>510</v>
      </c>
      <c r="B22" s="85" t="s">
        <v>315</v>
      </c>
      <c r="C22" s="45">
        <v>6900000</v>
      </c>
      <c r="D22" s="45">
        <v>0</v>
      </c>
      <c r="E22" s="45">
        <v>6900000</v>
      </c>
    </row>
    <row r="23" spans="1:5" ht="15" customHeight="1">
      <c r="A23" s="217" t="s">
        <v>712</v>
      </c>
      <c r="B23" s="134" t="s">
        <v>326</v>
      </c>
      <c r="C23" s="45"/>
      <c r="D23" s="45"/>
      <c r="E23" s="45"/>
    </row>
    <row r="24" spans="1:5" ht="15" customHeight="1">
      <c r="A24" s="217" t="s">
        <v>713</v>
      </c>
      <c r="B24" s="134" t="s">
        <v>330</v>
      </c>
      <c r="C24" s="45">
        <v>2900000</v>
      </c>
      <c r="D24" s="45"/>
      <c r="E24" s="45">
        <v>2900000</v>
      </c>
    </row>
    <row r="25" spans="1:5" ht="27.75" customHeight="1">
      <c r="A25" s="83" t="s">
        <v>30</v>
      </c>
      <c r="B25" s="46" t="s">
        <v>33</v>
      </c>
      <c r="C25" s="120">
        <f>SUM(C17:C24)</f>
        <v>15745000</v>
      </c>
      <c r="D25" s="120">
        <f>SUM(D17:D24)</f>
        <v>1145000</v>
      </c>
      <c r="E25" s="120">
        <f>SUM(E17:E24)</f>
        <v>14600000</v>
      </c>
    </row>
    <row r="26" spans="1:5" ht="15" customHeight="1">
      <c r="A26" s="217" t="s">
        <v>515</v>
      </c>
      <c r="B26" s="45" t="s">
        <v>334</v>
      </c>
      <c r="C26" s="45">
        <v>3250000</v>
      </c>
      <c r="D26" s="45">
        <v>0</v>
      </c>
      <c r="E26" s="45">
        <v>3250000</v>
      </c>
    </row>
    <row r="27" spans="1:5" ht="15" customHeight="1">
      <c r="A27" s="217" t="s">
        <v>683</v>
      </c>
      <c r="B27" s="45" t="s">
        <v>354</v>
      </c>
      <c r="C27" s="45">
        <v>0</v>
      </c>
      <c r="D27" s="45">
        <v>0</v>
      </c>
      <c r="E27" s="45">
        <v>0</v>
      </c>
    </row>
    <row r="28" spans="1:5" ht="15" customHeight="1">
      <c r="A28" s="84"/>
      <c r="B28" s="45"/>
      <c r="C28" s="45"/>
      <c r="D28" s="45"/>
      <c r="E28" s="45"/>
    </row>
    <row r="29" spans="1:5" ht="15" customHeight="1">
      <c r="A29" s="84"/>
      <c r="B29" s="45"/>
      <c r="C29" s="45"/>
      <c r="D29" s="45"/>
      <c r="E29" s="45"/>
    </row>
    <row r="30" spans="1:5" ht="31.5" customHeight="1">
      <c r="A30" s="83" t="s">
        <v>31</v>
      </c>
      <c r="B30" s="46" t="s">
        <v>34</v>
      </c>
      <c r="C30" s="45">
        <v>0</v>
      </c>
      <c r="D30" s="45"/>
      <c r="E30" s="45">
        <v>0</v>
      </c>
    </row>
    <row r="31" spans="1:5" ht="15" customHeight="1">
      <c r="A31" s="83"/>
      <c r="B31" s="45"/>
      <c r="C31" s="45"/>
      <c r="D31" s="45"/>
      <c r="E31" s="45"/>
    </row>
    <row r="32" spans="1:5" ht="15" customHeight="1">
      <c r="A32" s="83"/>
      <c r="B32" s="45"/>
      <c r="C32" s="45"/>
      <c r="D32" s="45"/>
      <c r="E32" s="45"/>
    </row>
    <row r="33" spans="1:5" ht="15" customHeight="1">
      <c r="A33" s="84"/>
      <c r="B33" s="45"/>
      <c r="C33" s="45"/>
      <c r="D33" s="45"/>
      <c r="E33" s="45"/>
    </row>
    <row r="34" spans="1:5" ht="15" customHeight="1">
      <c r="A34" s="84"/>
      <c r="B34" s="45"/>
      <c r="C34" s="45"/>
      <c r="D34" s="45"/>
      <c r="E34" s="45"/>
    </row>
    <row r="35" spans="1:5" ht="15" customHeight="1">
      <c r="A35" s="83" t="s">
        <v>32</v>
      </c>
      <c r="B35" s="46"/>
      <c r="C35" s="45">
        <v>0</v>
      </c>
      <c r="D35" s="45">
        <v>0</v>
      </c>
      <c r="E35" s="45">
        <v>0</v>
      </c>
    </row>
    <row r="36" ht="15" customHeight="1"/>
    <row r="37" ht="15" customHeight="1"/>
    <row r="3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&amp;C25. melléklet a 3/2018 (II.22.)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O215" sqref="A1:O215"/>
    </sheetView>
  </sheetViews>
  <sheetFormatPr defaultColWidth="9.140625" defaultRowHeight="15"/>
  <cols>
    <col min="1" max="1" width="91.140625" style="219" customWidth="1"/>
    <col min="2" max="2" width="9.140625" style="219" customWidth="1"/>
    <col min="3" max="3" width="12.8515625" style="241" customWidth="1"/>
    <col min="4" max="4" width="12.57421875" style="241" customWidth="1"/>
    <col min="5" max="5" width="14.57421875" style="241" customWidth="1"/>
    <col min="6" max="6" width="12.57421875" style="241" customWidth="1"/>
    <col min="7" max="7" width="13.421875" style="241" customWidth="1"/>
    <col min="8" max="8" width="14.57421875" style="241" customWidth="1"/>
    <col min="9" max="9" width="13.7109375" style="241" customWidth="1"/>
    <col min="10" max="10" width="15.28125" style="241" customWidth="1"/>
    <col min="11" max="11" width="16.140625" style="241" customWidth="1"/>
    <col min="12" max="12" width="15.28125" style="241" customWidth="1"/>
    <col min="13" max="13" width="14.140625" style="241" customWidth="1"/>
    <col min="14" max="14" width="14.00390625" style="241" customWidth="1"/>
    <col min="15" max="15" width="21.140625" style="242" customWidth="1"/>
    <col min="16" max="16" width="14.00390625" style="241" hidden="1" customWidth="1"/>
    <col min="17" max="17" width="13.421875" style="241" hidden="1" customWidth="1"/>
    <col min="18" max="16384" width="9.140625" style="219" customWidth="1"/>
  </cols>
  <sheetData>
    <row r="1" spans="1:6" ht="12.75" hidden="1">
      <c r="A1" s="238" t="s">
        <v>27</v>
      </c>
      <c r="B1" s="239"/>
      <c r="C1" s="240"/>
      <c r="D1" s="240"/>
      <c r="E1" s="240"/>
      <c r="F1" s="240"/>
    </row>
    <row r="2" spans="1:15" ht="28.5" customHeight="1">
      <c r="A2" s="298" t="s">
        <v>723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26.25" customHeight="1">
      <c r="A3" s="300" t="s">
        <v>714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ht="15">
      <c r="A4" s="243"/>
    </row>
    <row r="5" ht="15">
      <c r="A5" s="243" t="s">
        <v>1</v>
      </c>
    </row>
    <row r="6" spans="1:17" ht="25.5">
      <c r="A6" s="2" t="s">
        <v>100</v>
      </c>
      <c r="B6" s="3" t="s">
        <v>101</v>
      </c>
      <c r="C6" s="244" t="s">
        <v>15</v>
      </c>
      <c r="D6" s="244" t="s">
        <v>16</v>
      </c>
      <c r="E6" s="244" t="s">
        <v>17</v>
      </c>
      <c r="F6" s="244" t="s">
        <v>18</v>
      </c>
      <c r="G6" s="244" t="s">
        <v>19</v>
      </c>
      <c r="H6" s="244" t="s">
        <v>20</v>
      </c>
      <c r="I6" s="244" t="s">
        <v>21</v>
      </c>
      <c r="J6" s="244" t="s">
        <v>22</v>
      </c>
      <c r="K6" s="244" t="s">
        <v>23</v>
      </c>
      <c r="L6" s="244" t="s">
        <v>24</v>
      </c>
      <c r="M6" s="244" t="s">
        <v>25</v>
      </c>
      <c r="N6" s="244" t="s">
        <v>26</v>
      </c>
      <c r="O6" s="185" t="s">
        <v>3</v>
      </c>
      <c r="P6" s="245"/>
      <c r="Q6" s="245" t="s">
        <v>682</v>
      </c>
    </row>
    <row r="7" spans="1:17" ht="15">
      <c r="A7" s="31" t="s">
        <v>102</v>
      </c>
      <c r="B7" s="32" t="s">
        <v>103</v>
      </c>
      <c r="C7" s="244">
        <v>1750729</v>
      </c>
      <c r="D7" s="244">
        <v>1744000</v>
      </c>
      <c r="E7" s="244">
        <v>1744000</v>
      </c>
      <c r="F7" s="244">
        <v>1744000</v>
      </c>
      <c r="G7" s="244">
        <v>1744000</v>
      </c>
      <c r="H7" s="244">
        <v>1744000</v>
      </c>
      <c r="I7" s="244">
        <v>1744000</v>
      </c>
      <c r="J7" s="244">
        <v>1744000</v>
      </c>
      <c r="K7" s="244">
        <v>1744000</v>
      </c>
      <c r="L7" s="244">
        <v>1744000</v>
      </c>
      <c r="M7" s="244">
        <v>1744000</v>
      </c>
      <c r="N7" s="244">
        <v>1744000</v>
      </c>
      <c r="O7" s="185">
        <f>SUM(C7:N7)</f>
        <v>20934729</v>
      </c>
      <c r="P7" s="245">
        <v>20934729</v>
      </c>
      <c r="Q7" s="245">
        <f>O7-P7</f>
        <v>0</v>
      </c>
    </row>
    <row r="8" spans="1:17" ht="15">
      <c r="A8" s="31" t="s">
        <v>104</v>
      </c>
      <c r="B8" s="33" t="s">
        <v>105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185">
        <f aca="true" t="shared" si="0" ref="O8:O73">SUM(C8:N8)</f>
        <v>0</v>
      </c>
      <c r="P8" s="245"/>
      <c r="Q8" s="245">
        <f aca="true" t="shared" si="1" ref="Q8:Q71">O8-P8</f>
        <v>0</v>
      </c>
    </row>
    <row r="9" spans="1:17" ht="15">
      <c r="A9" s="31" t="s">
        <v>106</v>
      </c>
      <c r="B9" s="33" t="s">
        <v>107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185">
        <f t="shared" si="0"/>
        <v>0</v>
      </c>
      <c r="P9" s="245"/>
      <c r="Q9" s="245">
        <f t="shared" si="1"/>
        <v>0</v>
      </c>
    </row>
    <row r="10" spans="1:17" ht="15">
      <c r="A10" s="34" t="s">
        <v>108</v>
      </c>
      <c r="B10" s="33" t="s">
        <v>109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185">
        <f t="shared" si="0"/>
        <v>0</v>
      </c>
      <c r="P10" s="245"/>
      <c r="Q10" s="245">
        <f t="shared" si="1"/>
        <v>0</v>
      </c>
    </row>
    <row r="11" spans="1:17" ht="15">
      <c r="A11" s="34" t="s">
        <v>110</v>
      </c>
      <c r="B11" s="33" t="s">
        <v>111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185">
        <f t="shared" si="0"/>
        <v>0</v>
      </c>
      <c r="P11" s="245"/>
      <c r="Q11" s="245">
        <f t="shared" si="1"/>
        <v>0</v>
      </c>
    </row>
    <row r="12" spans="1:17" ht="15">
      <c r="A12" s="34" t="s">
        <v>112</v>
      </c>
      <c r="B12" s="33" t="s">
        <v>113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185">
        <f t="shared" si="0"/>
        <v>0</v>
      </c>
      <c r="P12" s="245"/>
      <c r="Q12" s="245">
        <f t="shared" si="1"/>
        <v>0</v>
      </c>
    </row>
    <row r="13" spans="1:17" ht="15">
      <c r="A13" s="34" t="s">
        <v>114</v>
      </c>
      <c r="B13" s="33" t="s">
        <v>115</v>
      </c>
      <c r="C13" s="244"/>
      <c r="D13" s="244"/>
      <c r="E13" s="244"/>
      <c r="F13" s="244">
        <v>400000</v>
      </c>
      <c r="G13" s="244"/>
      <c r="H13" s="244"/>
      <c r="I13" s="244"/>
      <c r="J13" s="244"/>
      <c r="K13" s="244"/>
      <c r="L13" s="244"/>
      <c r="M13" s="244"/>
      <c r="N13" s="244"/>
      <c r="O13" s="185">
        <f t="shared" si="0"/>
        <v>400000</v>
      </c>
      <c r="P13" s="245">
        <v>400000</v>
      </c>
      <c r="Q13" s="245">
        <f t="shared" si="1"/>
        <v>0</v>
      </c>
    </row>
    <row r="14" spans="1:17" ht="15">
      <c r="A14" s="34" t="s">
        <v>116</v>
      </c>
      <c r="B14" s="33" t="s">
        <v>117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185">
        <f t="shared" si="0"/>
        <v>0</v>
      </c>
      <c r="P14" s="245"/>
      <c r="Q14" s="245">
        <f t="shared" si="1"/>
        <v>0</v>
      </c>
    </row>
    <row r="15" spans="1:17" ht="15">
      <c r="A15" s="5" t="s">
        <v>118</v>
      </c>
      <c r="B15" s="33" t="s">
        <v>119</v>
      </c>
      <c r="C15" s="244">
        <v>37500</v>
      </c>
      <c r="D15" s="244">
        <v>37500</v>
      </c>
      <c r="E15" s="244">
        <v>37500</v>
      </c>
      <c r="F15" s="244">
        <v>37500</v>
      </c>
      <c r="G15" s="244">
        <v>37500</v>
      </c>
      <c r="H15" s="244">
        <v>37500</v>
      </c>
      <c r="I15" s="244">
        <v>37500</v>
      </c>
      <c r="J15" s="244">
        <v>37500</v>
      </c>
      <c r="K15" s="244">
        <v>37500</v>
      </c>
      <c r="L15" s="244">
        <v>37500</v>
      </c>
      <c r="M15" s="244">
        <v>37500</v>
      </c>
      <c r="N15" s="244">
        <v>37500</v>
      </c>
      <c r="O15" s="185">
        <f t="shared" si="0"/>
        <v>450000</v>
      </c>
      <c r="P15" s="245">
        <v>450000</v>
      </c>
      <c r="Q15" s="245">
        <f t="shared" si="1"/>
        <v>0</v>
      </c>
    </row>
    <row r="16" spans="1:17" ht="15">
      <c r="A16" s="5" t="s">
        <v>120</v>
      </c>
      <c r="B16" s="33" t="s">
        <v>121</v>
      </c>
      <c r="C16" s="244"/>
      <c r="D16" s="244"/>
      <c r="E16" s="244"/>
      <c r="F16" s="244">
        <v>48000</v>
      </c>
      <c r="G16" s="244"/>
      <c r="H16" s="244"/>
      <c r="I16" s="244"/>
      <c r="J16" s="244"/>
      <c r="K16" s="244"/>
      <c r="L16" s="244"/>
      <c r="M16" s="244"/>
      <c r="N16" s="244"/>
      <c r="O16" s="185">
        <f t="shared" si="0"/>
        <v>48000</v>
      </c>
      <c r="P16" s="245">
        <v>48000</v>
      </c>
      <c r="Q16" s="245">
        <f t="shared" si="1"/>
        <v>0</v>
      </c>
    </row>
    <row r="17" spans="1:17" ht="15">
      <c r="A17" s="5" t="s">
        <v>122</v>
      </c>
      <c r="B17" s="33" t="s">
        <v>123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185">
        <f t="shared" si="0"/>
        <v>0</v>
      </c>
      <c r="P17" s="245"/>
      <c r="Q17" s="245">
        <f t="shared" si="1"/>
        <v>0</v>
      </c>
    </row>
    <row r="18" spans="1:17" ht="15">
      <c r="A18" s="5" t="s">
        <v>124</v>
      </c>
      <c r="B18" s="33" t="s">
        <v>125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185">
        <f t="shared" si="0"/>
        <v>0</v>
      </c>
      <c r="P18" s="245"/>
      <c r="Q18" s="245">
        <f t="shared" si="1"/>
        <v>0</v>
      </c>
    </row>
    <row r="19" spans="1:17" ht="15">
      <c r="A19" s="5" t="s">
        <v>465</v>
      </c>
      <c r="B19" s="33" t="s">
        <v>126</v>
      </c>
      <c r="C19" s="244">
        <v>18000</v>
      </c>
      <c r="D19" s="244">
        <v>8000</v>
      </c>
      <c r="E19" s="244">
        <v>8000</v>
      </c>
      <c r="F19" s="244">
        <v>8000</v>
      </c>
      <c r="G19" s="244">
        <v>8000</v>
      </c>
      <c r="H19" s="244">
        <v>8000</v>
      </c>
      <c r="I19" s="244">
        <v>8000</v>
      </c>
      <c r="J19" s="244">
        <v>8000</v>
      </c>
      <c r="K19" s="244">
        <v>8000</v>
      </c>
      <c r="L19" s="244">
        <v>8000</v>
      </c>
      <c r="M19" s="244">
        <v>8000</v>
      </c>
      <c r="N19" s="244">
        <v>8000</v>
      </c>
      <c r="O19" s="185">
        <f t="shared" si="0"/>
        <v>106000</v>
      </c>
      <c r="P19" s="245">
        <v>106000</v>
      </c>
      <c r="Q19" s="245">
        <f t="shared" si="1"/>
        <v>0</v>
      </c>
    </row>
    <row r="20" spans="1:17" ht="15">
      <c r="A20" s="35" t="s">
        <v>403</v>
      </c>
      <c r="B20" s="36" t="s">
        <v>127</v>
      </c>
      <c r="C20" s="185">
        <f>SUM(C7:C19)</f>
        <v>1806229</v>
      </c>
      <c r="D20" s="185">
        <f aca="true" t="shared" si="2" ref="D20:N20">SUM(D7:D19)</f>
        <v>1789500</v>
      </c>
      <c r="E20" s="185">
        <f t="shared" si="2"/>
        <v>1789500</v>
      </c>
      <c r="F20" s="185">
        <f t="shared" si="2"/>
        <v>2237500</v>
      </c>
      <c r="G20" s="185">
        <f t="shared" si="2"/>
        <v>1789500</v>
      </c>
      <c r="H20" s="185">
        <f t="shared" si="2"/>
        <v>1789500</v>
      </c>
      <c r="I20" s="185">
        <f t="shared" si="2"/>
        <v>1789500</v>
      </c>
      <c r="J20" s="185">
        <f t="shared" si="2"/>
        <v>1789500</v>
      </c>
      <c r="K20" s="185">
        <f t="shared" si="2"/>
        <v>1789500</v>
      </c>
      <c r="L20" s="185">
        <f t="shared" si="2"/>
        <v>1789500</v>
      </c>
      <c r="M20" s="185">
        <f t="shared" si="2"/>
        <v>1789500</v>
      </c>
      <c r="N20" s="185">
        <f t="shared" si="2"/>
        <v>1789500</v>
      </c>
      <c r="O20" s="185">
        <f t="shared" si="0"/>
        <v>21938729</v>
      </c>
      <c r="P20" s="245">
        <v>21938729</v>
      </c>
      <c r="Q20" s="245">
        <f t="shared" si="1"/>
        <v>0</v>
      </c>
    </row>
    <row r="21" spans="1:17" ht="15">
      <c r="A21" s="5" t="s">
        <v>128</v>
      </c>
      <c r="B21" s="33" t="s">
        <v>129</v>
      </c>
      <c r="C21" s="244">
        <v>605000</v>
      </c>
      <c r="D21" s="244">
        <v>605000</v>
      </c>
      <c r="E21" s="244">
        <v>605000</v>
      </c>
      <c r="F21" s="244">
        <v>610000</v>
      </c>
      <c r="G21" s="244">
        <v>605000</v>
      </c>
      <c r="H21" s="244">
        <v>605000</v>
      </c>
      <c r="I21" s="244">
        <v>605000</v>
      </c>
      <c r="J21" s="244">
        <v>605000</v>
      </c>
      <c r="K21" s="244">
        <v>605000</v>
      </c>
      <c r="L21" s="244">
        <v>605000</v>
      </c>
      <c r="M21" s="244">
        <v>605000</v>
      </c>
      <c r="N21" s="244">
        <v>605000</v>
      </c>
      <c r="O21" s="185">
        <f t="shared" si="0"/>
        <v>7265000</v>
      </c>
      <c r="P21" s="245">
        <v>7265000</v>
      </c>
      <c r="Q21" s="245">
        <f t="shared" si="1"/>
        <v>0</v>
      </c>
    </row>
    <row r="22" spans="1:17" ht="15">
      <c r="A22" s="5" t="s">
        <v>130</v>
      </c>
      <c r="B22" s="33" t="s">
        <v>131</v>
      </c>
      <c r="C22" s="244">
        <v>252000</v>
      </c>
      <c r="D22" s="244"/>
      <c r="E22" s="244"/>
      <c r="F22" s="244"/>
      <c r="G22" s="244"/>
      <c r="H22" s="244"/>
      <c r="I22" s="244">
        <v>300000</v>
      </c>
      <c r="J22" s="244"/>
      <c r="K22" s="244"/>
      <c r="L22" s="244"/>
      <c r="M22" s="244"/>
      <c r="N22" s="244"/>
      <c r="O22" s="185">
        <f t="shared" si="0"/>
        <v>552000</v>
      </c>
      <c r="P22" s="245">
        <v>552000</v>
      </c>
      <c r="Q22" s="245">
        <f t="shared" si="1"/>
        <v>0</v>
      </c>
    </row>
    <row r="23" spans="1:17" ht="15">
      <c r="A23" s="6" t="s">
        <v>132</v>
      </c>
      <c r="B23" s="33" t="s">
        <v>133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185">
        <f t="shared" si="0"/>
        <v>0</v>
      </c>
      <c r="P23" s="245">
        <v>0</v>
      </c>
      <c r="Q23" s="245">
        <f t="shared" si="1"/>
        <v>0</v>
      </c>
    </row>
    <row r="24" spans="1:17" ht="15">
      <c r="A24" s="7" t="s">
        <v>404</v>
      </c>
      <c r="B24" s="36" t="s">
        <v>134</v>
      </c>
      <c r="C24" s="185">
        <f>SUM(C21:C23)</f>
        <v>857000</v>
      </c>
      <c r="D24" s="185">
        <f aca="true" t="shared" si="3" ref="D24:N24">SUM(D21:D23)</f>
        <v>605000</v>
      </c>
      <c r="E24" s="185">
        <f t="shared" si="3"/>
        <v>605000</v>
      </c>
      <c r="F24" s="185">
        <f t="shared" si="3"/>
        <v>610000</v>
      </c>
      <c r="G24" s="185">
        <f t="shared" si="3"/>
        <v>605000</v>
      </c>
      <c r="H24" s="185">
        <f t="shared" si="3"/>
        <v>605000</v>
      </c>
      <c r="I24" s="185">
        <f t="shared" si="3"/>
        <v>905000</v>
      </c>
      <c r="J24" s="185">
        <f t="shared" si="3"/>
        <v>605000</v>
      </c>
      <c r="K24" s="185">
        <f t="shared" si="3"/>
        <v>605000</v>
      </c>
      <c r="L24" s="185">
        <f t="shared" si="3"/>
        <v>605000</v>
      </c>
      <c r="M24" s="185">
        <f t="shared" si="3"/>
        <v>605000</v>
      </c>
      <c r="N24" s="185">
        <f t="shared" si="3"/>
        <v>605000</v>
      </c>
      <c r="O24" s="185">
        <f t="shared" si="0"/>
        <v>7817000</v>
      </c>
      <c r="P24" s="245">
        <v>7817000</v>
      </c>
      <c r="Q24" s="245">
        <f t="shared" si="1"/>
        <v>0</v>
      </c>
    </row>
    <row r="25" spans="1:17" ht="15">
      <c r="A25" s="35" t="s">
        <v>495</v>
      </c>
      <c r="B25" s="36" t="s">
        <v>135</v>
      </c>
      <c r="C25" s="185">
        <f>C24+C20</f>
        <v>2663229</v>
      </c>
      <c r="D25" s="185">
        <f aca="true" t="shared" si="4" ref="D25:N25">D24+D20</f>
        <v>2394500</v>
      </c>
      <c r="E25" s="185">
        <f t="shared" si="4"/>
        <v>2394500</v>
      </c>
      <c r="F25" s="185">
        <f t="shared" si="4"/>
        <v>2847500</v>
      </c>
      <c r="G25" s="185">
        <f t="shared" si="4"/>
        <v>2394500</v>
      </c>
      <c r="H25" s="185">
        <f t="shared" si="4"/>
        <v>2394500</v>
      </c>
      <c r="I25" s="185">
        <f t="shared" si="4"/>
        <v>2694500</v>
      </c>
      <c r="J25" s="185">
        <f t="shared" si="4"/>
        <v>2394500</v>
      </c>
      <c r="K25" s="185">
        <f t="shared" si="4"/>
        <v>2394500</v>
      </c>
      <c r="L25" s="185">
        <f t="shared" si="4"/>
        <v>2394500</v>
      </c>
      <c r="M25" s="185">
        <f t="shared" si="4"/>
        <v>2394500</v>
      </c>
      <c r="N25" s="185">
        <f t="shared" si="4"/>
        <v>2394500</v>
      </c>
      <c r="O25" s="185">
        <f t="shared" si="0"/>
        <v>29755729</v>
      </c>
      <c r="P25" s="245">
        <v>29755729</v>
      </c>
      <c r="Q25" s="245">
        <f t="shared" si="1"/>
        <v>0</v>
      </c>
    </row>
    <row r="26" spans="1:17" ht="15">
      <c r="A26" s="7" t="s">
        <v>466</v>
      </c>
      <c r="B26" s="36" t="s">
        <v>136</v>
      </c>
      <c r="C26" s="244">
        <v>412651</v>
      </c>
      <c r="D26" s="244">
        <v>410000</v>
      </c>
      <c r="E26" s="244">
        <v>410000</v>
      </c>
      <c r="F26" s="244">
        <v>410000</v>
      </c>
      <c r="G26" s="244">
        <v>410000</v>
      </c>
      <c r="H26" s="244">
        <v>410000</v>
      </c>
      <c r="I26" s="244">
        <v>410000</v>
      </c>
      <c r="J26" s="244">
        <v>410000</v>
      </c>
      <c r="K26" s="244">
        <v>410000</v>
      </c>
      <c r="L26" s="244">
        <v>410000</v>
      </c>
      <c r="M26" s="244">
        <v>410000</v>
      </c>
      <c r="N26" s="244">
        <v>410000</v>
      </c>
      <c r="O26" s="185">
        <f t="shared" si="0"/>
        <v>4922651</v>
      </c>
      <c r="P26" s="245">
        <v>4922651</v>
      </c>
      <c r="Q26" s="245">
        <f t="shared" si="1"/>
        <v>0</v>
      </c>
    </row>
    <row r="27" spans="1:17" ht="15">
      <c r="A27" s="5" t="s">
        <v>137</v>
      </c>
      <c r="B27" s="33" t="s">
        <v>138</v>
      </c>
      <c r="C27" s="244"/>
      <c r="D27" s="244"/>
      <c r="E27" s="244"/>
      <c r="F27" s="244">
        <v>20000</v>
      </c>
      <c r="G27" s="244"/>
      <c r="H27" s="244"/>
      <c r="I27" s="244">
        <v>30000</v>
      </c>
      <c r="J27" s="244"/>
      <c r="K27" s="244"/>
      <c r="L27" s="244"/>
      <c r="M27" s="244"/>
      <c r="N27" s="244"/>
      <c r="O27" s="185">
        <f t="shared" si="0"/>
        <v>50000</v>
      </c>
      <c r="P27" s="245">
        <v>50000</v>
      </c>
      <c r="Q27" s="245">
        <f t="shared" si="1"/>
        <v>0</v>
      </c>
    </row>
    <row r="28" spans="1:17" ht="15">
      <c r="A28" s="5" t="s">
        <v>139</v>
      </c>
      <c r="B28" s="33" t="s">
        <v>140</v>
      </c>
      <c r="C28" s="244">
        <v>300455</v>
      </c>
      <c r="D28" s="244">
        <v>300000</v>
      </c>
      <c r="E28" s="244">
        <v>300000</v>
      </c>
      <c r="F28" s="244">
        <v>300000</v>
      </c>
      <c r="G28" s="244">
        <v>550000</v>
      </c>
      <c r="H28" s="244">
        <v>300000</v>
      </c>
      <c r="I28" s="244">
        <v>300000</v>
      </c>
      <c r="J28" s="244">
        <v>350000</v>
      </c>
      <c r="K28" s="244">
        <v>350000</v>
      </c>
      <c r="L28" s="244">
        <v>300000</v>
      </c>
      <c r="M28" s="244">
        <v>300000</v>
      </c>
      <c r="N28" s="244">
        <v>300000</v>
      </c>
      <c r="O28" s="185">
        <f t="shared" si="0"/>
        <v>3950455</v>
      </c>
      <c r="P28" s="245">
        <v>3950455</v>
      </c>
      <c r="Q28" s="245">
        <f t="shared" si="1"/>
        <v>0</v>
      </c>
    </row>
    <row r="29" spans="1:17" ht="15">
      <c r="A29" s="5" t="s">
        <v>141</v>
      </c>
      <c r="B29" s="33" t="s">
        <v>142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185">
        <f t="shared" si="0"/>
        <v>0</v>
      </c>
      <c r="P29" s="245"/>
      <c r="Q29" s="245">
        <f t="shared" si="1"/>
        <v>0</v>
      </c>
    </row>
    <row r="30" spans="1:17" ht="15">
      <c r="A30" s="7" t="s">
        <v>405</v>
      </c>
      <c r="B30" s="36" t="s">
        <v>143</v>
      </c>
      <c r="C30" s="185">
        <f>SUM(C27:C29)</f>
        <v>300455</v>
      </c>
      <c r="D30" s="185">
        <f aca="true" t="shared" si="5" ref="D30:N30">SUM(D27:D29)</f>
        <v>300000</v>
      </c>
      <c r="E30" s="185">
        <f t="shared" si="5"/>
        <v>300000</v>
      </c>
      <c r="F30" s="185">
        <f t="shared" si="5"/>
        <v>320000</v>
      </c>
      <c r="G30" s="185">
        <f t="shared" si="5"/>
        <v>550000</v>
      </c>
      <c r="H30" s="185">
        <f t="shared" si="5"/>
        <v>300000</v>
      </c>
      <c r="I30" s="185">
        <f t="shared" si="5"/>
        <v>330000</v>
      </c>
      <c r="J30" s="185">
        <f t="shared" si="5"/>
        <v>350000</v>
      </c>
      <c r="K30" s="185">
        <f t="shared" si="5"/>
        <v>350000</v>
      </c>
      <c r="L30" s="185">
        <f t="shared" si="5"/>
        <v>300000</v>
      </c>
      <c r="M30" s="185">
        <f t="shared" si="5"/>
        <v>300000</v>
      </c>
      <c r="N30" s="185">
        <f t="shared" si="5"/>
        <v>300000</v>
      </c>
      <c r="O30" s="185">
        <f t="shared" si="0"/>
        <v>4000455</v>
      </c>
      <c r="P30" s="245">
        <v>4000455</v>
      </c>
      <c r="Q30" s="245">
        <f t="shared" si="1"/>
        <v>0</v>
      </c>
    </row>
    <row r="31" spans="1:17" ht="15">
      <c r="A31" s="5" t="s">
        <v>144</v>
      </c>
      <c r="B31" s="33" t="s">
        <v>145</v>
      </c>
      <c r="C31" s="244">
        <v>21000</v>
      </c>
      <c r="D31" s="244">
        <v>21000</v>
      </c>
      <c r="E31" s="244">
        <v>21000</v>
      </c>
      <c r="F31" s="244">
        <v>21000</v>
      </c>
      <c r="G31" s="244">
        <v>21000</v>
      </c>
      <c r="H31" s="244">
        <v>21000</v>
      </c>
      <c r="I31" s="244">
        <v>21000</v>
      </c>
      <c r="J31" s="244">
        <v>21000</v>
      </c>
      <c r="K31" s="244">
        <v>21000</v>
      </c>
      <c r="L31" s="244">
        <v>21000</v>
      </c>
      <c r="M31" s="244">
        <v>21000</v>
      </c>
      <c r="N31" s="244">
        <v>29000</v>
      </c>
      <c r="O31" s="185">
        <f t="shared" si="0"/>
        <v>260000</v>
      </c>
      <c r="P31" s="245">
        <v>260000</v>
      </c>
      <c r="Q31" s="245">
        <f t="shared" si="1"/>
        <v>0</v>
      </c>
    </row>
    <row r="32" spans="1:17" ht="15">
      <c r="A32" s="5" t="s">
        <v>146</v>
      </c>
      <c r="B32" s="33" t="s">
        <v>147</v>
      </c>
      <c r="C32" s="244">
        <v>10800</v>
      </c>
      <c r="D32" s="244">
        <v>10800</v>
      </c>
      <c r="E32" s="244">
        <v>10800</v>
      </c>
      <c r="F32" s="244">
        <v>10800</v>
      </c>
      <c r="G32" s="244">
        <v>10800</v>
      </c>
      <c r="H32" s="244">
        <v>10800</v>
      </c>
      <c r="I32" s="244">
        <v>10800</v>
      </c>
      <c r="J32" s="244">
        <v>10800</v>
      </c>
      <c r="K32" s="244">
        <v>10800</v>
      </c>
      <c r="L32" s="244">
        <v>10800</v>
      </c>
      <c r="M32" s="244">
        <v>10800</v>
      </c>
      <c r="N32" s="244">
        <v>11200</v>
      </c>
      <c r="O32" s="185">
        <f t="shared" si="0"/>
        <v>130000</v>
      </c>
      <c r="P32" s="245">
        <v>130000</v>
      </c>
      <c r="Q32" s="245">
        <f t="shared" si="1"/>
        <v>0</v>
      </c>
    </row>
    <row r="33" spans="1:17" ht="15">
      <c r="A33" s="7" t="s">
        <v>496</v>
      </c>
      <c r="B33" s="36" t="s">
        <v>148</v>
      </c>
      <c r="C33" s="185">
        <f>SUM(C31:C32)</f>
        <v>31800</v>
      </c>
      <c r="D33" s="185">
        <f aca="true" t="shared" si="6" ref="D33:N33">SUM(D31:D32)</f>
        <v>31800</v>
      </c>
      <c r="E33" s="185">
        <f t="shared" si="6"/>
        <v>31800</v>
      </c>
      <c r="F33" s="185">
        <f t="shared" si="6"/>
        <v>31800</v>
      </c>
      <c r="G33" s="185">
        <f t="shared" si="6"/>
        <v>31800</v>
      </c>
      <c r="H33" s="185">
        <f t="shared" si="6"/>
        <v>31800</v>
      </c>
      <c r="I33" s="185">
        <f t="shared" si="6"/>
        <v>31800</v>
      </c>
      <c r="J33" s="185">
        <f t="shared" si="6"/>
        <v>31800</v>
      </c>
      <c r="K33" s="185">
        <f t="shared" si="6"/>
        <v>31800</v>
      </c>
      <c r="L33" s="185">
        <f t="shared" si="6"/>
        <v>31800</v>
      </c>
      <c r="M33" s="185">
        <f t="shared" si="6"/>
        <v>31800</v>
      </c>
      <c r="N33" s="185">
        <f t="shared" si="6"/>
        <v>40200</v>
      </c>
      <c r="O33" s="185">
        <f t="shared" si="0"/>
        <v>390000</v>
      </c>
      <c r="P33" s="245">
        <v>390000</v>
      </c>
      <c r="Q33" s="245">
        <f t="shared" si="1"/>
        <v>0</v>
      </c>
    </row>
    <row r="34" spans="1:17" ht="15">
      <c r="A34" s="5" t="s">
        <v>149</v>
      </c>
      <c r="B34" s="33" t="s">
        <v>150</v>
      </c>
      <c r="C34" s="244">
        <v>400000</v>
      </c>
      <c r="D34" s="244">
        <v>400000</v>
      </c>
      <c r="E34" s="244">
        <v>400000</v>
      </c>
      <c r="F34" s="244">
        <v>400000</v>
      </c>
      <c r="G34" s="244">
        <v>770000</v>
      </c>
      <c r="H34" s="244">
        <v>400000</v>
      </c>
      <c r="I34" s="244">
        <v>400000</v>
      </c>
      <c r="J34" s="244">
        <v>400000</v>
      </c>
      <c r="K34" s="244">
        <v>400000</v>
      </c>
      <c r="L34" s="244">
        <v>400000</v>
      </c>
      <c r="M34" s="244">
        <v>400000</v>
      </c>
      <c r="N34" s="244">
        <v>400000</v>
      </c>
      <c r="O34" s="185">
        <f t="shared" si="0"/>
        <v>5170000</v>
      </c>
      <c r="P34" s="245">
        <v>5170000</v>
      </c>
      <c r="Q34" s="245">
        <f t="shared" si="1"/>
        <v>0</v>
      </c>
    </row>
    <row r="35" spans="1:17" ht="15">
      <c r="A35" s="5" t="s">
        <v>151</v>
      </c>
      <c r="B35" s="33" t="s">
        <v>152</v>
      </c>
      <c r="C35" s="244">
        <v>650000</v>
      </c>
      <c r="D35" s="244">
        <v>650000</v>
      </c>
      <c r="E35" s="244">
        <v>650000</v>
      </c>
      <c r="F35" s="244">
        <v>650000</v>
      </c>
      <c r="G35" s="244">
        <v>650000</v>
      </c>
      <c r="H35" s="244">
        <v>650000</v>
      </c>
      <c r="I35" s="244">
        <v>650000</v>
      </c>
      <c r="J35" s="244">
        <v>650000</v>
      </c>
      <c r="K35" s="244">
        <v>650000</v>
      </c>
      <c r="L35" s="244">
        <v>650000</v>
      </c>
      <c r="M35" s="244">
        <v>650000</v>
      </c>
      <c r="N35" s="244">
        <v>676503</v>
      </c>
      <c r="O35" s="185">
        <f t="shared" si="0"/>
        <v>7826503</v>
      </c>
      <c r="P35" s="245">
        <v>7826503</v>
      </c>
      <c r="Q35" s="245">
        <f t="shared" si="1"/>
        <v>0</v>
      </c>
    </row>
    <row r="36" spans="1:17" ht="15">
      <c r="A36" s="5" t="s">
        <v>467</v>
      </c>
      <c r="B36" s="33" t="s">
        <v>153</v>
      </c>
      <c r="C36" s="244">
        <v>141600</v>
      </c>
      <c r="D36" s="244">
        <v>141600</v>
      </c>
      <c r="E36" s="244">
        <v>141600</v>
      </c>
      <c r="F36" s="244">
        <v>141600</v>
      </c>
      <c r="G36" s="244">
        <v>141600</v>
      </c>
      <c r="H36" s="244">
        <v>141600</v>
      </c>
      <c r="I36" s="244">
        <v>141600</v>
      </c>
      <c r="J36" s="244">
        <v>141600</v>
      </c>
      <c r="K36" s="244">
        <v>141600</v>
      </c>
      <c r="L36" s="244">
        <v>141600</v>
      </c>
      <c r="M36" s="244">
        <v>141600</v>
      </c>
      <c r="N36" s="244">
        <v>142400</v>
      </c>
      <c r="O36" s="185">
        <f t="shared" si="0"/>
        <v>1700000</v>
      </c>
      <c r="P36" s="245">
        <v>1700000</v>
      </c>
      <c r="Q36" s="245">
        <f t="shared" si="1"/>
        <v>0</v>
      </c>
    </row>
    <row r="37" spans="1:17" ht="15">
      <c r="A37" s="5" t="s">
        <v>154</v>
      </c>
      <c r="B37" s="33" t="s">
        <v>155</v>
      </c>
      <c r="C37" s="244">
        <v>170000</v>
      </c>
      <c r="D37" s="244">
        <v>170000</v>
      </c>
      <c r="E37" s="244">
        <v>385000</v>
      </c>
      <c r="F37" s="244">
        <v>170000</v>
      </c>
      <c r="G37" s="244">
        <v>170000</v>
      </c>
      <c r="H37" s="244">
        <v>170000</v>
      </c>
      <c r="I37" s="244">
        <v>170000</v>
      </c>
      <c r="J37" s="244">
        <v>170000</v>
      </c>
      <c r="K37" s="244">
        <v>170000</v>
      </c>
      <c r="L37" s="244">
        <v>170000</v>
      </c>
      <c r="M37" s="244">
        <v>170000</v>
      </c>
      <c r="N37" s="244">
        <v>170000</v>
      </c>
      <c r="O37" s="185">
        <f t="shared" si="0"/>
        <v>2255000</v>
      </c>
      <c r="P37" s="245">
        <v>2255000</v>
      </c>
      <c r="Q37" s="245">
        <f t="shared" si="1"/>
        <v>0</v>
      </c>
    </row>
    <row r="38" spans="1:17" ht="15">
      <c r="A38" s="10" t="s">
        <v>468</v>
      </c>
      <c r="B38" s="33" t="s">
        <v>156</v>
      </c>
      <c r="C38" s="244">
        <v>130332</v>
      </c>
      <c r="D38" s="244">
        <v>130332</v>
      </c>
      <c r="E38" s="244">
        <v>130332</v>
      </c>
      <c r="F38" s="244">
        <v>130332</v>
      </c>
      <c r="G38" s="244">
        <v>130332</v>
      </c>
      <c r="H38" s="244">
        <v>130332</v>
      </c>
      <c r="I38" s="244">
        <v>130332</v>
      </c>
      <c r="J38" s="244">
        <v>130332</v>
      </c>
      <c r="K38" s="244">
        <v>130332</v>
      </c>
      <c r="L38" s="244">
        <v>130332</v>
      </c>
      <c r="M38" s="244">
        <v>130332</v>
      </c>
      <c r="N38" s="244">
        <v>130332</v>
      </c>
      <c r="O38" s="185">
        <f t="shared" si="0"/>
        <v>1563984</v>
      </c>
      <c r="P38" s="245">
        <v>1563984</v>
      </c>
      <c r="Q38" s="245">
        <f t="shared" si="1"/>
        <v>0</v>
      </c>
    </row>
    <row r="39" spans="1:17" ht="15">
      <c r="A39" s="6" t="s">
        <v>157</v>
      </c>
      <c r="B39" s="33" t="s">
        <v>158</v>
      </c>
      <c r="C39" s="244">
        <v>150000</v>
      </c>
      <c r="D39" s="244">
        <v>150000</v>
      </c>
      <c r="E39" s="244">
        <v>150000</v>
      </c>
      <c r="F39" s="244">
        <v>3087724</v>
      </c>
      <c r="G39" s="244">
        <v>150000</v>
      </c>
      <c r="H39" s="244">
        <v>150000</v>
      </c>
      <c r="I39" s="244">
        <v>150000</v>
      </c>
      <c r="J39" s="244">
        <v>150000</v>
      </c>
      <c r="K39" s="244">
        <v>300000</v>
      </c>
      <c r="L39" s="244">
        <v>150000</v>
      </c>
      <c r="M39" s="244">
        <v>150000</v>
      </c>
      <c r="N39" s="244">
        <v>150000</v>
      </c>
      <c r="O39" s="185">
        <f t="shared" si="0"/>
        <v>4887724</v>
      </c>
      <c r="P39" s="245">
        <v>4887724</v>
      </c>
      <c r="Q39" s="245">
        <f t="shared" si="1"/>
        <v>0</v>
      </c>
    </row>
    <row r="40" spans="1:17" ht="15">
      <c r="A40" s="5" t="s">
        <v>469</v>
      </c>
      <c r="B40" s="33" t="s">
        <v>159</v>
      </c>
      <c r="C40" s="244">
        <v>645000</v>
      </c>
      <c r="D40" s="244">
        <v>645000</v>
      </c>
      <c r="E40" s="244">
        <v>645000</v>
      </c>
      <c r="F40" s="244">
        <v>789671</v>
      </c>
      <c r="G40" s="244">
        <v>645000</v>
      </c>
      <c r="H40" s="244">
        <v>645000</v>
      </c>
      <c r="I40" s="244">
        <v>645000</v>
      </c>
      <c r="J40" s="244">
        <v>645000</v>
      </c>
      <c r="K40" s="244">
        <v>645000</v>
      </c>
      <c r="L40" s="244">
        <v>645000</v>
      </c>
      <c r="M40" s="244">
        <v>645000</v>
      </c>
      <c r="N40" s="244">
        <v>645000</v>
      </c>
      <c r="O40" s="185">
        <f t="shared" si="0"/>
        <v>7884671</v>
      </c>
      <c r="P40" s="245">
        <v>7884671</v>
      </c>
      <c r="Q40" s="245">
        <f t="shared" si="1"/>
        <v>0</v>
      </c>
    </row>
    <row r="41" spans="1:17" ht="15">
      <c r="A41" s="7" t="s">
        <v>406</v>
      </c>
      <c r="B41" s="36" t="s">
        <v>160</v>
      </c>
      <c r="C41" s="185">
        <f>SUM(C34:C40)</f>
        <v>2286932</v>
      </c>
      <c r="D41" s="185">
        <f aca="true" t="shared" si="7" ref="D41:N41">SUM(D34:D40)</f>
        <v>2286932</v>
      </c>
      <c r="E41" s="185">
        <f t="shared" si="7"/>
        <v>2501932</v>
      </c>
      <c r="F41" s="185">
        <f t="shared" si="7"/>
        <v>5369327</v>
      </c>
      <c r="G41" s="185">
        <f t="shared" si="7"/>
        <v>2656932</v>
      </c>
      <c r="H41" s="185">
        <f t="shared" si="7"/>
        <v>2286932</v>
      </c>
      <c r="I41" s="185">
        <f t="shared" si="7"/>
        <v>2286932</v>
      </c>
      <c r="J41" s="185">
        <f t="shared" si="7"/>
        <v>2286932</v>
      </c>
      <c r="K41" s="185">
        <f t="shared" si="7"/>
        <v>2436932</v>
      </c>
      <c r="L41" s="185">
        <f t="shared" si="7"/>
        <v>2286932</v>
      </c>
      <c r="M41" s="185">
        <f t="shared" si="7"/>
        <v>2286932</v>
      </c>
      <c r="N41" s="185">
        <f t="shared" si="7"/>
        <v>2314235</v>
      </c>
      <c r="O41" s="185">
        <f t="shared" si="0"/>
        <v>31287882</v>
      </c>
      <c r="P41" s="245">
        <v>31287882</v>
      </c>
      <c r="Q41" s="245">
        <f t="shared" si="1"/>
        <v>0</v>
      </c>
    </row>
    <row r="42" spans="1:17" ht="15">
      <c r="A42" s="5" t="s">
        <v>161</v>
      </c>
      <c r="B42" s="33" t="s">
        <v>162</v>
      </c>
      <c r="C42" s="244"/>
      <c r="D42" s="244"/>
      <c r="E42" s="244"/>
      <c r="F42" s="244"/>
      <c r="G42" s="244">
        <v>400000</v>
      </c>
      <c r="H42" s="244"/>
      <c r="I42" s="244"/>
      <c r="J42" s="244"/>
      <c r="K42" s="244">
        <v>453500</v>
      </c>
      <c r="L42" s="244"/>
      <c r="M42" s="244"/>
      <c r="N42" s="244"/>
      <c r="O42" s="185">
        <f t="shared" si="0"/>
        <v>853500</v>
      </c>
      <c r="P42" s="245">
        <v>853500</v>
      </c>
      <c r="Q42" s="245">
        <f t="shared" si="1"/>
        <v>0</v>
      </c>
    </row>
    <row r="43" spans="1:17" ht="15">
      <c r="A43" s="5" t="s">
        <v>163</v>
      </c>
      <c r="B43" s="33" t="s">
        <v>164</v>
      </c>
      <c r="C43" s="244"/>
      <c r="D43" s="244"/>
      <c r="E43" s="244">
        <v>50000</v>
      </c>
      <c r="F43" s="244"/>
      <c r="G43" s="244"/>
      <c r="H43" s="244"/>
      <c r="I43" s="244"/>
      <c r="J43" s="244"/>
      <c r="K43" s="244"/>
      <c r="L43" s="244"/>
      <c r="M43" s="244"/>
      <c r="N43" s="244"/>
      <c r="O43" s="185">
        <f t="shared" si="0"/>
        <v>50000</v>
      </c>
      <c r="P43" s="245">
        <v>50000</v>
      </c>
      <c r="Q43" s="245">
        <f t="shared" si="1"/>
        <v>0</v>
      </c>
    </row>
    <row r="44" spans="1:17" ht="15">
      <c r="A44" s="7" t="s">
        <v>407</v>
      </c>
      <c r="B44" s="36" t="s">
        <v>165</v>
      </c>
      <c r="C44" s="185">
        <f>SUM(C42:C43)</f>
        <v>0</v>
      </c>
      <c r="D44" s="185">
        <f aca="true" t="shared" si="8" ref="D44:N44">SUM(D42:D43)</f>
        <v>0</v>
      </c>
      <c r="E44" s="185">
        <f t="shared" si="8"/>
        <v>50000</v>
      </c>
      <c r="F44" s="185">
        <f t="shared" si="8"/>
        <v>0</v>
      </c>
      <c r="G44" s="185">
        <f t="shared" si="8"/>
        <v>400000</v>
      </c>
      <c r="H44" s="185">
        <f t="shared" si="8"/>
        <v>0</v>
      </c>
      <c r="I44" s="185">
        <f t="shared" si="8"/>
        <v>0</v>
      </c>
      <c r="J44" s="185">
        <f t="shared" si="8"/>
        <v>0</v>
      </c>
      <c r="K44" s="185">
        <f t="shared" si="8"/>
        <v>453500</v>
      </c>
      <c r="L44" s="185">
        <f t="shared" si="8"/>
        <v>0</v>
      </c>
      <c r="M44" s="185">
        <f t="shared" si="8"/>
        <v>0</v>
      </c>
      <c r="N44" s="185">
        <f t="shared" si="8"/>
        <v>0</v>
      </c>
      <c r="O44" s="185">
        <f t="shared" si="0"/>
        <v>903500</v>
      </c>
      <c r="P44" s="245">
        <v>903500</v>
      </c>
      <c r="Q44" s="245">
        <f t="shared" si="1"/>
        <v>0</v>
      </c>
    </row>
    <row r="45" spans="1:17" ht="15">
      <c r="A45" s="5" t="s">
        <v>166</v>
      </c>
      <c r="B45" s="33" t="s">
        <v>167</v>
      </c>
      <c r="C45" s="244">
        <v>600000</v>
      </c>
      <c r="D45" s="244">
        <v>600000</v>
      </c>
      <c r="E45" s="244">
        <v>600000</v>
      </c>
      <c r="F45" s="244">
        <v>1683212</v>
      </c>
      <c r="G45" s="244">
        <v>600000</v>
      </c>
      <c r="H45" s="244">
        <v>600000</v>
      </c>
      <c r="I45" s="244">
        <v>600000</v>
      </c>
      <c r="J45" s="244">
        <v>600000</v>
      </c>
      <c r="K45" s="244">
        <v>600000</v>
      </c>
      <c r="L45" s="244">
        <v>600000</v>
      </c>
      <c r="M45" s="244">
        <v>600000</v>
      </c>
      <c r="N45" s="244">
        <v>600000</v>
      </c>
      <c r="O45" s="185">
        <f>SUM(C45:N45)</f>
        <v>8283212</v>
      </c>
      <c r="P45" s="245">
        <v>8283212</v>
      </c>
      <c r="Q45" s="245">
        <f t="shared" si="1"/>
        <v>0</v>
      </c>
    </row>
    <row r="46" spans="1:17" ht="15">
      <c r="A46" s="5" t="s">
        <v>168</v>
      </c>
      <c r="B46" s="33" t="s">
        <v>169</v>
      </c>
      <c r="C46" s="244">
        <v>270000</v>
      </c>
      <c r="D46" s="244">
        <v>270000</v>
      </c>
      <c r="E46" s="244">
        <v>275000</v>
      </c>
      <c r="F46" s="244">
        <v>270000</v>
      </c>
      <c r="G46" s="244">
        <v>270000</v>
      </c>
      <c r="H46" s="244">
        <v>270000</v>
      </c>
      <c r="I46" s="244">
        <v>270000</v>
      </c>
      <c r="J46" s="244">
        <v>270000</v>
      </c>
      <c r="K46" s="244">
        <v>270000</v>
      </c>
      <c r="L46" s="244">
        <v>270000</v>
      </c>
      <c r="M46" s="244">
        <v>270000</v>
      </c>
      <c r="N46" s="244">
        <v>270000</v>
      </c>
      <c r="O46" s="185">
        <f t="shared" si="0"/>
        <v>3245000</v>
      </c>
      <c r="P46" s="245">
        <v>3245000</v>
      </c>
      <c r="Q46" s="245">
        <f t="shared" si="1"/>
        <v>0</v>
      </c>
    </row>
    <row r="47" spans="1:17" ht="15">
      <c r="A47" s="5" t="s">
        <v>470</v>
      </c>
      <c r="B47" s="33" t="s">
        <v>170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185">
        <f t="shared" si="0"/>
        <v>0</v>
      </c>
      <c r="P47" s="245">
        <v>0</v>
      </c>
      <c r="Q47" s="245">
        <f t="shared" si="1"/>
        <v>0</v>
      </c>
    </row>
    <row r="48" spans="1:17" ht="15">
      <c r="A48" s="5" t="s">
        <v>471</v>
      </c>
      <c r="B48" s="33" t="s">
        <v>171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185">
        <f t="shared" si="0"/>
        <v>0</v>
      </c>
      <c r="P48" s="245">
        <v>0</v>
      </c>
      <c r="Q48" s="245">
        <f t="shared" si="1"/>
        <v>0</v>
      </c>
    </row>
    <row r="49" spans="1:17" ht="15">
      <c r="A49" s="5" t="s">
        <v>172</v>
      </c>
      <c r="B49" s="33" t="s">
        <v>173</v>
      </c>
      <c r="C49" s="244"/>
      <c r="D49" s="244"/>
      <c r="E49" s="244">
        <v>10000</v>
      </c>
      <c r="F49" s="244"/>
      <c r="G49" s="244"/>
      <c r="H49" s="244"/>
      <c r="I49" s="244"/>
      <c r="J49" s="244"/>
      <c r="K49" s="244"/>
      <c r="L49" s="244"/>
      <c r="M49" s="244"/>
      <c r="N49" s="244"/>
      <c r="O49" s="185">
        <f t="shared" si="0"/>
        <v>10000</v>
      </c>
      <c r="P49" s="245">
        <v>10000</v>
      </c>
      <c r="Q49" s="245">
        <f t="shared" si="1"/>
        <v>0</v>
      </c>
    </row>
    <row r="50" spans="1:17" ht="15">
      <c r="A50" s="7" t="s">
        <v>408</v>
      </c>
      <c r="B50" s="36" t="s">
        <v>174</v>
      </c>
      <c r="C50" s="185">
        <f>SUM(C45:C49)</f>
        <v>870000</v>
      </c>
      <c r="D50" s="185">
        <f aca="true" t="shared" si="9" ref="D50:N50">SUM(D45:D49)</f>
        <v>870000</v>
      </c>
      <c r="E50" s="185">
        <f t="shared" si="9"/>
        <v>885000</v>
      </c>
      <c r="F50" s="185">
        <f t="shared" si="9"/>
        <v>1953212</v>
      </c>
      <c r="G50" s="185">
        <f t="shared" si="9"/>
        <v>870000</v>
      </c>
      <c r="H50" s="185">
        <f t="shared" si="9"/>
        <v>870000</v>
      </c>
      <c r="I50" s="185">
        <f t="shared" si="9"/>
        <v>870000</v>
      </c>
      <c r="J50" s="185">
        <f t="shared" si="9"/>
        <v>870000</v>
      </c>
      <c r="K50" s="185">
        <f t="shared" si="9"/>
        <v>870000</v>
      </c>
      <c r="L50" s="185">
        <f t="shared" si="9"/>
        <v>870000</v>
      </c>
      <c r="M50" s="185">
        <f t="shared" si="9"/>
        <v>870000</v>
      </c>
      <c r="N50" s="185">
        <f t="shared" si="9"/>
        <v>870000</v>
      </c>
      <c r="O50" s="185">
        <f t="shared" si="0"/>
        <v>11538212</v>
      </c>
      <c r="P50" s="245">
        <v>11538212</v>
      </c>
      <c r="Q50" s="245">
        <f t="shared" si="1"/>
        <v>0</v>
      </c>
    </row>
    <row r="51" spans="1:17" ht="15">
      <c r="A51" s="7" t="s">
        <v>409</v>
      </c>
      <c r="B51" s="36" t="s">
        <v>175</v>
      </c>
      <c r="C51" s="185">
        <f>C50+C44+C41+C33+C30</f>
        <v>3489187</v>
      </c>
      <c r="D51" s="185">
        <f aca="true" t="shared" si="10" ref="D51:N51">D50+D44+D41+D33+D30</f>
        <v>3488732</v>
      </c>
      <c r="E51" s="185">
        <f t="shared" si="10"/>
        <v>3768732</v>
      </c>
      <c r="F51" s="185">
        <f t="shared" si="10"/>
        <v>7674339</v>
      </c>
      <c r="G51" s="185">
        <f t="shared" si="10"/>
        <v>4508732</v>
      </c>
      <c r="H51" s="185">
        <f t="shared" si="10"/>
        <v>3488732</v>
      </c>
      <c r="I51" s="185">
        <f t="shared" si="10"/>
        <v>3518732</v>
      </c>
      <c r="J51" s="185">
        <f t="shared" si="10"/>
        <v>3538732</v>
      </c>
      <c r="K51" s="185">
        <f t="shared" si="10"/>
        <v>4142232</v>
      </c>
      <c r="L51" s="185">
        <f t="shared" si="10"/>
        <v>3488732</v>
      </c>
      <c r="M51" s="185">
        <f t="shared" si="10"/>
        <v>3488732</v>
      </c>
      <c r="N51" s="185">
        <f t="shared" si="10"/>
        <v>3524435</v>
      </c>
      <c r="O51" s="185">
        <f t="shared" si="0"/>
        <v>48120049</v>
      </c>
      <c r="P51" s="245">
        <v>48120049</v>
      </c>
      <c r="Q51" s="245">
        <f t="shared" si="1"/>
        <v>0</v>
      </c>
    </row>
    <row r="52" spans="1:17" ht="15">
      <c r="A52" s="13" t="s">
        <v>176</v>
      </c>
      <c r="B52" s="33" t="s">
        <v>177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185">
        <f t="shared" si="0"/>
        <v>0</v>
      </c>
      <c r="P52" s="245">
        <v>0</v>
      </c>
      <c r="Q52" s="245">
        <f t="shared" si="1"/>
        <v>0</v>
      </c>
    </row>
    <row r="53" spans="1:17" ht="15">
      <c r="A53" s="13" t="s">
        <v>410</v>
      </c>
      <c r="B53" s="33" t="s">
        <v>178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185">
        <f t="shared" si="0"/>
        <v>0</v>
      </c>
      <c r="P53" s="245">
        <v>0</v>
      </c>
      <c r="Q53" s="245">
        <f t="shared" si="1"/>
        <v>0</v>
      </c>
    </row>
    <row r="54" spans="1:17" ht="15">
      <c r="A54" s="17" t="s">
        <v>472</v>
      </c>
      <c r="B54" s="33" t="s">
        <v>179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185">
        <f t="shared" si="0"/>
        <v>0</v>
      </c>
      <c r="P54" s="245">
        <v>0</v>
      </c>
      <c r="Q54" s="245">
        <f t="shared" si="1"/>
        <v>0</v>
      </c>
    </row>
    <row r="55" spans="1:17" ht="15">
      <c r="A55" s="17" t="s">
        <v>473</v>
      </c>
      <c r="B55" s="33" t="s">
        <v>180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185">
        <f t="shared" si="0"/>
        <v>0</v>
      </c>
      <c r="P55" s="245">
        <v>0</v>
      </c>
      <c r="Q55" s="245">
        <f t="shared" si="1"/>
        <v>0</v>
      </c>
    </row>
    <row r="56" spans="1:17" ht="15">
      <c r="A56" s="17" t="s">
        <v>474</v>
      </c>
      <c r="B56" s="33" t="s">
        <v>181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185">
        <f t="shared" si="0"/>
        <v>0</v>
      </c>
      <c r="P56" s="245"/>
      <c r="Q56" s="245">
        <f t="shared" si="1"/>
        <v>0</v>
      </c>
    </row>
    <row r="57" spans="1:17" ht="15">
      <c r="A57" s="13" t="s">
        <v>475</v>
      </c>
      <c r="B57" s="33" t="s">
        <v>182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185">
        <f t="shared" si="0"/>
        <v>0</v>
      </c>
      <c r="P57" s="245"/>
      <c r="Q57" s="245">
        <f t="shared" si="1"/>
        <v>0</v>
      </c>
    </row>
    <row r="58" spans="1:17" ht="15">
      <c r="A58" s="13" t="s">
        <v>476</v>
      </c>
      <c r="B58" s="33" t="s">
        <v>183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185">
        <f t="shared" si="0"/>
        <v>0</v>
      </c>
      <c r="P58" s="245">
        <v>0</v>
      </c>
      <c r="Q58" s="245">
        <f t="shared" si="1"/>
        <v>0</v>
      </c>
    </row>
    <row r="59" spans="1:17" ht="15">
      <c r="A59" s="13" t="s">
        <v>477</v>
      </c>
      <c r="B59" s="33" t="s">
        <v>184</v>
      </c>
      <c r="C59" s="244">
        <v>20000</v>
      </c>
      <c r="D59" s="244">
        <v>20000</v>
      </c>
      <c r="E59" s="244">
        <v>20000</v>
      </c>
      <c r="F59" s="244">
        <v>20000</v>
      </c>
      <c r="G59" s="244">
        <v>20000</v>
      </c>
      <c r="H59" s="244">
        <v>20000</v>
      </c>
      <c r="I59" s="244">
        <v>20000</v>
      </c>
      <c r="J59" s="244">
        <v>20000</v>
      </c>
      <c r="K59" s="244">
        <v>1845609</v>
      </c>
      <c r="L59" s="244">
        <v>20000</v>
      </c>
      <c r="M59" s="244">
        <v>20000</v>
      </c>
      <c r="N59" s="244">
        <v>150000</v>
      </c>
      <c r="O59" s="185">
        <f t="shared" si="0"/>
        <v>2195609</v>
      </c>
      <c r="P59" s="245">
        <v>2195609</v>
      </c>
      <c r="Q59" s="245">
        <f t="shared" si="1"/>
        <v>0</v>
      </c>
    </row>
    <row r="60" spans="1:17" ht="15">
      <c r="A60" s="15" t="s">
        <v>439</v>
      </c>
      <c r="B60" s="36" t="s">
        <v>185</v>
      </c>
      <c r="C60" s="185">
        <f>SUM(C52:C59)</f>
        <v>20000</v>
      </c>
      <c r="D60" s="185">
        <f aca="true" t="shared" si="11" ref="D60:N60">SUM(D52:D59)</f>
        <v>20000</v>
      </c>
      <c r="E60" s="185">
        <f t="shared" si="11"/>
        <v>20000</v>
      </c>
      <c r="F60" s="185">
        <f t="shared" si="11"/>
        <v>20000</v>
      </c>
      <c r="G60" s="185">
        <f t="shared" si="11"/>
        <v>20000</v>
      </c>
      <c r="H60" s="185">
        <f t="shared" si="11"/>
        <v>20000</v>
      </c>
      <c r="I60" s="185">
        <f t="shared" si="11"/>
        <v>20000</v>
      </c>
      <c r="J60" s="185">
        <f t="shared" si="11"/>
        <v>20000</v>
      </c>
      <c r="K60" s="185">
        <f t="shared" si="11"/>
        <v>1845609</v>
      </c>
      <c r="L60" s="185">
        <f t="shared" si="11"/>
        <v>20000</v>
      </c>
      <c r="M60" s="185">
        <f t="shared" si="11"/>
        <v>20000</v>
      </c>
      <c r="N60" s="185">
        <f t="shared" si="11"/>
        <v>150000</v>
      </c>
      <c r="O60" s="185">
        <f t="shared" si="0"/>
        <v>2195609</v>
      </c>
      <c r="P60" s="245">
        <v>2195609</v>
      </c>
      <c r="Q60" s="245">
        <f t="shared" si="1"/>
        <v>0</v>
      </c>
    </row>
    <row r="61" spans="1:17" ht="15">
      <c r="A61" s="12" t="s">
        <v>478</v>
      </c>
      <c r="B61" s="33" t="s">
        <v>186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185">
        <f t="shared" si="0"/>
        <v>0</v>
      </c>
      <c r="P61" s="245">
        <v>0</v>
      </c>
      <c r="Q61" s="245">
        <f t="shared" si="1"/>
        <v>0</v>
      </c>
    </row>
    <row r="62" spans="1:17" ht="15">
      <c r="A62" s="12" t="s">
        <v>187</v>
      </c>
      <c r="B62" s="33" t="s">
        <v>188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185">
        <f t="shared" si="0"/>
        <v>0</v>
      </c>
      <c r="P62" s="245">
        <v>0</v>
      </c>
      <c r="Q62" s="245">
        <f t="shared" si="1"/>
        <v>0</v>
      </c>
    </row>
    <row r="63" spans="1:17" ht="15">
      <c r="A63" s="12" t="s">
        <v>189</v>
      </c>
      <c r="B63" s="33" t="s">
        <v>190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185">
        <f t="shared" si="0"/>
        <v>0</v>
      </c>
      <c r="P63" s="245">
        <v>0</v>
      </c>
      <c r="Q63" s="245">
        <f t="shared" si="1"/>
        <v>0</v>
      </c>
    </row>
    <row r="64" spans="1:17" ht="15">
      <c r="A64" s="12" t="s">
        <v>440</v>
      </c>
      <c r="B64" s="33" t="s">
        <v>191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185">
        <f t="shared" si="0"/>
        <v>0</v>
      </c>
      <c r="P64" s="245">
        <v>0</v>
      </c>
      <c r="Q64" s="245">
        <f t="shared" si="1"/>
        <v>0</v>
      </c>
    </row>
    <row r="65" spans="1:17" ht="15">
      <c r="A65" s="12" t="s">
        <v>479</v>
      </c>
      <c r="B65" s="33" t="s">
        <v>192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185">
        <f t="shared" si="0"/>
        <v>0</v>
      </c>
      <c r="P65" s="245">
        <v>0</v>
      </c>
      <c r="Q65" s="245">
        <f t="shared" si="1"/>
        <v>0</v>
      </c>
    </row>
    <row r="66" spans="1:17" ht="15">
      <c r="A66" s="12" t="s">
        <v>442</v>
      </c>
      <c r="B66" s="33" t="s">
        <v>193</v>
      </c>
      <c r="C66" s="244">
        <v>1250720</v>
      </c>
      <c r="D66" s="244">
        <v>1250720</v>
      </c>
      <c r="E66" s="244">
        <v>1250720</v>
      </c>
      <c r="F66" s="244">
        <v>1250720</v>
      </c>
      <c r="G66" s="244">
        <v>1250720</v>
      </c>
      <c r="H66" s="244">
        <v>1250720</v>
      </c>
      <c r="I66" s="244">
        <v>1250720</v>
      </c>
      <c r="J66" s="244">
        <v>1250720</v>
      </c>
      <c r="K66" s="244">
        <v>1250720</v>
      </c>
      <c r="L66" s="244">
        <v>1250720</v>
      </c>
      <c r="M66" s="244">
        <v>1250720</v>
      </c>
      <c r="N66" s="244">
        <v>1250775</v>
      </c>
      <c r="O66" s="185">
        <f t="shared" si="0"/>
        <v>15008695</v>
      </c>
      <c r="P66" s="245">
        <v>15008695</v>
      </c>
      <c r="Q66" s="245">
        <f t="shared" si="1"/>
        <v>0</v>
      </c>
    </row>
    <row r="67" spans="1:17" ht="15">
      <c r="A67" s="12" t="s">
        <v>480</v>
      </c>
      <c r="B67" s="33" t="s">
        <v>194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185">
        <f t="shared" si="0"/>
        <v>0</v>
      </c>
      <c r="P67" s="245">
        <v>0</v>
      </c>
      <c r="Q67" s="245">
        <f t="shared" si="1"/>
        <v>0</v>
      </c>
    </row>
    <row r="68" spans="1:17" ht="15">
      <c r="A68" s="12" t="s">
        <v>481</v>
      </c>
      <c r="B68" s="33" t="s">
        <v>195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185">
        <f t="shared" si="0"/>
        <v>0</v>
      </c>
      <c r="P68" s="245">
        <v>0</v>
      </c>
      <c r="Q68" s="245">
        <f t="shared" si="1"/>
        <v>0</v>
      </c>
    </row>
    <row r="69" spans="1:17" ht="15">
      <c r="A69" s="12" t="s">
        <v>196</v>
      </c>
      <c r="B69" s="33" t="s">
        <v>197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185">
        <f t="shared" si="0"/>
        <v>0</v>
      </c>
      <c r="P69" s="245">
        <v>0</v>
      </c>
      <c r="Q69" s="245">
        <f t="shared" si="1"/>
        <v>0</v>
      </c>
    </row>
    <row r="70" spans="1:17" ht="15">
      <c r="A70" s="21" t="s">
        <v>198</v>
      </c>
      <c r="B70" s="33" t="s">
        <v>199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185">
        <f t="shared" si="0"/>
        <v>0</v>
      </c>
      <c r="P70" s="245">
        <v>0</v>
      </c>
      <c r="Q70" s="245">
        <f t="shared" si="1"/>
        <v>0</v>
      </c>
    </row>
    <row r="71" spans="1:17" ht="15">
      <c r="A71" s="12" t="s">
        <v>688</v>
      </c>
      <c r="B71" s="33" t="s">
        <v>200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185">
        <f t="shared" si="0"/>
        <v>0</v>
      </c>
      <c r="P71" s="245"/>
      <c r="Q71" s="245">
        <f t="shared" si="1"/>
        <v>0</v>
      </c>
    </row>
    <row r="72" spans="1:17" ht="15">
      <c r="A72" s="12" t="s">
        <v>482</v>
      </c>
      <c r="B72" s="33" t="s">
        <v>201</v>
      </c>
      <c r="C72" s="244"/>
      <c r="D72" s="244"/>
      <c r="E72" s="244"/>
      <c r="F72" s="244">
        <v>135000</v>
      </c>
      <c r="G72" s="244">
        <v>250000</v>
      </c>
      <c r="H72" s="244"/>
      <c r="I72" s="244">
        <v>1200000</v>
      </c>
      <c r="J72" s="244">
        <v>500000</v>
      </c>
      <c r="K72" s="244"/>
      <c r="L72" s="244"/>
      <c r="M72" s="244"/>
      <c r="N72" s="244"/>
      <c r="O72" s="185">
        <f t="shared" si="0"/>
        <v>2085000</v>
      </c>
      <c r="P72" s="245">
        <v>2085000</v>
      </c>
      <c r="Q72" s="245">
        <f aca="true" t="shared" si="12" ref="Q72:Q135">O72-P72</f>
        <v>0</v>
      </c>
    </row>
    <row r="73" spans="1:17" ht="15">
      <c r="A73" s="21" t="s">
        <v>687</v>
      </c>
      <c r="B73" s="33" t="s">
        <v>689</v>
      </c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185">
        <f t="shared" si="0"/>
        <v>0</v>
      </c>
      <c r="P73" s="245">
        <v>0</v>
      </c>
      <c r="Q73" s="245">
        <f t="shared" si="12"/>
        <v>0</v>
      </c>
    </row>
    <row r="74" spans="1:17" ht="15">
      <c r="A74" s="15" t="s">
        <v>445</v>
      </c>
      <c r="B74" s="36" t="s">
        <v>202</v>
      </c>
      <c r="C74" s="185">
        <f aca="true" t="shared" si="13" ref="C74:N74">SUM(C61:C72)</f>
        <v>1250720</v>
      </c>
      <c r="D74" s="185">
        <f t="shared" si="13"/>
        <v>1250720</v>
      </c>
      <c r="E74" s="185">
        <f t="shared" si="13"/>
        <v>1250720</v>
      </c>
      <c r="F74" s="185">
        <f t="shared" si="13"/>
        <v>1385720</v>
      </c>
      <c r="G74" s="185">
        <f t="shared" si="13"/>
        <v>1500720</v>
      </c>
      <c r="H74" s="185">
        <f t="shared" si="13"/>
        <v>1250720</v>
      </c>
      <c r="I74" s="185">
        <f t="shared" si="13"/>
        <v>2450720</v>
      </c>
      <c r="J74" s="185">
        <f t="shared" si="13"/>
        <v>1750720</v>
      </c>
      <c r="K74" s="185">
        <f t="shared" si="13"/>
        <v>1250720</v>
      </c>
      <c r="L74" s="185">
        <f t="shared" si="13"/>
        <v>1250720</v>
      </c>
      <c r="M74" s="185">
        <f t="shared" si="13"/>
        <v>1250720</v>
      </c>
      <c r="N74" s="185">
        <f t="shared" si="13"/>
        <v>1250775</v>
      </c>
      <c r="O74" s="185">
        <f aca="true" t="shared" si="14" ref="O74:O135">SUM(C74:N74)</f>
        <v>17093695</v>
      </c>
      <c r="P74" s="245">
        <v>17093695</v>
      </c>
      <c r="Q74" s="245">
        <f t="shared" si="12"/>
        <v>0</v>
      </c>
    </row>
    <row r="75" spans="1:17" ht="15">
      <c r="A75" s="246" t="s">
        <v>66</v>
      </c>
      <c r="B75" s="36"/>
      <c r="C75" s="185">
        <f>C74+C60+C51+C26+C25</f>
        <v>7835787</v>
      </c>
      <c r="D75" s="185">
        <f aca="true" t="shared" si="15" ref="D75:N75">D74+D60+D51+D26+D25</f>
        <v>7563952</v>
      </c>
      <c r="E75" s="185">
        <f t="shared" si="15"/>
        <v>7843952</v>
      </c>
      <c r="F75" s="185">
        <f t="shared" si="15"/>
        <v>12337559</v>
      </c>
      <c r="G75" s="185">
        <f t="shared" si="15"/>
        <v>8833952</v>
      </c>
      <c r="H75" s="185">
        <f t="shared" si="15"/>
        <v>7563952</v>
      </c>
      <c r="I75" s="185">
        <f t="shared" si="15"/>
        <v>9093952</v>
      </c>
      <c r="J75" s="185">
        <f t="shared" si="15"/>
        <v>8113952</v>
      </c>
      <c r="K75" s="185">
        <f t="shared" si="15"/>
        <v>10043061</v>
      </c>
      <c r="L75" s="185">
        <f t="shared" si="15"/>
        <v>7563952</v>
      </c>
      <c r="M75" s="185">
        <f t="shared" si="15"/>
        <v>7563952</v>
      </c>
      <c r="N75" s="185">
        <f t="shared" si="15"/>
        <v>7729710</v>
      </c>
      <c r="O75" s="185">
        <f t="shared" si="14"/>
        <v>102087733</v>
      </c>
      <c r="P75" s="245">
        <v>102087733</v>
      </c>
      <c r="Q75" s="245">
        <f t="shared" si="12"/>
        <v>0</v>
      </c>
    </row>
    <row r="76" spans="1:17" ht="15">
      <c r="A76" s="37" t="s">
        <v>203</v>
      </c>
      <c r="B76" s="33" t="s">
        <v>204</v>
      </c>
      <c r="C76" s="244"/>
      <c r="D76" s="244"/>
      <c r="E76" s="244">
        <v>4300000</v>
      </c>
      <c r="F76" s="244"/>
      <c r="G76" s="244"/>
      <c r="H76" s="244"/>
      <c r="I76" s="244"/>
      <c r="J76" s="244"/>
      <c r="K76" s="244"/>
      <c r="L76" s="244"/>
      <c r="M76" s="244"/>
      <c r="N76" s="244"/>
      <c r="O76" s="185">
        <f t="shared" si="14"/>
        <v>4300000</v>
      </c>
      <c r="P76" s="245">
        <v>4300000</v>
      </c>
      <c r="Q76" s="245">
        <f t="shared" si="12"/>
        <v>0</v>
      </c>
    </row>
    <row r="77" spans="1:17" ht="15">
      <c r="A77" s="37" t="s">
        <v>483</v>
      </c>
      <c r="B77" s="33" t="s">
        <v>205</v>
      </c>
      <c r="C77" s="244"/>
      <c r="D77" s="244"/>
      <c r="E77" s="244"/>
      <c r="F77" s="244">
        <v>19704704</v>
      </c>
      <c r="G77" s="244"/>
      <c r="H77" s="244"/>
      <c r="I77" s="244">
        <v>19704704</v>
      </c>
      <c r="J77" s="244"/>
      <c r="K77" s="244">
        <v>19704704</v>
      </c>
      <c r="L77" s="244"/>
      <c r="M77" s="244"/>
      <c r="N77" s="244">
        <v>19704704</v>
      </c>
      <c r="O77" s="185">
        <f t="shared" si="14"/>
        <v>78818816</v>
      </c>
      <c r="P77" s="245">
        <v>78818816</v>
      </c>
      <c r="Q77" s="245">
        <f t="shared" si="12"/>
        <v>0</v>
      </c>
    </row>
    <row r="78" spans="1:17" ht="15">
      <c r="A78" s="37" t="s">
        <v>206</v>
      </c>
      <c r="B78" s="33" t="s">
        <v>207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185">
        <f t="shared" si="14"/>
        <v>0</v>
      </c>
      <c r="P78" s="245">
        <v>0</v>
      </c>
      <c r="Q78" s="245">
        <f t="shared" si="12"/>
        <v>0</v>
      </c>
    </row>
    <row r="79" spans="1:17" ht="15">
      <c r="A79" s="37" t="s">
        <v>208</v>
      </c>
      <c r="B79" s="33" t="s">
        <v>209</v>
      </c>
      <c r="C79" s="244"/>
      <c r="D79" s="244"/>
      <c r="E79" s="244">
        <v>1161000</v>
      </c>
      <c r="F79" s="244"/>
      <c r="G79" s="244"/>
      <c r="H79" s="244"/>
      <c r="I79" s="244"/>
      <c r="J79" s="244">
        <v>4880827</v>
      </c>
      <c r="K79" s="244"/>
      <c r="L79" s="244"/>
      <c r="M79" s="244"/>
      <c r="N79" s="244"/>
      <c r="O79" s="185">
        <f t="shared" si="14"/>
        <v>6041827</v>
      </c>
      <c r="P79" s="245">
        <v>6041827</v>
      </c>
      <c r="Q79" s="245">
        <f t="shared" si="12"/>
        <v>0</v>
      </c>
    </row>
    <row r="80" spans="1:17" ht="15">
      <c r="A80" s="6" t="s">
        <v>210</v>
      </c>
      <c r="B80" s="33" t="s">
        <v>211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185">
        <f t="shared" si="14"/>
        <v>0</v>
      </c>
      <c r="P80" s="245">
        <v>0</v>
      </c>
      <c r="Q80" s="245">
        <f t="shared" si="12"/>
        <v>0</v>
      </c>
    </row>
    <row r="81" spans="1:17" ht="15">
      <c r="A81" s="6" t="s">
        <v>212</v>
      </c>
      <c r="B81" s="33" t="s">
        <v>213</v>
      </c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185">
        <f t="shared" si="14"/>
        <v>0</v>
      </c>
      <c r="P81" s="245">
        <v>0</v>
      </c>
      <c r="Q81" s="245">
        <f t="shared" si="12"/>
        <v>0</v>
      </c>
    </row>
    <row r="82" spans="1:17" ht="15">
      <c r="A82" s="6" t="s">
        <v>214</v>
      </c>
      <c r="B82" s="33" t="s">
        <v>215</v>
      </c>
      <c r="C82" s="244"/>
      <c r="D82" s="244"/>
      <c r="E82" s="244"/>
      <c r="F82" s="244">
        <v>5320270</v>
      </c>
      <c r="G82" s="244"/>
      <c r="H82" s="244"/>
      <c r="I82" s="244">
        <v>5320270</v>
      </c>
      <c r="J82" s="244">
        <v>2792293</v>
      </c>
      <c r="K82" s="244">
        <v>5320270</v>
      </c>
      <c r="L82" s="244"/>
      <c r="M82" s="244"/>
      <c r="N82" s="244">
        <v>5320270</v>
      </c>
      <c r="O82" s="185">
        <f t="shared" si="14"/>
        <v>24073373</v>
      </c>
      <c r="P82" s="245">
        <v>24073373</v>
      </c>
      <c r="Q82" s="245">
        <f t="shared" si="12"/>
        <v>0</v>
      </c>
    </row>
    <row r="83" spans="1:17" ht="15">
      <c r="A83" s="8" t="s">
        <v>447</v>
      </c>
      <c r="B83" s="36" t="s">
        <v>216</v>
      </c>
      <c r="C83" s="185">
        <f>SUM(C76:C82)</f>
        <v>0</v>
      </c>
      <c r="D83" s="185">
        <f aca="true" t="shared" si="16" ref="D83:N83">SUM(D76:D82)</f>
        <v>0</v>
      </c>
      <c r="E83" s="185">
        <f t="shared" si="16"/>
        <v>5461000</v>
      </c>
      <c r="F83" s="185">
        <f t="shared" si="16"/>
        <v>25024974</v>
      </c>
      <c r="G83" s="185">
        <f t="shared" si="16"/>
        <v>0</v>
      </c>
      <c r="H83" s="185">
        <f t="shared" si="16"/>
        <v>0</v>
      </c>
      <c r="I83" s="185">
        <f t="shared" si="16"/>
        <v>25024974</v>
      </c>
      <c r="J83" s="185">
        <f t="shared" si="16"/>
        <v>7673120</v>
      </c>
      <c r="K83" s="185">
        <f t="shared" si="16"/>
        <v>25024974</v>
      </c>
      <c r="L83" s="185">
        <f t="shared" si="16"/>
        <v>0</v>
      </c>
      <c r="M83" s="185">
        <f t="shared" si="16"/>
        <v>0</v>
      </c>
      <c r="N83" s="185">
        <f t="shared" si="16"/>
        <v>25024974</v>
      </c>
      <c r="O83" s="185">
        <f t="shared" si="14"/>
        <v>113234016</v>
      </c>
      <c r="P83" s="245">
        <v>113234016</v>
      </c>
      <c r="Q83" s="245">
        <f t="shared" si="12"/>
        <v>0</v>
      </c>
    </row>
    <row r="84" spans="1:17" ht="15">
      <c r="A84" s="13" t="s">
        <v>217</v>
      </c>
      <c r="B84" s="33" t="s">
        <v>218</v>
      </c>
      <c r="C84" s="244"/>
      <c r="D84" s="244"/>
      <c r="E84" s="244">
        <v>0</v>
      </c>
      <c r="F84" s="244">
        <v>13632920</v>
      </c>
      <c r="G84" s="244"/>
      <c r="H84" s="244"/>
      <c r="I84" s="244">
        <v>8198939</v>
      </c>
      <c r="J84" s="244">
        <v>15323827</v>
      </c>
      <c r="K84" s="244"/>
      <c r="L84" s="244"/>
      <c r="M84" s="244"/>
      <c r="N84" s="244"/>
      <c r="O84" s="185">
        <f t="shared" si="14"/>
        <v>37155686</v>
      </c>
      <c r="P84" s="245">
        <v>37155686</v>
      </c>
      <c r="Q84" s="245">
        <f t="shared" si="12"/>
        <v>0</v>
      </c>
    </row>
    <row r="85" spans="1:17" ht="15">
      <c r="A85" s="13" t="s">
        <v>219</v>
      </c>
      <c r="B85" s="33" t="s">
        <v>220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185">
        <f t="shared" si="14"/>
        <v>0</v>
      </c>
      <c r="P85" s="245">
        <v>0</v>
      </c>
      <c r="Q85" s="245">
        <f t="shared" si="12"/>
        <v>0</v>
      </c>
    </row>
    <row r="86" spans="1:17" ht="15">
      <c r="A86" s="13" t="s">
        <v>221</v>
      </c>
      <c r="B86" s="33" t="s">
        <v>222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185">
        <f t="shared" si="14"/>
        <v>0</v>
      </c>
      <c r="P86" s="245">
        <v>0</v>
      </c>
      <c r="Q86" s="245">
        <f t="shared" si="12"/>
        <v>0</v>
      </c>
    </row>
    <row r="87" spans="1:17" ht="15">
      <c r="A87" s="13" t="s">
        <v>223</v>
      </c>
      <c r="B87" s="33" t="s">
        <v>224</v>
      </c>
      <c r="C87" s="244"/>
      <c r="D87" s="244"/>
      <c r="E87" s="244">
        <v>0</v>
      </c>
      <c r="F87" s="244">
        <v>3680888</v>
      </c>
      <c r="G87" s="244"/>
      <c r="H87" s="244"/>
      <c r="I87" s="244">
        <v>2213713</v>
      </c>
      <c r="J87" s="244">
        <v>4137433</v>
      </c>
      <c r="K87" s="244"/>
      <c r="L87" s="244"/>
      <c r="M87" s="244"/>
      <c r="N87" s="244"/>
      <c r="O87" s="185">
        <f t="shared" si="14"/>
        <v>10032034</v>
      </c>
      <c r="P87" s="245">
        <v>10032034</v>
      </c>
      <c r="Q87" s="245">
        <f t="shared" si="12"/>
        <v>0</v>
      </c>
    </row>
    <row r="88" spans="1:17" ht="15">
      <c r="A88" s="15" t="s">
        <v>448</v>
      </c>
      <c r="B88" s="36" t="s">
        <v>225</v>
      </c>
      <c r="C88" s="185">
        <f>SUM(C84:C87)</f>
        <v>0</v>
      </c>
      <c r="D88" s="185">
        <f aca="true" t="shared" si="17" ref="D88:N88">SUM(D84:D87)</f>
        <v>0</v>
      </c>
      <c r="E88" s="185">
        <f t="shared" si="17"/>
        <v>0</v>
      </c>
      <c r="F88" s="185">
        <f t="shared" si="17"/>
        <v>17313808</v>
      </c>
      <c r="G88" s="185">
        <f t="shared" si="17"/>
        <v>0</v>
      </c>
      <c r="H88" s="185">
        <f t="shared" si="17"/>
        <v>0</v>
      </c>
      <c r="I88" s="185">
        <f t="shared" si="17"/>
        <v>10412652</v>
      </c>
      <c r="J88" s="185">
        <f t="shared" si="17"/>
        <v>19461260</v>
      </c>
      <c r="K88" s="185">
        <f t="shared" si="17"/>
        <v>0</v>
      </c>
      <c r="L88" s="185">
        <f t="shared" si="17"/>
        <v>0</v>
      </c>
      <c r="M88" s="185">
        <f t="shared" si="17"/>
        <v>0</v>
      </c>
      <c r="N88" s="185">
        <f t="shared" si="17"/>
        <v>0</v>
      </c>
      <c r="O88" s="185">
        <f t="shared" si="14"/>
        <v>47187720</v>
      </c>
      <c r="P88" s="245">
        <v>47187720</v>
      </c>
      <c r="Q88" s="245">
        <f t="shared" si="12"/>
        <v>0</v>
      </c>
    </row>
    <row r="89" spans="1:17" ht="30">
      <c r="A89" s="13" t="s">
        <v>226</v>
      </c>
      <c r="B89" s="33" t="s">
        <v>227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185">
        <f t="shared" si="14"/>
        <v>0</v>
      </c>
      <c r="P89" s="245">
        <v>0</v>
      </c>
      <c r="Q89" s="245">
        <f t="shared" si="12"/>
        <v>0</v>
      </c>
    </row>
    <row r="90" spans="1:17" ht="30">
      <c r="A90" s="13" t="s">
        <v>484</v>
      </c>
      <c r="B90" s="33" t="s">
        <v>228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185">
        <f t="shared" si="14"/>
        <v>0</v>
      </c>
      <c r="P90" s="245">
        <v>0</v>
      </c>
      <c r="Q90" s="245">
        <f t="shared" si="12"/>
        <v>0</v>
      </c>
    </row>
    <row r="91" spans="1:17" ht="30">
      <c r="A91" s="13" t="s">
        <v>485</v>
      </c>
      <c r="B91" s="33" t="s">
        <v>229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185">
        <f t="shared" si="14"/>
        <v>0</v>
      </c>
      <c r="P91" s="245">
        <v>433500</v>
      </c>
      <c r="Q91" s="245">
        <f t="shared" si="12"/>
        <v>-433500</v>
      </c>
    </row>
    <row r="92" spans="1:17" ht="15">
      <c r="A92" s="13" t="s">
        <v>486</v>
      </c>
      <c r="B92" s="33" t="s">
        <v>230</v>
      </c>
      <c r="C92" s="244"/>
      <c r="D92" s="244"/>
      <c r="E92" s="244"/>
      <c r="F92" s="244">
        <v>433500</v>
      </c>
      <c r="G92" s="244"/>
      <c r="H92" s="244"/>
      <c r="I92" s="244"/>
      <c r="J92" s="244"/>
      <c r="K92" s="244"/>
      <c r="L92" s="244"/>
      <c r="M92" s="244"/>
      <c r="N92" s="244"/>
      <c r="O92" s="185">
        <f t="shared" si="14"/>
        <v>433500</v>
      </c>
      <c r="P92" s="245">
        <v>433500</v>
      </c>
      <c r="Q92" s="245">
        <f t="shared" si="12"/>
        <v>0</v>
      </c>
    </row>
    <row r="93" spans="1:17" ht="30">
      <c r="A93" s="13" t="s">
        <v>487</v>
      </c>
      <c r="B93" s="33" t="s">
        <v>231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185">
        <f t="shared" si="14"/>
        <v>0</v>
      </c>
      <c r="P93" s="245">
        <v>0</v>
      </c>
      <c r="Q93" s="245">
        <f t="shared" si="12"/>
        <v>0</v>
      </c>
    </row>
    <row r="94" spans="1:17" ht="30">
      <c r="A94" s="13" t="s">
        <v>488</v>
      </c>
      <c r="B94" s="33" t="s">
        <v>232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185">
        <f t="shared" si="14"/>
        <v>0</v>
      </c>
      <c r="P94" s="245">
        <v>0</v>
      </c>
      <c r="Q94" s="245">
        <f t="shared" si="12"/>
        <v>0</v>
      </c>
    </row>
    <row r="95" spans="1:17" ht="15">
      <c r="A95" s="13" t="s">
        <v>233</v>
      </c>
      <c r="B95" s="33" t="s">
        <v>234</v>
      </c>
      <c r="C95" s="244"/>
      <c r="D95" s="244"/>
      <c r="E95" s="244"/>
      <c r="F95" s="244"/>
      <c r="G95" s="244"/>
      <c r="H95" s="244"/>
      <c r="I95" s="244"/>
      <c r="J95" s="244"/>
      <c r="K95" s="244"/>
      <c r="M95" s="244"/>
      <c r="N95" s="244"/>
      <c r="O95" s="185">
        <f t="shared" si="14"/>
        <v>0</v>
      </c>
      <c r="P95" s="245">
        <v>0</v>
      </c>
      <c r="Q95" s="245">
        <f t="shared" si="12"/>
        <v>0</v>
      </c>
    </row>
    <row r="96" spans="1:17" ht="15">
      <c r="A96" s="13" t="s">
        <v>489</v>
      </c>
      <c r="B96" s="33" t="s">
        <v>235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185">
        <f t="shared" si="14"/>
        <v>0</v>
      </c>
      <c r="P96" s="245">
        <v>0</v>
      </c>
      <c r="Q96" s="245">
        <f t="shared" si="12"/>
        <v>0</v>
      </c>
    </row>
    <row r="97" spans="1:17" ht="15">
      <c r="A97" s="15" t="s">
        <v>449</v>
      </c>
      <c r="B97" s="36" t="s">
        <v>236</v>
      </c>
      <c r="C97" s="185">
        <f>SUM(C89:C96)</f>
        <v>0</v>
      </c>
      <c r="D97" s="185">
        <f aca="true" t="shared" si="18" ref="D97:N97">SUM(D89:D96)</f>
        <v>0</v>
      </c>
      <c r="E97" s="185">
        <f t="shared" si="18"/>
        <v>0</v>
      </c>
      <c r="F97" s="185">
        <f t="shared" si="18"/>
        <v>433500</v>
      </c>
      <c r="G97" s="185">
        <f t="shared" si="18"/>
        <v>0</v>
      </c>
      <c r="H97" s="185">
        <f t="shared" si="18"/>
        <v>0</v>
      </c>
      <c r="I97" s="185">
        <f t="shared" si="18"/>
        <v>0</v>
      </c>
      <c r="J97" s="185">
        <f t="shared" si="18"/>
        <v>0</v>
      </c>
      <c r="K97" s="185">
        <f t="shared" si="18"/>
        <v>0</v>
      </c>
      <c r="L97" s="185">
        <f t="shared" si="18"/>
        <v>0</v>
      </c>
      <c r="M97" s="185">
        <f t="shared" si="18"/>
        <v>0</v>
      </c>
      <c r="N97" s="185">
        <f t="shared" si="18"/>
        <v>0</v>
      </c>
      <c r="O97" s="185">
        <f t="shared" si="14"/>
        <v>433500</v>
      </c>
      <c r="P97" s="245">
        <v>433500</v>
      </c>
      <c r="Q97" s="245">
        <f t="shared" si="12"/>
        <v>0</v>
      </c>
    </row>
    <row r="98" spans="1:17" ht="15">
      <c r="A98" s="246" t="s">
        <v>67</v>
      </c>
      <c r="B98" s="36"/>
      <c r="C98" s="185">
        <f>C97+C88+C83</f>
        <v>0</v>
      </c>
      <c r="D98" s="185">
        <f aca="true" t="shared" si="19" ref="D98:N98">D97+D88+D83</f>
        <v>0</v>
      </c>
      <c r="E98" s="185">
        <f t="shared" si="19"/>
        <v>5461000</v>
      </c>
      <c r="F98" s="185">
        <f t="shared" si="19"/>
        <v>42772282</v>
      </c>
      <c r="G98" s="185">
        <f t="shared" si="19"/>
        <v>0</v>
      </c>
      <c r="H98" s="185">
        <f t="shared" si="19"/>
        <v>0</v>
      </c>
      <c r="I98" s="185">
        <f t="shared" si="19"/>
        <v>35437626</v>
      </c>
      <c r="J98" s="185">
        <f t="shared" si="19"/>
        <v>27134380</v>
      </c>
      <c r="K98" s="185">
        <f t="shared" si="19"/>
        <v>25024974</v>
      </c>
      <c r="L98" s="185">
        <f t="shared" si="19"/>
        <v>0</v>
      </c>
      <c r="M98" s="185">
        <f t="shared" si="19"/>
        <v>0</v>
      </c>
      <c r="N98" s="185">
        <f t="shared" si="19"/>
        <v>25024974</v>
      </c>
      <c r="O98" s="185">
        <f t="shared" si="14"/>
        <v>160855236</v>
      </c>
      <c r="P98" s="245">
        <v>160855236</v>
      </c>
      <c r="Q98" s="245">
        <f t="shared" si="12"/>
        <v>0</v>
      </c>
    </row>
    <row r="99" spans="1:17" ht="15">
      <c r="A99" s="247" t="s">
        <v>497</v>
      </c>
      <c r="B99" s="248" t="s">
        <v>237</v>
      </c>
      <c r="C99" s="185">
        <f>C98+C75</f>
        <v>7835787</v>
      </c>
      <c r="D99" s="185">
        <f aca="true" t="shared" si="20" ref="D99:N99">D98+D75</f>
        <v>7563952</v>
      </c>
      <c r="E99" s="185">
        <f t="shared" si="20"/>
        <v>13304952</v>
      </c>
      <c r="F99" s="185">
        <f t="shared" si="20"/>
        <v>55109841</v>
      </c>
      <c r="G99" s="185">
        <f t="shared" si="20"/>
        <v>8833952</v>
      </c>
      <c r="H99" s="185">
        <f t="shared" si="20"/>
        <v>7563952</v>
      </c>
      <c r="I99" s="185">
        <f t="shared" si="20"/>
        <v>44531578</v>
      </c>
      <c r="J99" s="185">
        <f t="shared" si="20"/>
        <v>35248332</v>
      </c>
      <c r="K99" s="185">
        <f t="shared" si="20"/>
        <v>35068035</v>
      </c>
      <c r="L99" s="185">
        <f t="shared" si="20"/>
        <v>7563952</v>
      </c>
      <c r="M99" s="185">
        <f t="shared" si="20"/>
        <v>7563952</v>
      </c>
      <c r="N99" s="185">
        <f t="shared" si="20"/>
        <v>32754684</v>
      </c>
      <c r="O99" s="185">
        <f t="shared" si="14"/>
        <v>262942969</v>
      </c>
      <c r="P99" s="245">
        <v>262942969</v>
      </c>
      <c r="Q99" s="245">
        <f t="shared" si="12"/>
        <v>0</v>
      </c>
    </row>
    <row r="100" spans="1:17" ht="15">
      <c r="A100" s="13" t="s">
        <v>490</v>
      </c>
      <c r="B100" s="5" t="s">
        <v>238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185">
        <f t="shared" si="14"/>
        <v>0</v>
      </c>
      <c r="P100" s="245">
        <v>0</v>
      </c>
      <c r="Q100" s="245">
        <f t="shared" si="12"/>
        <v>0</v>
      </c>
    </row>
    <row r="101" spans="1:17" ht="15">
      <c r="A101" s="13" t="s">
        <v>241</v>
      </c>
      <c r="B101" s="5" t="s">
        <v>242</v>
      </c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185">
        <f t="shared" si="14"/>
        <v>0</v>
      </c>
      <c r="P101" s="245">
        <v>0</v>
      </c>
      <c r="Q101" s="245">
        <f t="shared" si="12"/>
        <v>0</v>
      </c>
    </row>
    <row r="102" spans="1:17" ht="15">
      <c r="A102" s="13" t="s">
        <v>491</v>
      </c>
      <c r="B102" s="5" t="s">
        <v>243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185">
        <f t="shared" si="14"/>
        <v>0</v>
      </c>
      <c r="P102" s="245">
        <v>0</v>
      </c>
      <c r="Q102" s="245">
        <f t="shared" si="12"/>
        <v>0</v>
      </c>
    </row>
    <row r="103" spans="1:17" ht="15">
      <c r="A103" s="15" t="s">
        <v>454</v>
      </c>
      <c r="B103" s="7" t="s">
        <v>245</v>
      </c>
      <c r="C103" s="185">
        <f>SUM(C100:C102)</f>
        <v>0</v>
      </c>
      <c r="D103" s="185">
        <f aca="true" t="shared" si="21" ref="D103:N103">SUM(D100:D102)</f>
        <v>0</v>
      </c>
      <c r="E103" s="185">
        <f t="shared" si="21"/>
        <v>0</v>
      </c>
      <c r="F103" s="185">
        <f t="shared" si="21"/>
        <v>0</v>
      </c>
      <c r="G103" s="185">
        <f t="shared" si="21"/>
        <v>0</v>
      </c>
      <c r="H103" s="185">
        <f t="shared" si="21"/>
        <v>0</v>
      </c>
      <c r="I103" s="185">
        <f t="shared" si="21"/>
        <v>0</v>
      </c>
      <c r="J103" s="185">
        <f t="shared" si="21"/>
        <v>0</v>
      </c>
      <c r="K103" s="185">
        <f t="shared" si="21"/>
        <v>0</v>
      </c>
      <c r="L103" s="185">
        <f t="shared" si="21"/>
        <v>0</v>
      </c>
      <c r="M103" s="185">
        <f t="shared" si="21"/>
        <v>0</v>
      </c>
      <c r="N103" s="185">
        <f t="shared" si="21"/>
        <v>0</v>
      </c>
      <c r="O103" s="185">
        <f t="shared" si="14"/>
        <v>0</v>
      </c>
      <c r="P103" s="245">
        <v>0</v>
      </c>
      <c r="Q103" s="245">
        <f t="shared" si="12"/>
        <v>0</v>
      </c>
    </row>
    <row r="104" spans="1:17" ht="15">
      <c r="A104" s="40" t="s">
        <v>492</v>
      </c>
      <c r="B104" s="5" t="s">
        <v>246</v>
      </c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185">
        <f t="shared" si="14"/>
        <v>0</v>
      </c>
      <c r="P104" s="245">
        <v>0</v>
      </c>
      <c r="Q104" s="245">
        <f t="shared" si="12"/>
        <v>0</v>
      </c>
    </row>
    <row r="105" spans="1:17" ht="15">
      <c r="A105" s="40" t="s">
        <v>460</v>
      </c>
      <c r="B105" s="5" t="s">
        <v>249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185">
        <f t="shared" si="14"/>
        <v>0</v>
      </c>
      <c r="P105" s="245">
        <v>0</v>
      </c>
      <c r="Q105" s="245">
        <f t="shared" si="12"/>
        <v>0</v>
      </c>
    </row>
    <row r="106" spans="1:17" ht="15">
      <c r="A106" s="13" t="s">
        <v>250</v>
      </c>
      <c r="B106" s="5" t="s">
        <v>251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185">
        <f t="shared" si="14"/>
        <v>0</v>
      </c>
      <c r="P106" s="245">
        <v>0</v>
      </c>
      <c r="Q106" s="245">
        <f t="shared" si="12"/>
        <v>0</v>
      </c>
    </row>
    <row r="107" spans="1:17" ht="15">
      <c r="A107" s="13" t="s">
        <v>493</v>
      </c>
      <c r="B107" s="5" t="s">
        <v>252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185">
        <f t="shared" si="14"/>
        <v>0</v>
      </c>
      <c r="P107" s="245">
        <v>0</v>
      </c>
      <c r="Q107" s="245">
        <f t="shared" si="12"/>
        <v>0</v>
      </c>
    </row>
    <row r="108" spans="1:17" ht="15">
      <c r="A108" s="14" t="s">
        <v>457</v>
      </c>
      <c r="B108" s="7" t="s">
        <v>253</v>
      </c>
      <c r="C108" s="185">
        <f>SUM(C104:C107)</f>
        <v>0</v>
      </c>
      <c r="D108" s="185">
        <f aca="true" t="shared" si="22" ref="D108:N108">SUM(D104:D107)</f>
        <v>0</v>
      </c>
      <c r="E108" s="185">
        <f t="shared" si="22"/>
        <v>0</v>
      </c>
      <c r="F108" s="185">
        <f t="shared" si="22"/>
        <v>0</v>
      </c>
      <c r="G108" s="185">
        <f t="shared" si="22"/>
        <v>0</v>
      </c>
      <c r="H108" s="185">
        <f t="shared" si="22"/>
        <v>0</v>
      </c>
      <c r="I108" s="185">
        <f t="shared" si="22"/>
        <v>0</v>
      </c>
      <c r="J108" s="185">
        <f t="shared" si="22"/>
        <v>0</v>
      </c>
      <c r="K108" s="185">
        <f t="shared" si="22"/>
        <v>0</v>
      </c>
      <c r="L108" s="185">
        <f t="shared" si="22"/>
        <v>0</v>
      </c>
      <c r="M108" s="185">
        <f t="shared" si="22"/>
        <v>0</v>
      </c>
      <c r="N108" s="185">
        <f t="shared" si="22"/>
        <v>0</v>
      </c>
      <c r="O108" s="185">
        <f t="shared" si="14"/>
        <v>0</v>
      </c>
      <c r="P108" s="245">
        <v>0</v>
      </c>
      <c r="Q108" s="245">
        <f t="shared" si="12"/>
        <v>0</v>
      </c>
    </row>
    <row r="109" spans="1:17" ht="15">
      <c r="A109" s="40" t="s">
        <v>254</v>
      </c>
      <c r="B109" s="5" t="s">
        <v>255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185">
        <f t="shared" si="14"/>
        <v>0</v>
      </c>
      <c r="P109" s="245">
        <v>0</v>
      </c>
      <c r="Q109" s="245">
        <f t="shared" si="12"/>
        <v>0</v>
      </c>
    </row>
    <row r="110" spans="1:17" ht="15">
      <c r="A110" s="40" t="s">
        <v>256</v>
      </c>
      <c r="B110" s="5" t="s">
        <v>257</v>
      </c>
      <c r="C110" s="244">
        <v>3113651</v>
      </c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185">
        <f t="shared" si="14"/>
        <v>3113651</v>
      </c>
      <c r="P110" s="245">
        <v>3113651</v>
      </c>
      <c r="Q110" s="245">
        <f t="shared" si="12"/>
        <v>0</v>
      </c>
    </row>
    <row r="111" spans="1:17" ht="15">
      <c r="A111" s="14" t="s">
        <v>258</v>
      </c>
      <c r="B111" s="7" t="s">
        <v>259</v>
      </c>
      <c r="C111" s="185">
        <v>1000000</v>
      </c>
      <c r="D111" s="185">
        <v>3266000</v>
      </c>
      <c r="E111" s="185">
        <v>3266000</v>
      </c>
      <c r="F111" s="185">
        <v>3266000</v>
      </c>
      <c r="G111" s="185">
        <v>6518000</v>
      </c>
      <c r="H111" s="185">
        <v>3266000</v>
      </c>
      <c r="I111" s="185">
        <v>3266000</v>
      </c>
      <c r="J111" s="185">
        <v>3266000</v>
      </c>
      <c r="K111" s="185">
        <v>3266000</v>
      </c>
      <c r="L111" s="185">
        <v>3266000</v>
      </c>
      <c r="M111" s="185">
        <v>3266000</v>
      </c>
      <c r="N111" s="185">
        <v>3266000</v>
      </c>
      <c r="O111" s="185">
        <f t="shared" si="14"/>
        <v>40178000</v>
      </c>
      <c r="P111" s="245">
        <v>40178000</v>
      </c>
      <c r="Q111" s="245">
        <f t="shared" si="12"/>
        <v>0</v>
      </c>
    </row>
    <row r="112" spans="1:17" ht="15">
      <c r="A112" s="40" t="s">
        <v>260</v>
      </c>
      <c r="B112" s="5" t="s">
        <v>261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185">
        <f t="shared" si="14"/>
        <v>0</v>
      </c>
      <c r="P112" s="245">
        <v>0</v>
      </c>
      <c r="Q112" s="245">
        <f t="shared" si="12"/>
        <v>0</v>
      </c>
    </row>
    <row r="113" spans="1:17" ht="15">
      <c r="A113" s="40" t="s">
        <v>262</v>
      </c>
      <c r="B113" s="5" t="s">
        <v>263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185">
        <f t="shared" si="14"/>
        <v>0</v>
      </c>
      <c r="P113" s="245">
        <v>0</v>
      </c>
      <c r="Q113" s="245">
        <f t="shared" si="12"/>
        <v>0</v>
      </c>
    </row>
    <row r="114" spans="1:17" ht="15">
      <c r="A114" s="40" t="s">
        <v>264</v>
      </c>
      <c r="B114" s="5" t="s">
        <v>265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185">
        <f t="shared" si="14"/>
        <v>0</v>
      </c>
      <c r="P114" s="245">
        <v>0</v>
      </c>
      <c r="Q114" s="245">
        <f t="shared" si="12"/>
        <v>0</v>
      </c>
    </row>
    <row r="115" spans="1:17" ht="15">
      <c r="A115" s="14" t="s">
        <v>458</v>
      </c>
      <c r="B115" s="7" t="s">
        <v>266</v>
      </c>
      <c r="C115" s="185">
        <f>C114+C113+C112+C111+C110+C109+C108+C103</f>
        <v>4113651</v>
      </c>
      <c r="D115" s="185">
        <f aca="true" t="shared" si="23" ref="D115:N115">D114+D113+D112+D111+D110+D109+D108+D103</f>
        <v>3266000</v>
      </c>
      <c r="E115" s="185">
        <f t="shared" si="23"/>
        <v>3266000</v>
      </c>
      <c r="F115" s="185">
        <f t="shared" si="23"/>
        <v>3266000</v>
      </c>
      <c r="G115" s="185">
        <f t="shared" si="23"/>
        <v>6518000</v>
      </c>
      <c r="H115" s="185">
        <f t="shared" si="23"/>
        <v>3266000</v>
      </c>
      <c r="I115" s="185">
        <f t="shared" si="23"/>
        <v>3266000</v>
      </c>
      <c r="J115" s="185">
        <f t="shared" si="23"/>
        <v>3266000</v>
      </c>
      <c r="K115" s="185">
        <f t="shared" si="23"/>
        <v>3266000</v>
      </c>
      <c r="L115" s="185">
        <f t="shared" si="23"/>
        <v>3266000</v>
      </c>
      <c r="M115" s="185">
        <f t="shared" si="23"/>
        <v>3266000</v>
      </c>
      <c r="N115" s="185">
        <f t="shared" si="23"/>
        <v>3266000</v>
      </c>
      <c r="O115" s="185">
        <f t="shared" si="14"/>
        <v>43291651</v>
      </c>
      <c r="P115" s="245">
        <v>43291651</v>
      </c>
      <c r="Q115" s="245">
        <f t="shared" si="12"/>
        <v>0</v>
      </c>
    </row>
    <row r="116" spans="1:17" ht="15">
      <c r="A116" s="40" t="s">
        <v>267</v>
      </c>
      <c r="B116" s="5" t="s">
        <v>268</v>
      </c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185">
        <f t="shared" si="14"/>
        <v>0</v>
      </c>
      <c r="P116" s="245">
        <v>0</v>
      </c>
      <c r="Q116" s="245">
        <f t="shared" si="12"/>
        <v>0</v>
      </c>
    </row>
    <row r="117" spans="1:17" ht="15">
      <c r="A117" s="13" t="s">
        <v>269</v>
      </c>
      <c r="B117" s="5" t="s">
        <v>270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185">
        <f t="shared" si="14"/>
        <v>0</v>
      </c>
      <c r="P117" s="245">
        <v>0</v>
      </c>
      <c r="Q117" s="245">
        <f t="shared" si="12"/>
        <v>0</v>
      </c>
    </row>
    <row r="118" spans="1:17" ht="15">
      <c r="A118" s="40" t="s">
        <v>494</v>
      </c>
      <c r="B118" s="5" t="s">
        <v>271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185">
        <f t="shared" si="14"/>
        <v>0</v>
      </c>
      <c r="P118" s="245">
        <v>0</v>
      </c>
      <c r="Q118" s="245">
        <f t="shared" si="12"/>
        <v>0</v>
      </c>
    </row>
    <row r="119" spans="1:17" ht="15">
      <c r="A119" s="40" t="s">
        <v>463</v>
      </c>
      <c r="B119" s="5" t="s">
        <v>272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185">
        <f t="shared" si="14"/>
        <v>0</v>
      </c>
      <c r="P119" s="245">
        <v>0</v>
      </c>
      <c r="Q119" s="245">
        <f t="shared" si="12"/>
        <v>0</v>
      </c>
    </row>
    <row r="120" spans="1:17" ht="15">
      <c r="A120" s="14" t="s">
        <v>464</v>
      </c>
      <c r="B120" s="7" t="s">
        <v>276</v>
      </c>
      <c r="C120" s="185">
        <f>SUM(C116:C119)</f>
        <v>0</v>
      </c>
      <c r="D120" s="185">
        <f aca="true" t="shared" si="24" ref="D120:N120">SUM(D116:D119)</f>
        <v>0</v>
      </c>
      <c r="E120" s="185">
        <f t="shared" si="24"/>
        <v>0</v>
      </c>
      <c r="F120" s="185">
        <f t="shared" si="24"/>
        <v>0</v>
      </c>
      <c r="G120" s="185">
        <f t="shared" si="24"/>
        <v>0</v>
      </c>
      <c r="H120" s="185">
        <f t="shared" si="24"/>
        <v>0</v>
      </c>
      <c r="I120" s="185">
        <f t="shared" si="24"/>
        <v>0</v>
      </c>
      <c r="J120" s="185">
        <f t="shared" si="24"/>
        <v>0</v>
      </c>
      <c r="K120" s="185">
        <f t="shared" si="24"/>
        <v>0</v>
      </c>
      <c r="L120" s="185">
        <f t="shared" si="24"/>
        <v>0</v>
      </c>
      <c r="M120" s="185">
        <f t="shared" si="24"/>
        <v>0</v>
      </c>
      <c r="N120" s="185">
        <f t="shared" si="24"/>
        <v>0</v>
      </c>
      <c r="O120" s="185">
        <f t="shared" si="14"/>
        <v>0</v>
      </c>
      <c r="P120" s="245">
        <v>0</v>
      </c>
      <c r="Q120" s="245">
        <f t="shared" si="12"/>
        <v>0</v>
      </c>
    </row>
    <row r="121" spans="1:17" ht="15">
      <c r="A121" s="13" t="s">
        <v>277</v>
      </c>
      <c r="B121" s="5" t="s">
        <v>278</v>
      </c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185">
        <f t="shared" si="14"/>
        <v>0</v>
      </c>
      <c r="P121" s="245">
        <v>0</v>
      </c>
      <c r="Q121" s="245">
        <f t="shared" si="12"/>
        <v>0</v>
      </c>
    </row>
    <row r="122" spans="1:17" ht="15">
      <c r="A122" s="249" t="s">
        <v>498</v>
      </c>
      <c r="B122" s="250" t="s">
        <v>279</v>
      </c>
      <c r="C122" s="185">
        <f>C120+C115</f>
        <v>4113651</v>
      </c>
      <c r="D122" s="185">
        <f aca="true" t="shared" si="25" ref="D122:N122">D120+D115</f>
        <v>3266000</v>
      </c>
      <c r="E122" s="185">
        <f t="shared" si="25"/>
        <v>3266000</v>
      </c>
      <c r="F122" s="185">
        <f t="shared" si="25"/>
        <v>3266000</v>
      </c>
      <c r="G122" s="185">
        <f t="shared" si="25"/>
        <v>6518000</v>
      </c>
      <c r="H122" s="185">
        <f t="shared" si="25"/>
        <v>3266000</v>
      </c>
      <c r="I122" s="185">
        <f t="shared" si="25"/>
        <v>3266000</v>
      </c>
      <c r="J122" s="185">
        <f t="shared" si="25"/>
        <v>3266000</v>
      </c>
      <c r="K122" s="185">
        <f t="shared" si="25"/>
        <v>3266000</v>
      </c>
      <c r="L122" s="185">
        <f t="shared" si="25"/>
        <v>3266000</v>
      </c>
      <c r="M122" s="185">
        <f t="shared" si="25"/>
        <v>3266000</v>
      </c>
      <c r="N122" s="185">
        <f t="shared" si="25"/>
        <v>3266000</v>
      </c>
      <c r="O122" s="185">
        <f t="shared" si="14"/>
        <v>43291651</v>
      </c>
      <c r="P122" s="245">
        <v>43291651</v>
      </c>
      <c r="Q122" s="245">
        <f t="shared" si="12"/>
        <v>0</v>
      </c>
    </row>
    <row r="123" spans="1:17" ht="15">
      <c r="A123" s="251" t="s">
        <v>535</v>
      </c>
      <c r="B123" s="252"/>
      <c r="C123" s="185">
        <f>C122+C99</f>
        <v>11949438</v>
      </c>
      <c r="D123" s="185">
        <f aca="true" t="shared" si="26" ref="D123:N123">D122+D99</f>
        <v>10829952</v>
      </c>
      <c r="E123" s="185">
        <f t="shared" si="26"/>
        <v>16570952</v>
      </c>
      <c r="F123" s="185">
        <f t="shared" si="26"/>
        <v>58375841</v>
      </c>
      <c r="G123" s="185">
        <f t="shared" si="26"/>
        <v>15351952</v>
      </c>
      <c r="H123" s="185">
        <f t="shared" si="26"/>
        <v>10829952</v>
      </c>
      <c r="I123" s="185">
        <f t="shared" si="26"/>
        <v>47797578</v>
      </c>
      <c r="J123" s="185">
        <f t="shared" si="26"/>
        <v>38514332</v>
      </c>
      <c r="K123" s="185">
        <f t="shared" si="26"/>
        <v>38334035</v>
      </c>
      <c r="L123" s="185">
        <f>L122+L99</f>
        <v>10829952</v>
      </c>
      <c r="M123" s="185">
        <f t="shared" si="26"/>
        <v>10829952</v>
      </c>
      <c r="N123" s="185">
        <f t="shared" si="26"/>
        <v>36020684</v>
      </c>
      <c r="O123" s="185">
        <f t="shared" si="14"/>
        <v>306234620</v>
      </c>
      <c r="P123" s="245">
        <v>306234620</v>
      </c>
      <c r="Q123" s="245">
        <f t="shared" si="12"/>
        <v>0</v>
      </c>
    </row>
    <row r="124" spans="1:17" ht="25.5">
      <c r="A124" s="2" t="s">
        <v>100</v>
      </c>
      <c r="B124" s="3" t="s">
        <v>528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185"/>
      <c r="P124" s="245"/>
      <c r="Q124" s="245"/>
    </row>
    <row r="125" spans="1:17" ht="15">
      <c r="A125" s="34" t="s">
        <v>280</v>
      </c>
      <c r="B125" s="6" t="s">
        <v>281</v>
      </c>
      <c r="C125" s="244">
        <v>5543153</v>
      </c>
      <c r="D125" s="244">
        <v>5543151</v>
      </c>
      <c r="E125" s="244">
        <v>5543151</v>
      </c>
      <c r="F125" s="244">
        <v>5543151</v>
      </c>
      <c r="G125" s="244">
        <v>5543151</v>
      </c>
      <c r="H125" s="244">
        <v>5543151</v>
      </c>
      <c r="I125" s="244">
        <v>5543151</v>
      </c>
      <c r="J125" s="244">
        <v>5543151</v>
      </c>
      <c r="K125" s="244">
        <v>5543151</v>
      </c>
      <c r="L125" s="244">
        <v>5543151</v>
      </c>
      <c r="M125" s="244">
        <v>5543151</v>
      </c>
      <c r="N125" s="244">
        <v>5543151</v>
      </c>
      <c r="O125" s="185">
        <f t="shared" si="14"/>
        <v>66517814</v>
      </c>
      <c r="P125" s="245">
        <v>66517814</v>
      </c>
      <c r="Q125" s="245">
        <f t="shared" si="12"/>
        <v>0</v>
      </c>
    </row>
    <row r="126" spans="1:17" ht="15">
      <c r="A126" s="5" t="s">
        <v>282</v>
      </c>
      <c r="B126" s="6" t="s">
        <v>283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185">
        <f t="shared" si="14"/>
        <v>0</v>
      </c>
      <c r="P126" s="245">
        <v>0</v>
      </c>
      <c r="Q126" s="245">
        <f t="shared" si="12"/>
        <v>0</v>
      </c>
    </row>
    <row r="127" spans="1:17" ht="15">
      <c r="A127" s="5" t="s">
        <v>284</v>
      </c>
      <c r="B127" s="6" t="s">
        <v>285</v>
      </c>
      <c r="C127" s="244">
        <v>793621</v>
      </c>
      <c r="D127" s="244">
        <v>793621</v>
      </c>
      <c r="E127" s="244">
        <v>793621</v>
      </c>
      <c r="F127" s="244">
        <v>793621</v>
      </c>
      <c r="G127" s="244">
        <v>793621</v>
      </c>
      <c r="H127" s="244">
        <v>793621</v>
      </c>
      <c r="I127" s="244">
        <v>793621</v>
      </c>
      <c r="J127" s="244">
        <v>793621</v>
      </c>
      <c r="K127" s="244">
        <v>793621</v>
      </c>
      <c r="L127" s="244">
        <v>793621</v>
      </c>
      <c r="M127" s="244">
        <v>793621</v>
      </c>
      <c r="N127" s="244">
        <v>793621</v>
      </c>
      <c r="O127" s="185">
        <f t="shared" si="14"/>
        <v>9523452</v>
      </c>
      <c r="P127" s="245">
        <v>9523452</v>
      </c>
      <c r="Q127" s="245">
        <f t="shared" si="12"/>
        <v>0</v>
      </c>
    </row>
    <row r="128" spans="1:17" ht="15">
      <c r="A128" s="5" t="s">
        <v>286</v>
      </c>
      <c r="B128" s="6" t="s">
        <v>287</v>
      </c>
      <c r="C128" s="244">
        <v>150000</v>
      </c>
      <c r="D128" s="244">
        <v>150000</v>
      </c>
      <c r="E128" s="244">
        <v>150000</v>
      </c>
      <c r="F128" s="244">
        <v>150000</v>
      </c>
      <c r="G128" s="244">
        <v>150000</v>
      </c>
      <c r="H128" s="244">
        <v>150000</v>
      </c>
      <c r="I128" s="244">
        <v>150000</v>
      </c>
      <c r="J128" s="244">
        <v>150000</v>
      </c>
      <c r="K128" s="244">
        <v>150000</v>
      </c>
      <c r="L128" s="244">
        <v>150000</v>
      </c>
      <c r="M128" s="244">
        <v>150000</v>
      </c>
      <c r="N128" s="244">
        <v>150000</v>
      </c>
      <c r="O128" s="185">
        <f t="shared" si="14"/>
        <v>1800000</v>
      </c>
      <c r="P128" s="245">
        <v>1800000</v>
      </c>
      <c r="Q128" s="245">
        <f t="shared" si="12"/>
        <v>0</v>
      </c>
    </row>
    <row r="129" spans="1:17" ht="15">
      <c r="A129" s="5" t="s">
        <v>288</v>
      </c>
      <c r="B129" s="6" t="s">
        <v>289</v>
      </c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185">
        <f t="shared" si="14"/>
        <v>0</v>
      </c>
      <c r="P129" s="245">
        <v>0</v>
      </c>
      <c r="Q129" s="245">
        <f t="shared" si="12"/>
        <v>0</v>
      </c>
    </row>
    <row r="130" spans="1:17" ht="15">
      <c r="A130" s="5" t="s">
        <v>290</v>
      </c>
      <c r="B130" s="6" t="s">
        <v>291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185">
        <f t="shared" si="14"/>
        <v>0</v>
      </c>
      <c r="P130" s="245">
        <v>0</v>
      </c>
      <c r="Q130" s="245">
        <f t="shared" si="12"/>
        <v>0</v>
      </c>
    </row>
    <row r="131" spans="1:17" ht="15">
      <c r="A131" s="7" t="s">
        <v>538</v>
      </c>
      <c r="B131" s="8" t="s">
        <v>292</v>
      </c>
      <c r="C131" s="185">
        <f>SUM(C125:C130)</f>
        <v>6486774</v>
      </c>
      <c r="D131" s="185">
        <f aca="true" t="shared" si="27" ref="D131:N131">SUM(D125:D130)</f>
        <v>6486772</v>
      </c>
      <c r="E131" s="185">
        <f t="shared" si="27"/>
        <v>6486772</v>
      </c>
      <c r="F131" s="185">
        <f t="shared" si="27"/>
        <v>6486772</v>
      </c>
      <c r="G131" s="185">
        <f t="shared" si="27"/>
        <v>6486772</v>
      </c>
      <c r="H131" s="185">
        <f t="shared" si="27"/>
        <v>6486772</v>
      </c>
      <c r="I131" s="185">
        <f t="shared" si="27"/>
        <v>6486772</v>
      </c>
      <c r="J131" s="185">
        <f t="shared" si="27"/>
        <v>6486772</v>
      </c>
      <c r="K131" s="185">
        <f t="shared" si="27"/>
        <v>6486772</v>
      </c>
      <c r="L131" s="185">
        <f t="shared" si="27"/>
        <v>6486772</v>
      </c>
      <c r="M131" s="185">
        <f t="shared" si="27"/>
        <v>6486772</v>
      </c>
      <c r="N131" s="185">
        <f t="shared" si="27"/>
        <v>6486772</v>
      </c>
      <c r="O131" s="185">
        <f t="shared" si="14"/>
        <v>77841266</v>
      </c>
      <c r="P131" s="245">
        <v>77841266</v>
      </c>
      <c r="Q131" s="245">
        <f t="shared" si="12"/>
        <v>0</v>
      </c>
    </row>
    <row r="132" spans="1:17" ht="15">
      <c r="A132" s="5" t="s">
        <v>293</v>
      </c>
      <c r="B132" s="6" t="s">
        <v>294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185">
        <f t="shared" si="14"/>
        <v>0</v>
      </c>
      <c r="P132" s="245">
        <v>0</v>
      </c>
      <c r="Q132" s="245">
        <f t="shared" si="12"/>
        <v>0</v>
      </c>
    </row>
    <row r="133" spans="1:17" ht="30">
      <c r="A133" s="5" t="s">
        <v>295</v>
      </c>
      <c r="B133" s="6" t="s">
        <v>296</v>
      </c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185">
        <f t="shared" si="14"/>
        <v>0</v>
      </c>
      <c r="P133" s="245">
        <v>0</v>
      </c>
      <c r="Q133" s="245">
        <f t="shared" si="12"/>
        <v>0</v>
      </c>
    </row>
    <row r="134" spans="1:17" ht="30">
      <c r="A134" s="5" t="s">
        <v>499</v>
      </c>
      <c r="B134" s="6" t="s">
        <v>297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185">
        <f t="shared" si="14"/>
        <v>0</v>
      </c>
      <c r="P134" s="245">
        <v>0</v>
      </c>
      <c r="Q134" s="245">
        <f t="shared" si="12"/>
        <v>0</v>
      </c>
    </row>
    <row r="135" spans="1:17" ht="30">
      <c r="A135" s="5" t="s">
        <v>500</v>
      </c>
      <c r="B135" s="6" t="s">
        <v>298</v>
      </c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185">
        <f t="shared" si="14"/>
        <v>0</v>
      </c>
      <c r="P135" s="245">
        <v>0</v>
      </c>
      <c r="Q135" s="245">
        <f t="shared" si="12"/>
        <v>0</v>
      </c>
    </row>
    <row r="136" spans="1:17" ht="15">
      <c r="A136" s="5" t="s">
        <v>501</v>
      </c>
      <c r="B136" s="6" t="s">
        <v>299</v>
      </c>
      <c r="C136" s="244">
        <v>1135000</v>
      </c>
      <c r="D136" s="244">
        <v>2289370</v>
      </c>
      <c r="E136" s="244">
        <v>11340996</v>
      </c>
      <c r="F136" s="244">
        <v>1135000</v>
      </c>
      <c r="G136" s="244">
        <v>1135000</v>
      </c>
      <c r="H136" s="244">
        <v>1135000</v>
      </c>
      <c r="I136" s="244">
        <v>1135000</v>
      </c>
      <c r="J136" s="244">
        <v>1135000</v>
      </c>
      <c r="K136" s="244">
        <v>1135000</v>
      </c>
      <c r="L136" s="244">
        <v>7626518</v>
      </c>
      <c r="M136" s="244">
        <v>1135000</v>
      </c>
      <c r="N136" s="244">
        <v>1135000</v>
      </c>
      <c r="O136" s="185">
        <f aca="true" t="shared" si="28" ref="O136:O199">SUM(C136:N136)</f>
        <v>31471884</v>
      </c>
      <c r="P136" s="245">
        <v>31471884</v>
      </c>
      <c r="Q136" s="245">
        <f aca="true" t="shared" si="29" ref="Q136:Q199">O136-P136</f>
        <v>0</v>
      </c>
    </row>
    <row r="137" spans="1:17" ht="15">
      <c r="A137" s="7" t="s">
        <v>539</v>
      </c>
      <c r="B137" s="8" t="s">
        <v>300</v>
      </c>
      <c r="C137" s="185">
        <f>C131+C132+C133+C134+C135+C136</f>
        <v>7621774</v>
      </c>
      <c r="D137" s="185">
        <f aca="true" t="shared" si="30" ref="D137:N137">D131+D132+D133+D134+D135+D136</f>
        <v>8776142</v>
      </c>
      <c r="E137" s="185">
        <f t="shared" si="30"/>
        <v>17827768</v>
      </c>
      <c r="F137" s="185">
        <f t="shared" si="30"/>
        <v>7621772</v>
      </c>
      <c r="G137" s="185">
        <f t="shared" si="30"/>
        <v>7621772</v>
      </c>
      <c r="H137" s="185">
        <f t="shared" si="30"/>
        <v>7621772</v>
      </c>
      <c r="I137" s="185">
        <f t="shared" si="30"/>
        <v>7621772</v>
      </c>
      <c r="J137" s="185">
        <f t="shared" si="30"/>
        <v>7621772</v>
      </c>
      <c r="K137" s="185">
        <f t="shared" si="30"/>
        <v>7621772</v>
      </c>
      <c r="L137" s="185">
        <f t="shared" si="30"/>
        <v>14113290</v>
      </c>
      <c r="M137" s="185">
        <f t="shared" si="30"/>
        <v>7621772</v>
      </c>
      <c r="N137" s="185">
        <f t="shared" si="30"/>
        <v>7621772</v>
      </c>
      <c r="O137" s="185">
        <f t="shared" si="28"/>
        <v>109313150</v>
      </c>
      <c r="P137" s="245">
        <v>109313150</v>
      </c>
      <c r="Q137" s="245">
        <f t="shared" si="29"/>
        <v>0</v>
      </c>
    </row>
    <row r="138" spans="1:17" ht="15">
      <c r="A138" s="5" t="s">
        <v>505</v>
      </c>
      <c r="B138" s="6" t="s">
        <v>309</v>
      </c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185">
        <f t="shared" si="28"/>
        <v>0</v>
      </c>
      <c r="P138" s="245">
        <v>0</v>
      </c>
      <c r="Q138" s="245">
        <f t="shared" si="29"/>
        <v>0</v>
      </c>
    </row>
    <row r="139" spans="1:17" ht="15">
      <c r="A139" s="5" t="s">
        <v>506</v>
      </c>
      <c r="B139" s="6" t="s">
        <v>310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185">
        <f t="shared" si="28"/>
        <v>0</v>
      </c>
      <c r="P139" s="245">
        <v>0</v>
      </c>
      <c r="Q139" s="245">
        <f t="shared" si="29"/>
        <v>0</v>
      </c>
    </row>
    <row r="140" spans="1:17" ht="15">
      <c r="A140" s="7" t="s">
        <v>541</v>
      </c>
      <c r="B140" s="8" t="s">
        <v>311</v>
      </c>
      <c r="C140" s="185">
        <f>SUM(C138:C139)</f>
        <v>0</v>
      </c>
      <c r="D140" s="185">
        <f aca="true" t="shared" si="31" ref="D140:N140">SUM(D138:D139)</f>
        <v>0</v>
      </c>
      <c r="E140" s="185">
        <f t="shared" si="31"/>
        <v>0</v>
      </c>
      <c r="F140" s="185">
        <f t="shared" si="31"/>
        <v>0</v>
      </c>
      <c r="G140" s="185">
        <f t="shared" si="31"/>
        <v>0</v>
      </c>
      <c r="H140" s="185">
        <f t="shared" si="31"/>
        <v>0</v>
      </c>
      <c r="I140" s="185">
        <f t="shared" si="31"/>
        <v>0</v>
      </c>
      <c r="J140" s="185">
        <f t="shared" si="31"/>
        <v>0</v>
      </c>
      <c r="K140" s="185">
        <f t="shared" si="31"/>
        <v>0</v>
      </c>
      <c r="L140" s="185">
        <f t="shared" si="31"/>
        <v>0</v>
      </c>
      <c r="M140" s="185">
        <f t="shared" si="31"/>
        <v>0</v>
      </c>
      <c r="N140" s="185">
        <f t="shared" si="31"/>
        <v>0</v>
      </c>
      <c r="O140" s="185">
        <f t="shared" si="28"/>
        <v>0</v>
      </c>
      <c r="P140" s="245">
        <v>0</v>
      </c>
      <c r="Q140" s="245">
        <f t="shared" si="29"/>
        <v>0</v>
      </c>
    </row>
    <row r="141" spans="1:17" ht="15">
      <c r="A141" s="5" t="s">
        <v>507</v>
      </c>
      <c r="B141" s="6" t="s">
        <v>312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185">
        <f t="shared" si="28"/>
        <v>0</v>
      </c>
      <c r="P141" s="245">
        <v>0</v>
      </c>
      <c r="Q141" s="245">
        <f t="shared" si="29"/>
        <v>0</v>
      </c>
    </row>
    <row r="142" spans="1:17" ht="15">
      <c r="A142" s="5" t="s">
        <v>508</v>
      </c>
      <c r="B142" s="6" t="s">
        <v>313</v>
      </c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185">
        <f t="shared" si="28"/>
        <v>0</v>
      </c>
      <c r="P142" s="245">
        <v>0</v>
      </c>
      <c r="Q142" s="245">
        <f t="shared" si="29"/>
        <v>0</v>
      </c>
    </row>
    <row r="143" spans="1:17" ht="15">
      <c r="A143" s="5" t="s">
        <v>509</v>
      </c>
      <c r="B143" s="6" t="s">
        <v>314</v>
      </c>
      <c r="C143" s="244">
        <v>5000</v>
      </c>
      <c r="D143" s="244">
        <v>10000</v>
      </c>
      <c r="E143" s="244">
        <v>1000000</v>
      </c>
      <c r="F143" s="244">
        <v>20000</v>
      </c>
      <c r="G143" s="244">
        <v>20000</v>
      </c>
      <c r="H143" s="244">
        <v>20000</v>
      </c>
      <c r="I143" s="244">
        <v>20000</v>
      </c>
      <c r="J143" s="244">
        <v>20000</v>
      </c>
      <c r="K143" s="244">
        <v>1200000</v>
      </c>
      <c r="L143" s="244">
        <v>35000</v>
      </c>
      <c r="M143" s="244">
        <v>100000</v>
      </c>
      <c r="N143" s="244">
        <v>50000</v>
      </c>
      <c r="O143" s="185">
        <f t="shared" si="28"/>
        <v>2500000</v>
      </c>
      <c r="P143" s="245">
        <v>2500000</v>
      </c>
      <c r="Q143" s="245">
        <f t="shared" si="29"/>
        <v>0</v>
      </c>
    </row>
    <row r="144" spans="1:17" ht="15">
      <c r="A144" s="5" t="s">
        <v>510</v>
      </c>
      <c r="B144" s="6" t="s">
        <v>315</v>
      </c>
      <c r="C144" s="244"/>
      <c r="D144" s="244"/>
      <c r="E144" s="244"/>
      <c r="F144" s="244"/>
      <c r="G144" s="244">
        <v>2000000</v>
      </c>
      <c r="H144" s="244">
        <v>1000000</v>
      </c>
      <c r="I144" s="244">
        <v>200000</v>
      </c>
      <c r="J144" s="244">
        <v>500000</v>
      </c>
      <c r="K144" s="244">
        <v>100000</v>
      </c>
      <c r="L144" s="244">
        <v>1500000</v>
      </c>
      <c r="M144" s="244">
        <v>100000</v>
      </c>
      <c r="N144" s="244">
        <v>1500000</v>
      </c>
      <c r="O144" s="185">
        <f t="shared" si="28"/>
        <v>6900000</v>
      </c>
      <c r="P144" s="245">
        <v>6900000</v>
      </c>
      <c r="Q144" s="245">
        <f t="shared" si="29"/>
        <v>0</v>
      </c>
    </row>
    <row r="145" spans="1:17" ht="15">
      <c r="A145" s="5" t="s">
        <v>511</v>
      </c>
      <c r="B145" s="6" t="s">
        <v>318</v>
      </c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185">
        <f t="shared" si="28"/>
        <v>0</v>
      </c>
      <c r="P145" s="245">
        <v>0</v>
      </c>
      <c r="Q145" s="245">
        <f t="shared" si="29"/>
        <v>0</v>
      </c>
    </row>
    <row r="146" spans="1:17" ht="15">
      <c r="A146" s="5" t="s">
        <v>319</v>
      </c>
      <c r="B146" s="6" t="s">
        <v>320</v>
      </c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185">
        <f t="shared" si="28"/>
        <v>0</v>
      </c>
      <c r="P146" s="245">
        <v>0</v>
      </c>
      <c r="Q146" s="245">
        <f t="shared" si="29"/>
        <v>0</v>
      </c>
    </row>
    <row r="147" spans="1:17" ht="15">
      <c r="A147" s="5" t="s">
        <v>512</v>
      </c>
      <c r="B147" s="6" t="s">
        <v>321</v>
      </c>
      <c r="C147" s="244"/>
      <c r="D147" s="244"/>
      <c r="E147" s="244">
        <v>800000</v>
      </c>
      <c r="F147" s="244"/>
      <c r="G147" s="244"/>
      <c r="H147" s="244">
        <v>350000</v>
      </c>
      <c r="I147" s="244"/>
      <c r="J147" s="244"/>
      <c r="K147" s="244">
        <v>800000</v>
      </c>
      <c r="L147" s="244"/>
      <c r="M147" s="244"/>
      <c r="N147" s="244">
        <v>350000</v>
      </c>
      <c r="O147" s="185">
        <f t="shared" si="28"/>
        <v>2300000</v>
      </c>
      <c r="P147" s="245">
        <v>2300000</v>
      </c>
      <c r="Q147" s="245">
        <f t="shared" si="29"/>
        <v>0</v>
      </c>
    </row>
    <row r="148" spans="1:17" ht="15">
      <c r="A148" s="5" t="s">
        <v>513</v>
      </c>
      <c r="B148" s="6" t="s">
        <v>326</v>
      </c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185">
        <f t="shared" si="28"/>
        <v>0</v>
      </c>
      <c r="P148" s="245">
        <v>0</v>
      </c>
      <c r="Q148" s="245">
        <f t="shared" si="29"/>
        <v>0</v>
      </c>
    </row>
    <row r="149" spans="1:17" ht="15">
      <c r="A149" s="7" t="s">
        <v>542</v>
      </c>
      <c r="B149" s="8" t="s">
        <v>329</v>
      </c>
      <c r="C149" s="185">
        <f>SUM(C144:C148)</f>
        <v>0</v>
      </c>
      <c r="D149" s="185">
        <f aca="true" t="shared" si="32" ref="D149:N149">SUM(D144:D148)</f>
        <v>0</v>
      </c>
      <c r="E149" s="185">
        <f t="shared" si="32"/>
        <v>800000</v>
      </c>
      <c r="F149" s="185">
        <f t="shared" si="32"/>
        <v>0</v>
      </c>
      <c r="G149" s="185">
        <f t="shared" si="32"/>
        <v>2000000</v>
      </c>
      <c r="H149" s="185">
        <f t="shared" si="32"/>
        <v>1350000</v>
      </c>
      <c r="I149" s="185">
        <f t="shared" si="32"/>
        <v>200000</v>
      </c>
      <c r="J149" s="185">
        <f t="shared" si="32"/>
        <v>500000</v>
      </c>
      <c r="K149" s="185">
        <f t="shared" si="32"/>
        <v>900000</v>
      </c>
      <c r="L149" s="185">
        <f t="shared" si="32"/>
        <v>1500000</v>
      </c>
      <c r="M149" s="185">
        <f t="shared" si="32"/>
        <v>100000</v>
      </c>
      <c r="N149" s="185">
        <f t="shared" si="32"/>
        <v>1850000</v>
      </c>
      <c r="O149" s="185">
        <f t="shared" si="28"/>
        <v>9200000</v>
      </c>
      <c r="P149" s="245">
        <v>9200000</v>
      </c>
      <c r="Q149" s="245">
        <f t="shared" si="29"/>
        <v>0</v>
      </c>
    </row>
    <row r="150" spans="1:17" ht="15">
      <c r="A150" s="5" t="s">
        <v>514</v>
      </c>
      <c r="B150" s="6" t="s">
        <v>330</v>
      </c>
      <c r="C150" s="244"/>
      <c r="D150" s="244"/>
      <c r="E150" s="244">
        <v>150000</v>
      </c>
      <c r="F150" s="244"/>
      <c r="G150" s="244">
        <v>1200000</v>
      </c>
      <c r="H150" s="244"/>
      <c r="I150" s="244"/>
      <c r="J150" s="244"/>
      <c r="K150" s="244">
        <v>1200000</v>
      </c>
      <c r="L150" s="244"/>
      <c r="M150" s="244"/>
      <c r="N150" s="244">
        <v>350000</v>
      </c>
      <c r="O150" s="185">
        <f t="shared" si="28"/>
        <v>2900000</v>
      </c>
      <c r="P150" s="245">
        <v>2900000</v>
      </c>
      <c r="Q150" s="245">
        <f t="shared" si="29"/>
        <v>0</v>
      </c>
    </row>
    <row r="151" spans="1:17" ht="15">
      <c r="A151" s="7" t="s">
        <v>543</v>
      </c>
      <c r="B151" s="8" t="s">
        <v>331</v>
      </c>
      <c r="C151" s="185">
        <f>C150+C149+C143+C142+C141+C140</f>
        <v>5000</v>
      </c>
      <c r="D151" s="185">
        <f aca="true" t="shared" si="33" ref="D151:N151">D150+D149+D143+D142+D141+D140</f>
        <v>10000</v>
      </c>
      <c r="E151" s="185">
        <f t="shared" si="33"/>
        <v>1950000</v>
      </c>
      <c r="F151" s="185">
        <f t="shared" si="33"/>
        <v>20000</v>
      </c>
      <c r="G151" s="185">
        <f t="shared" si="33"/>
        <v>3220000</v>
      </c>
      <c r="H151" s="185">
        <f t="shared" si="33"/>
        <v>1370000</v>
      </c>
      <c r="I151" s="185">
        <f t="shared" si="33"/>
        <v>220000</v>
      </c>
      <c r="J151" s="185">
        <f t="shared" si="33"/>
        <v>520000</v>
      </c>
      <c r="K151" s="185">
        <f t="shared" si="33"/>
        <v>3300000</v>
      </c>
      <c r="L151" s="185">
        <f t="shared" si="33"/>
        <v>1535000</v>
      </c>
      <c r="M151" s="185">
        <f t="shared" si="33"/>
        <v>200000</v>
      </c>
      <c r="N151" s="185">
        <f t="shared" si="33"/>
        <v>2250000</v>
      </c>
      <c r="O151" s="185">
        <f t="shared" si="28"/>
        <v>14600000</v>
      </c>
      <c r="P151" s="245">
        <v>14600000</v>
      </c>
      <c r="Q151" s="245">
        <f t="shared" si="29"/>
        <v>0</v>
      </c>
    </row>
    <row r="152" spans="1:17" ht="15">
      <c r="A152" s="13" t="s">
        <v>332</v>
      </c>
      <c r="B152" s="6" t="s">
        <v>333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185">
        <f t="shared" si="28"/>
        <v>0</v>
      </c>
      <c r="P152" s="245">
        <v>0</v>
      </c>
      <c r="Q152" s="245">
        <f t="shared" si="29"/>
        <v>0</v>
      </c>
    </row>
    <row r="153" spans="1:17" ht="15">
      <c r="A153" s="13" t="s">
        <v>515</v>
      </c>
      <c r="B153" s="6" t="s">
        <v>334</v>
      </c>
      <c r="C153" s="244">
        <v>266000</v>
      </c>
      <c r="D153" s="244">
        <v>266000</v>
      </c>
      <c r="E153" s="244">
        <v>266000</v>
      </c>
      <c r="F153" s="244">
        <v>266000</v>
      </c>
      <c r="G153" s="244">
        <v>266000</v>
      </c>
      <c r="H153" s="244">
        <v>266000</v>
      </c>
      <c r="I153" s="244">
        <v>266000</v>
      </c>
      <c r="J153" s="244">
        <v>266000</v>
      </c>
      <c r="K153" s="244">
        <v>266000</v>
      </c>
      <c r="L153" s="244">
        <v>266000</v>
      </c>
      <c r="M153" s="244">
        <v>266000</v>
      </c>
      <c r="N153" s="244">
        <v>324000</v>
      </c>
      <c r="O153" s="185">
        <f t="shared" si="28"/>
        <v>3250000</v>
      </c>
      <c r="P153" s="245">
        <v>3250000</v>
      </c>
      <c r="Q153" s="245">
        <f t="shared" si="29"/>
        <v>0</v>
      </c>
    </row>
    <row r="154" spans="1:17" ht="15">
      <c r="A154" s="13" t="s">
        <v>516</v>
      </c>
      <c r="B154" s="6" t="s">
        <v>335</v>
      </c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185">
        <f t="shared" si="28"/>
        <v>0</v>
      </c>
      <c r="P154" s="245">
        <v>0</v>
      </c>
      <c r="Q154" s="245">
        <f t="shared" si="29"/>
        <v>0</v>
      </c>
    </row>
    <row r="155" spans="1:17" ht="15">
      <c r="A155" s="13" t="s">
        <v>517</v>
      </c>
      <c r="B155" s="6" t="s">
        <v>336</v>
      </c>
      <c r="C155" s="244"/>
      <c r="D155" s="244"/>
      <c r="E155" s="244"/>
      <c r="F155" s="244"/>
      <c r="G155" s="244"/>
      <c r="H155" s="244"/>
      <c r="I155" s="244">
        <v>2115000</v>
      </c>
      <c r="J155" s="244"/>
      <c r="K155" s="244">
        <v>696000</v>
      </c>
      <c r="L155" s="244"/>
      <c r="M155" s="244"/>
      <c r="N155" s="244">
        <v>2115000</v>
      </c>
      <c r="O155" s="185">
        <f t="shared" si="28"/>
        <v>4926000</v>
      </c>
      <c r="P155" s="245">
        <v>4926000</v>
      </c>
      <c r="Q155" s="245">
        <f t="shared" si="29"/>
        <v>0</v>
      </c>
    </row>
    <row r="156" spans="1:17" ht="15">
      <c r="A156" s="13" t="s">
        <v>337</v>
      </c>
      <c r="B156" s="6" t="s">
        <v>338</v>
      </c>
      <c r="C156" s="244">
        <v>316000</v>
      </c>
      <c r="D156" s="244">
        <v>316000</v>
      </c>
      <c r="E156" s="244">
        <v>316000</v>
      </c>
      <c r="F156" s="244">
        <v>316000</v>
      </c>
      <c r="G156" s="244">
        <v>316000</v>
      </c>
      <c r="H156" s="244">
        <v>316000</v>
      </c>
      <c r="I156" s="244">
        <v>316000</v>
      </c>
      <c r="J156" s="244">
        <v>316000</v>
      </c>
      <c r="K156" s="244">
        <v>316000</v>
      </c>
      <c r="L156" s="244">
        <v>316000</v>
      </c>
      <c r="M156" s="244">
        <v>316000</v>
      </c>
      <c r="N156" s="244">
        <v>320000</v>
      </c>
      <c r="O156" s="185">
        <f>SUM(C156:N156)</f>
        <v>3796000</v>
      </c>
      <c r="P156" s="245">
        <v>3796000</v>
      </c>
      <c r="Q156" s="245">
        <f t="shared" si="29"/>
        <v>0</v>
      </c>
    </row>
    <row r="157" spans="1:17" ht="15">
      <c r="A157" s="13" t="s">
        <v>339</v>
      </c>
      <c r="B157" s="6" t="s">
        <v>340</v>
      </c>
      <c r="C157" s="244">
        <v>171000</v>
      </c>
      <c r="D157" s="244">
        <v>171000</v>
      </c>
      <c r="E157" s="244">
        <v>171000</v>
      </c>
      <c r="F157" s="244">
        <v>171000</v>
      </c>
      <c r="G157" s="244">
        <v>171000</v>
      </c>
      <c r="H157" s="244">
        <v>171000</v>
      </c>
      <c r="I157" s="244">
        <v>575000</v>
      </c>
      <c r="J157" s="244">
        <v>171000</v>
      </c>
      <c r="K157" s="244">
        <v>171000</v>
      </c>
      <c r="L157" s="244">
        <v>171000</v>
      </c>
      <c r="M157" s="244">
        <v>220250</v>
      </c>
      <c r="N157" s="244">
        <v>574250</v>
      </c>
      <c r="O157" s="185">
        <f t="shared" si="28"/>
        <v>2908500</v>
      </c>
      <c r="P157" s="245">
        <v>2908500</v>
      </c>
      <c r="Q157" s="245">
        <f t="shared" si="29"/>
        <v>0</v>
      </c>
    </row>
    <row r="158" spans="1:17" ht="15">
      <c r="A158" s="13" t="s">
        <v>341</v>
      </c>
      <c r="B158" s="6" t="s">
        <v>342</v>
      </c>
      <c r="C158" s="244">
        <v>80000</v>
      </c>
      <c r="D158" s="244">
        <v>80000</v>
      </c>
      <c r="E158" s="244">
        <v>120000</v>
      </c>
      <c r="F158" s="244">
        <v>100000</v>
      </c>
      <c r="G158" s="244">
        <v>160000</v>
      </c>
      <c r="H158" s="244">
        <v>150000</v>
      </c>
      <c r="I158" s="244">
        <v>250000</v>
      </c>
      <c r="J158" s="244">
        <v>250000</v>
      </c>
      <c r="K158" s="244">
        <v>250000</v>
      </c>
      <c r="L158" s="244">
        <v>80000</v>
      </c>
      <c r="M158" s="244">
        <v>80000</v>
      </c>
      <c r="N158" s="244">
        <v>240000</v>
      </c>
      <c r="O158" s="185">
        <f t="shared" si="28"/>
        <v>1840000</v>
      </c>
      <c r="P158" s="245">
        <v>1840000</v>
      </c>
      <c r="Q158" s="245">
        <f t="shared" si="29"/>
        <v>0</v>
      </c>
    </row>
    <row r="159" spans="1:17" ht="15">
      <c r="A159" s="13" t="s">
        <v>518</v>
      </c>
      <c r="B159" s="6" t="s">
        <v>343</v>
      </c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>
        <v>20000</v>
      </c>
      <c r="O159" s="185">
        <f t="shared" si="28"/>
        <v>20000</v>
      </c>
      <c r="P159" s="245">
        <v>20000</v>
      </c>
      <c r="Q159" s="245">
        <f t="shared" si="29"/>
        <v>0</v>
      </c>
    </row>
    <row r="160" spans="1:17" ht="15">
      <c r="A160" s="13" t="s">
        <v>519</v>
      </c>
      <c r="B160" s="6" t="s">
        <v>344</v>
      </c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185">
        <f t="shared" si="28"/>
        <v>0</v>
      </c>
      <c r="P160" s="245">
        <v>0</v>
      </c>
      <c r="Q160" s="245">
        <f t="shared" si="29"/>
        <v>0</v>
      </c>
    </row>
    <row r="161" spans="1:17" ht="15">
      <c r="A161" s="13" t="s">
        <v>520</v>
      </c>
      <c r="B161" s="6" t="s">
        <v>345</v>
      </c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185">
        <f t="shared" si="28"/>
        <v>0</v>
      </c>
      <c r="P161" s="245">
        <v>0</v>
      </c>
      <c r="Q161" s="245">
        <f t="shared" si="29"/>
        <v>0</v>
      </c>
    </row>
    <row r="162" spans="1:17" ht="15">
      <c r="A162" s="15" t="s">
        <v>544</v>
      </c>
      <c r="B162" s="8" t="s">
        <v>346</v>
      </c>
      <c r="C162" s="185">
        <f>SUM(C152:C161)</f>
        <v>833000</v>
      </c>
      <c r="D162" s="185">
        <f aca="true" t="shared" si="34" ref="D162:N162">SUM(D152:D161)</f>
        <v>833000</v>
      </c>
      <c r="E162" s="185">
        <f t="shared" si="34"/>
        <v>873000</v>
      </c>
      <c r="F162" s="185">
        <f t="shared" si="34"/>
        <v>853000</v>
      </c>
      <c r="G162" s="185">
        <f t="shared" si="34"/>
        <v>913000</v>
      </c>
      <c r="H162" s="185">
        <f t="shared" si="34"/>
        <v>903000</v>
      </c>
      <c r="I162" s="185">
        <f t="shared" si="34"/>
        <v>3522000</v>
      </c>
      <c r="J162" s="185">
        <f t="shared" si="34"/>
        <v>1003000</v>
      </c>
      <c r="K162" s="185">
        <f t="shared" si="34"/>
        <v>1699000</v>
      </c>
      <c r="L162" s="185">
        <f t="shared" si="34"/>
        <v>833000</v>
      </c>
      <c r="M162" s="185">
        <f t="shared" si="34"/>
        <v>882250</v>
      </c>
      <c r="N162" s="185">
        <f t="shared" si="34"/>
        <v>3593250</v>
      </c>
      <c r="O162" s="185">
        <f t="shared" si="28"/>
        <v>16740500</v>
      </c>
      <c r="P162" s="245">
        <v>16740500</v>
      </c>
      <c r="Q162" s="245">
        <f t="shared" si="29"/>
        <v>0</v>
      </c>
    </row>
    <row r="163" spans="1:17" ht="30">
      <c r="A163" s="13" t="s">
        <v>355</v>
      </c>
      <c r="B163" s="6" t="s">
        <v>356</v>
      </c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185">
        <f t="shared" si="28"/>
        <v>0</v>
      </c>
      <c r="P163" s="245">
        <v>0</v>
      </c>
      <c r="Q163" s="245">
        <f t="shared" si="29"/>
        <v>0</v>
      </c>
    </row>
    <row r="164" spans="1:17" ht="30">
      <c r="A164" s="5" t="s">
        <v>524</v>
      </c>
      <c r="B164" s="6" t="s">
        <v>357</v>
      </c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185">
        <f t="shared" si="28"/>
        <v>0</v>
      </c>
      <c r="P164" s="245">
        <v>0</v>
      </c>
      <c r="Q164" s="245">
        <f t="shared" si="29"/>
        <v>0</v>
      </c>
    </row>
    <row r="165" spans="1:17" ht="15">
      <c r="A165" s="13" t="s">
        <v>525</v>
      </c>
      <c r="B165" s="6" t="s">
        <v>358</v>
      </c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185">
        <f t="shared" si="28"/>
        <v>0</v>
      </c>
      <c r="P165" s="245">
        <v>0</v>
      </c>
      <c r="Q165" s="245">
        <f t="shared" si="29"/>
        <v>0</v>
      </c>
    </row>
    <row r="166" spans="1:17" ht="15">
      <c r="A166" s="7" t="s">
        <v>546</v>
      </c>
      <c r="B166" s="8" t="s">
        <v>359</v>
      </c>
      <c r="C166" s="185">
        <f>SUM(C163:C165)</f>
        <v>0</v>
      </c>
      <c r="D166" s="185">
        <f aca="true" t="shared" si="35" ref="D166:N166">SUM(D163:D165)</f>
        <v>0</v>
      </c>
      <c r="E166" s="185">
        <f t="shared" si="35"/>
        <v>0</v>
      </c>
      <c r="F166" s="185">
        <f t="shared" si="35"/>
        <v>0</v>
      </c>
      <c r="G166" s="185">
        <f t="shared" si="35"/>
        <v>0</v>
      </c>
      <c r="H166" s="185">
        <f t="shared" si="35"/>
        <v>0</v>
      </c>
      <c r="I166" s="185">
        <f t="shared" si="35"/>
        <v>0</v>
      </c>
      <c r="J166" s="185">
        <f t="shared" si="35"/>
        <v>0</v>
      </c>
      <c r="K166" s="185">
        <f t="shared" si="35"/>
        <v>0</v>
      </c>
      <c r="L166" s="185">
        <f t="shared" si="35"/>
        <v>0</v>
      </c>
      <c r="M166" s="185">
        <f t="shared" si="35"/>
        <v>0</v>
      </c>
      <c r="N166" s="185">
        <f t="shared" si="35"/>
        <v>0</v>
      </c>
      <c r="O166" s="185">
        <f t="shared" si="28"/>
        <v>0</v>
      </c>
      <c r="P166" s="245">
        <v>0</v>
      </c>
      <c r="Q166" s="245">
        <f t="shared" si="29"/>
        <v>0</v>
      </c>
    </row>
    <row r="167" spans="1:17" ht="15">
      <c r="A167" s="246" t="s">
        <v>69</v>
      </c>
      <c r="B167" s="253"/>
      <c r="C167" s="185">
        <f>C166+C162+C151+C137</f>
        <v>8459774</v>
      </c>
      <c r="D167" s="185">
        <f aca="true" t="shared" si="36" ref="D167:N167">D166+D162+D151+D137</f>
        <v>9619142</v>
      </c>
      <c r="E167" s="185">
        <f t="shared" si="36"/>
        <v>20650768</v>
      </c>
      <c r="F167" s="185">
        <f t="shared" si="36"/>
        <v>8494772</v>
      </c>
      <c r="G167" s="185">
        <f t="shared" si="36"/>
        <v>11754772</v>
      </c>
      <c r="H167" s="185">
        <f t="shared" si="36"/>
        <v>9894772</v>
      </c>
      <c r="I167" s="185">
        <f t="shared" si="36"/>
        <v>11363772</v>
      </c>
      <c r="J167" s="185">
        <f t="shared" si="36"/>
        <v>9144772</v>
      </c>
      <c r="K167" s="185">
        <f t="shared" si="36"/>
        <v>12620772</v>
      </c>
      <c r="L167" s="185">
        <f t="shared" si="36"/>
        <v>16481290</v>
      </c>
      <c r="M167" s="185">
        <f t="shared" si="36"/>
        <v>8704022</v>
      </c>
      <c r="N167" s="185">
        <f t="shared" si="36"/>
        <v>13465022</v>
      </c>
      <c r="O167" s="185">
        <f t="shared" si="28"/>
        <v>140653650</v>
      </c>
      <c r="P167" s="245">
        <v>140653650</v>
      </c>
      <c r="Q167" s="245">
        <f t="shared" si="29"/>
        <v>0</v>
      </c>
    </row>
    <row r="168" spans="1:17" ht="15">
      <c r="A168" s="5" t="s">
        <v>301</v>
      </c>
      <c r="B168" s="6" t="s">
        <v>302</v>
      </c>
      <c r="C168" s="244"/>
      <c r="D168" s="244"/>
      <c r="E168" s="244">
        <v>14716736</v>
      </c>
      <c r="F168" s="244"/>
      <c r="G168" s="244"/>
      <c r="H168" s="244"/>
      <c r="I168" s="244"/>
      <c r="J168" s="244"/>
      <c r="K168" s="244"/>
      <c r="L168" s="244"/>
      <c r="M168" s="244"/>
      <c r="N168" s="244"/>
      <c r="O168" s="185">
        <f t="shared" si="28"/>
        <v>14716736</v>
      </c>
      <c r="P168" s="245">
        <v>14716736</v>
      </c>
      <c r="Q168" s="245">
        <f t="shared" si="29"/>
        <v>0</v>
      </c>
    </row>
    <row r="169" spans="1:17" ht="30">
      <c r="A169" s="5" t="s">
        <v>303</v>
      </c>
      <c r="B169" s="6" t="s">
        <v>304</v>
      </c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185">
        <f t="shared" si="28"/>
        <v>0</v>
      </c>
      <c r="P169" s="245">
        <v>0</v>
      </c>
      <c r="Q169" s="245">
        <f t="shared" si="29"/>
        <v>0</v>
      </c>
    </row>
    <row r="170" spans="1:17" ht="30">
      <c r="A170" s="5" t="s">
        <v>502</v>
      </c>
      <c r="B170" s="6" t="s">
        <v>305</v>
      </c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185">
        <f t="shared" si="28"/>
        <v>0</v>
      </c>
      <c r="P170" s="245">
        <v>0</v>
      </c>
      <c r="Q170" s="245">
        <f t="shared" si="29"/>
        <v>0</v>
      </c>
    </row>
    <row r="171" spans="1:17" ht="30">
      <c r="A171" s="5" t="s">
        <v>503</v>
      </c>
      <c r="B171" s="6" t="s">
        <v>306</v>
      </c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185">
        <f t="shared" si="28"/>
        <v>0</v>
      </c>
      <c r="P171" s="245">
        <v>0</v>
      </c>
      <c r="Q171" s="245">
        <f t="shared" si="29"/>
        <v>0</v>
      </c>
    </row>
    <row r="172" spans="1:17" ht="15">
      <c r="A172" s="5" t="s">
        <v>504</v>
      </c>
      <c r="B172" s="6" t="s">
        <v>307</v>
      </c>
      <c r="C172" s="244"/>
      <c r="D172" s="244"/>
      <c r="E172" s="244">
        <v>2510630</v>
      </c>
      <c r="F172" s="244">
        <v>25777661</v>
      </c>
      <c r="G172" s="244"/>
      <c r="H172" s="244"/>
      <c r="I172" s="244"/>
      <c r="J172" s="244"/>
      <c r="K172" s="244"/>
      <c r="L172" s="244"/>
      <c r="M172" s="244"/>
      <c r="N172" s="244"/>
      <c r="O172" s="185">
        <f t="shared" si="28"/>
        <v>28288291</v>
      </c>
      <c r="P172" s="245">
        <v>28288291</v>
      </c>
      <c r="Q172" s="245">
        <f t="shared" si="29"/>
        <v>0</v>
      </c>
    </row>
    <row r="173" spans="1:17" ht="15">
      <c r="A173" s="7" t="s">
        <v>540</v>
      </c>
      <c r="B173" s="8" t="s">
        <v>308</v>
      </c>
      <c r="C173" s="185">
        <f>SUM(C168:C172)</f>
        <v>0</v>
      </c>
      <c r="D173" s="185">
        <f aca="true" t="shared" si="37" ref="D173:N173">SUM(D168:D172)</f>
        <v>0</v>
      </c>
      <c r="E173" s="185">
        <f t="shared" si="37"/>
        <v>17227366</v>
      </c>
      <c r="F173" s="185">
        <f t="shared" si="37"/>
        <v>25777661</v>
      </c>
      <c r="G173" s="185">
        <f t="shared" si="37"/>
        <v>0</v>
      </c>
      <c r="H173" s="185">
        <f t="shared" si="37"/>
        <v>0</v>
      </c>
      <c r="I173" s="185">
        <f t="shared" si="37"/>
        <v>0</v>
      </c>
      <c r="J173" s="185">
        <f t="shared" si="37"/>
        <v>0</v>
      </c>
      <c r="K173" s="185">
        <f t="shared" si="37"/>
        <v>0</v>
      </c>
      <c r="L173" s="185">
        <f t="shared" si="37"/>
        <v>0</v>
      </c>
      <c r="M173" s="185">
        <f t="shared" si="37"/>
        <v>0</v>
      </c>
      <c r="N173" s="185">
        <f t="shared" si="37"/>
        <v>0</v>
      </c>
      <c r="O173" s="185">
        <f t="shared" si="28"/>
        <v>43005027</v>
      </c>
      <c r="P173" s="245">
        <v>43005027</v>
      </c>
      <c r="Q173" s="245">
        <f t="shared" si="29"/>
        <v>0</v>
      </c>
    </row>
    <row r="174" spans="1:17" ht="15">
      <c r="A174" s="13" t="s">
        <v>521</v>
      </c>
      <c r="B174" s="6" t="s">
        <v>347</v>
      </c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185">
        <f t="shared" si="28"/>
        <v>0</v>
      </c>
      <c r="P174" s="245">
        <v>0</v>
      </c>
      <c r="Q174" s="245">
        <f t="shared" si="29"/>
        <v>0</v>
      </c>
    </row>
    <row r="175" spans="1:17" ht="15">
      <c r="A175" s="13" t="s">
        <v>522</v>
      </c>
      <c r="B175" s="6" t="s">
        <v>348</v>
      </c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185">
        <f t="shared" si="28"/>
        <v>0</v>
      </c>
      <c r="P175" s="245">
        <v>0</v>
      </c>
      <c r="Q175" s="245">
        <f t="shared" si="29"/>
        <v>0</v>
      </c>
    </row>
    <row r="176" spans="1:17" ht="15">
      <c r="A176" s="13" t="s">
        <v>349</v>
      </c>
      <c r="B176" s="6" t="s">
        <v>350</v>
      </c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185">
        <f t="shared" si="28"/>
        <v>0</v>
      </c>
      <c r="P176" s="245">
        <v>0</v>
      </c>
      <c r="Q176" s="245">
        <f t="shared" si="29"/>
        <v>0</v>
      </c>
    </row>
    <row r="177" spans="1:17" ht="15">
      <c r="A177" s="13" t="s">
        <v>523</v>
      </c>
      <c r="B177" s="6" t="s">
        <v>351</v>
      </c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185">
        <f t="shared" si="28"/>
        <v>0</v>
      </c>
      <c r="P177" s="245">
        <v>0</v>
      </c>
      <c r="Q177" s="245">
        <f t="shared" si="29"/>
        <v>0</v>
      </c>
    </row>
    <row r="178" spans="1:17" ht="15">
      <c r="A178" s="13" t="s">
        <v>352</v>
      </c>
      <c r="B178" s="6" t="s">
        <v>353</v>
      </c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185">
        <f t="shared" si="28"/>
        <v>0</v>
      </c>
      <c r="P178" s="245">
        <v>0</v>
      </c>
      <c r="Q178" s="245">
        <f t="shared" si="29"/>
        <v>0</v>
      </c>
    </row>
    <row r="179" spans="1:17" ht="15">
      <c r="A179" s="7" t="s">
        <v>545</v>
      </c>
      <c r="B179" s="8" t="s">
        <v>354</v>
      </c>
      <c r="C179" s="185">
        <f>SUM(C174:C178)</f>
        <v>0</v>
      </c>
      <c r="D179" s="185">
        <f aca="true" t="shared" si="38" ref="D179:N179">SUM(D174:D178)</f>
        <v>0</v>
      </c>
      <c r="E179" s="185">
        <f t="shared" si="38"/>
        <v>0</v>
      </c>
      <c r="F179" s="185">
        <f t="shared" si="38"/>
        <v>0</v>
      </c>
      <c r="G179" s="185">
        <f t="shared" si="38"/>
        <v>0</v>
      </c>
      <c r="H179" s="185">
        <f t="shared" si="38"/>
        <v>0</v>
      </c>
      <c r="I179" s="185">
        <f t="shared" si="38"/>
        <v>0</v>
      </c>
      <c r="J179" s="185">
        <f t="shared" si="38"/>
        <v>0</v>
      </c>
      <c r="K179" s="185">
        <f t="shared" si="38"/>
        <v>0</v>
      </c>
      <c r="L179" s="185">
        <f t="shared" si="38"/>
        <v>0</v>
      </c>
      <c r="M179" s="185">
        <f t="shared" si="38"/>
        <v>0</v>
      </c>
      <c r="N179" s="185">
        <f t="shared" si="38"/>
        <v>0</v>
      </c>
      <c r="O179" s="185">
        <f t="shared" si="28"/>
        <v>0</v>
      </c>
      <c r="P179" s="245">
        <v>0</v>
      </c>
      <c r="Q179" s="245">
        <f t="shared" si="29"/>
        <v>0</v>
      </c>
    </row>
    <row r="180" spans="1:17" ht="30">
      <c r="A180" s="13" t="s">
        <v>360</v>
      </c>
      <c r="B180" s="6" t="s">
        <v>361</v>
      </c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185">
        <f t="shared" si="28"/>
        <v>0</v>
      </c>
      <c r="P180" s="245">
        <v>0</v>
      </c>
      <c r="Q180" s="245">
        <f t="shared" si="29"/>
        <v>0</v>
      </c>
    </row>
    <row r="181" spans="1:17" ht="30">
      <c r="A181" s="5" t="s">
        <v>526</v>
      </c>
      <c r="B181" s="6" t="s">
        <v>362</v>
      </c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185">
        <f t="shared" si="28"/>
        <v>0</v>
      </c>
      <c r="P181" s="245">
        <v>0</v>
      </c>
      <c r="Q181" s="245">
        <f t="shared" si="29"/>
        <v>0</v>
      </c>
    </row>
    <row r="182" spans="1:17" ht="15">
      <c r="A182" s="13" t="s">
        <v>527</v>
      </c>
      <c r="B182" s="6" t="s">
        <v>363</v>
      </c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185">
        <f t="shared" si="28"/>
        <v>0</v>
      </c>
      <c r="P182" s="245"/>
      <c r="Q182" s="245">
        <f t="shared" si="29"/>
        <v>0</v>
      </c>
    </row>
    <row r="183" spans="1:17" ht="15">
      <c r="A183" s="7" t="s">
        <v>548</v>
      </c>
      <c r="B183" s="8" t="s">
        <v>364</v>
      </c>
      <c r="C183" s="185">
        <f>SUM(C180:C182)</f>
        <v>0</v>
      </c>
      <c r="D183" s="185">
        <f aca="true" t="shared" si="39" ref="D183:N183">SUM(D180:D182)</f>
        <v>0</v>
      </c>
      <c r="E183" s="185">
        <f t="shared" si="39"/>
        <v>0</v>
      </c>
      <c r="F183" s="185">
        <f t="shared" si="39"/>
        <v>0</v>
      </c>
      <c r="G183" s="185">
        <f t="shared" si="39"/>
        <v>0</v>
      </c>
      <c r="H183" s="185">
        <f t="shared" si="39"/>
        <v>0</v>
      </c>
      <c r="I183" s="185">
        <f t="shared" si="39"/>
        <v>0</v>
      </c>
      <c r="J183" s="185">
        <f t="shared" si="39"/>
        <v>0</v>
      </c>
      <c r="K183" s="185">
        <f t="shared" si="39"/>
        <v>0</v>
      </c>
      <c r="L183" s="185">
        <f t="shared" si="39"/>
        <v>0</v>
      </c>
      <c r="M183" s="185">
        <f t="shared" si="39"/>
        <v>0</v>
      </c>
      <c r="N183" s="185">
        <f t="shared" si="39"/>
        <v>0</v>
      </c>
      <c r="O183" s="185">
        <f t="shared" si="28"/>
        <v>0</v>
      </c>
      <c r="P183" s="245"/>
      <c r="Q183" s="245">
        <f t="shared" si="29"/>
        <v>0</v>
      </c>
    </row>
    <row r="184" spans="1:17" ht="15">
      <c r="A184" s="246" t="s">
        <v>70</v>
      </c>
      <c r="B184" s="253"/>
      <c r="C184" s="185">
        <f>C183+C179+C173</f>
        <v>0</v>
      </c>
      <c r="D184" s="185">
        <f aca="true" t="shared" si="40" ref="D184:N184">D183+D179+D173</f>
        <v>0</v>
      </c>
      <c r="E184" s="185">
        <f t="shared" si="40"/>
        <v>17227366</v>
      </c>
      <c r="F184" s="185">
        <f t="shared" si="40"/>
        <v>25777661</v>
      </c>
      <c r="G184" s="185">
        <f t="shared" si="40"/>
        <v>0</v>
      </c>
      <c r="H184" s="185">
        <f t="shared" si="40"/>
        <v>0</v>
      </c>
      <c r="I184" s="185">
        <f t="shared" si="40"/>
        <v>0</v>
      </c>
      <c r="J184" s="185">
        <f t="shared" si="40"/>
        <v>0</v>
      </c>
      <c r="K184" s="185">
        <f t="shared" si="40"/>
        <v>0</v>
      </c>
      <c r="L184" s="185">
        <f t="shared" si="40"/>
        <v>0</v>
      </c>
      <c r="M184" s="185">
        <f t="shared" si="40"/>
        <v>0</v>
      </c>
      <c r="N184" s="185">
        <f t="shared" si="40"/>
        <v>0</v>
      </c>
      <c r="O184" s="185">
        <f t="shared" si="28"/>
        <v>43005027</v>
      </c>
      <c r="P184" s="245">
        <v>43005027</v>
      </c>
      <c r="Q184" s="245">
        <f t="shared" si="29"/>
        <v>0</v>
      </c>
    </row>
    <row r="185" spans="1:17" ht="15">
      <c r="A185" s="254" t="s">
        <v>547</v>
      </c>
      <c r="B185" s="247" t="s">
        <v>365</v>
      </c>
      <c r="C185" s="185">
        <f>C184+C167</f>
        <v>8459774</v>
      </c>
      <c r="D185" s="185">
        <f aca="true" t="shared" si="41" ref="D185:N185">D184+D167</f>
        <v>9619142</v>
      </c>
      <c r="E185" s="185">
        <f t="shared" si="41"/>
        <v>37878134</v>
      </c>
      <c r="F185" s="185">
        <f t="shared" si="41"/>
        <v>34272433</v>
      </c>
      <c r="G185" s="185">
        <f t="shared" si="41"/>
        <v>11754772</v>
      </c>
      <c r="H185" s="185">
        <f t="shared" si="41"/>
        <v>9894772</v>
      </c>
      <c r="I185" s="185">
        <f t="shared" si="41"/>
        <v>11363772</v>
      </c>
      <c r="J185" s="185">
        <f t="shared" si="41"/>
        <v>9144772</v>
      </c>
      <c r="K185" s="185">
        <f t="shared" si="41"/>
        <v>12620772</v>
      </c>
      <c r="L185" s="185">
        <f t="shared" si="41"/>
        <v>16481290</v>
      </c>
      <c r="M185" s="185">
        <f t="shared" si="41"/>
        <v>8704022</v>
      </c>
      <c r="N185" s="185">
        <f t="shared" si="41"/>
        <v>13465022</v>
      </c>
      <c r="O185" s="185">
        <f t="shared" si="28"/>
        <v>183658677</v>
      </c>
      <c r="P185" s="245">
        <v>183658677</v>
      </c>
      <c r="Q185" s="245">
        <f t="shared" si="29"/>
        <v>0</v>
      </c>
    </row>
    <row r="186" spans="1:17" ht="15">
      <c r="A186" s="255" t="s">
        <v>71</v>
      </c>
      <c r="B186" s="256"/>
      <c r="C186" s="185">
        <f>C167-C75</f>
        <v>623987</v>
      </c>
      <c r="D186" s="185">
        <f aca="true" t="shared" si="42" ref="D186:N186">D167-D75</f>
        <v>2055190</v>
      </c>
      <c r="E186" s="185">
        <f t="shared" si="42"/>
        <v>12806816</v>
      </c>
      <c r="F186" s="185">
        <f t="shared" si="42"/>
        <v>-3842787</v>
      </c>
      <c r="G186" s="185">
        <f t="shared" si="42"/>
        <v>2920820</v>
      </c>
      <c r="H186" s="185">
        <f t="shared" si="42"/>
        <v>2330820</v>
      </c>
      <c r="I186" s="185">
        <f t="shared" si="42"/>
        <v>2269820</v>
      </c>
      <c r="J186" s="185">
        <f t="shared" si="42"/>
        <v>1030820</v>
      </c>
      <c r="K186" s="185">
        <f t="shared" si="42"/>
        <v>2577711</v>
      </c>
      <c r="L186" s="185">
        <f t="shared" si="42"/>
        <v>8917338</v>
      </c>
      <c r="M186" s="185">
        <f t="shared" si="42"/>
        <v>1140070</v>
      </c>
      <c r="N186" s="185">
        <f t="shared" si="42"/>
        <v>5735312</v>
      </c>
      <c r="O186" s="185">
        <f t="shared" si="28"/>
        <v>38565917</v>
      </c>
      <c r="P186" s="245">
        <v>38565917</v>
      </c>
      <c r="Q186" s="245">
        <f t="shared" si="29"/>
        <v>0</v>
      </c>
    </row>
    <row r="187" spans="1:17" ht="15">
      <c r="A187" s="255" t="s">
        <v>72</v>
      </c>
      <c r="B187" s="256"/>
      <c r="C187" s="185">
        <f>C184-C98</f>
        <v>0</v>
      </c>
      <c r="D187" s="185">
        <f aca="true" t="shared" si="43" ref="D187:N187">D184-D98</f>
        <v>0</v>
      </c>
      <c r="E187" s="185">
        <f t="shared" si="43"/>
        <v>11766366</v>
      </c>
      <c r="F187" s="185">
        <f t="shared" si="43"/>
        <v>-16994621</v>
      </c>
      <c r="G187" s="185">
        <f t="shared" si="43"/>
        <v>0</v>
      </c>
      <c r="H187" s="185">
        <f t="shared" si="43"/>
        <v>0</v>
      </c>
      <c r="I187" s="185">
        <f t="shared" si="43"/>
        <v>-35437626</v>
      </c>
      <c r="J187" s="185">
        <f t="shared" si="43"/>
        <v>-27134380</v>
      </c>
      <c r="K187" s="185">
        <f t="shared" si="43"/>
        <v>-25024974</v>
      </c>
      <c r="L187" s="185">
        <f t="shared" si="43"/>
        <v>0</v>
      </c>
      <c r="M187" s="185">
        <f t="shared" si="43"/>
        <v>0</v>
      </c>
      <c r="N187" s="185">
        <f t="shared" si="43"/>
        <v>-25024974</v>
      </c>
      <c r="O187" s="185">
        <f t="shared" si="28"/>
        <v>-117850209</v>
      </c>
      <c r="P187" s="245">
        <v>-117850209</v>
      </c>
      <c r="Q187" s="245">
        <f t="shared" si="29"/>
        <v>0</v>
      </c>
    </row>
    <row r="188" spans="1:17" ht="15">
      <c r="A188" s="40" t="s">
        <v>529</v>
      </c>
      <c r="B188" s="5" t="s">
        <v>366</v>
      </c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185">
        <f t="shared" si="28"/>
        <v>0</v>
      </c>
      <c r="P188" s="245">
        <v>0</v>
      </c>
      <c r="Q188" s="245">
        <f t="shared" si="29"/>
        <v>0</v>
      </c>
    </row>
    <row r="189" spans="1:17" ht="15">
      <c r="A189" s="13" t="s">
        <v>367</v>
      </c>
      <c r="B189" s="5" t="s">
        <v>368</v>
      </c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185">
        <f t="shared" si="28"/>
        <v>0</v>
      </c>
      <c r="P189" s="245">
        <v>0</v>
      </c>
      <c r="Q189" s="245">
        <f t="shared" si="29"/>
        <v>0</v>
      </c>
    </row>
    <row r="190" spans="1:17" ht="15">
      <c r="A190" s="40" t="s">
        <v>530</v>
      </c>
      <c r="B190" s="5" t="s">
        <v>369</v>
      </c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185">
        <f t="shared" si="28"/>
        <v>0</v>
      </c>
      <c r="P190" s="245">
        <v>0</v>
      </c>
      <c r="Q190" s="245">
        <f t="shared" si="29"/>
        <v>0</v>
      </c>
    </row>
    <row r="191" spans="1:17" ht="15">
      <c r="A191" s="15" t="s">
        <v>549</v>
      </c>
      <c r="B191" s="7" t="s">
        <v>370</v>
      </c>
      <c r="C191" s="185">
        <f>SUM(C188:C190)</f>
        <v>0</v>
      </c>
      <c r="D191" s="185">
        <f aca="true" t="shared" si="44" ref="D191:N191">SUM(D188:D190)</f>
        <v>0</v>
      </c>
      <c r="E191" s="185">
        <f t="shared" si="44"/>
        <v>0</v>
      </c>
      <c r="F191" s="185">
        <f t="shared" si="44"/>
        <v>0</v>
      </c>
      <c r="G191" s="185">
        <f t="shared" si="44"/>
        <v>0</v>
      </c>
      <c r="H191" s="185">
        <f t="shared" si="44"/>
        <v>0</v>
      </c>
      <c r="I191" s="185">
        <f t="shared" si="44"/>
        <v>0</v>
      </c>
      <c r="J191" s="185">
        <f t="shared" si="44"/>
        <v>0</v>
      </c>
      <c r="K191" s="185">
        <f t="shared" si="44"/>
        <v>0</v>
      </c>
      <c r="L191" s="185">
        <f t="shared" si="44"/>
        <v>0</v>
      </c>
      <c r="M191" s="185">
        <f t="shared" si="44"/>
        <v>0</v>
      </c>
      <c r="N191" s="185">
        <f t="shared" si="44"/>
        <v>0</v>
      </c>
      <c r="O191" s="185">
        <f t="shared" si="28"/>
        <v>0</v>
      </c>
      <c r="P191" s="245">
        <v>0</v>
      </c>
      <c r="Q191" s="245">
        <f t="shared" si="29"/>
        <v>0</v>
      </c>
    </row>
    <row r="192" spans="1:17" ht="15">
      <c r="A192" s="13" t="s">
        <v>531</v>
      </c>
      <c r="B192" s="5" t="s">
        <v>371</v>
      </c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185">
        <f t="shared" si="28"/>
        <v>0</v>
      </c>
      <c r="P192" s="245">
        <v>0</v>
      </c>
      <c r="Q192" s="245">
        <f t="shared" si="29"/>
        <v>0</v>
      </c>
    </row>
    <row r="193" spans="1:17" ht="15">
      <c r="A193" s="40" t="s">
        <v>372</v>
      </c>
      <c r="B193" s="5" t="s">
        <v>373</v>
      </c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185">
        <f t="shared" si="28"/>
        <v>0</v>
      </c>
      <c r="P193" s="245">
        <v>0</v>
      </c>
      <c r="Q193" s="245">
        <f t="shared" si="29"/>
        <v>0</v>
      </c>
    </row>
    <row r="194" spans="1:17" ht="15">
      <c r="A194" s="13" t="s">
        <v>532</v>
      </c>
      <c r="B194" s="5" t="s">
        <v>374</v>
      </c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185">
        <f t="shared" si="28"/>
        <v>0</v>
      </c>
      <c r="P194" s="245">
        <v>0</v>
      </c>
      <c r="Q194" s="245">
        <f t="shared" si="29"/>
        <v>0</v>
      </c>
    </row>
    <row r="195" spans="1:17" ht="15">
      <c r="A195" s="40" t="s">
        <v>375</v>
      </c>
      <c r="B195" s="5" t="s">
        <v>376</v>
      </c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185">
        <f t="shared" si="28"/>
        <v>0</v>
      </c>
      <c r="P195" s="245">
        <v>0</v>
      </c>
      <c r="Q195" s="245">
        <f t="shared" si="29"/>
        <v>0</v>
      </c>
    </row>
    <row r="196" spans="1:17" ht="15">
      <c r="A196" s="14" t="s">
        <v>550</v>
      </c>
      <c r="B196" s="7" t="s">
        <v>377</v>
      </c>
      <c r="C196" s="185">
        <f>SUM(C192:C195)</f>
        <v>0</v>
      </c>
      <c r="D196" s="185">
        <f aca="true" t="shared" si="45" ref="D196:N196">SUM(D192:D195)</f>
        <v>0</v>
      </c>
      <c r="E196" s="185">
        <f t="shared" si="45"/>
        <v>0</v>
      </c>
      <c r="F196" s="185">
        <f t="shared" si="45"/>
        <v>0</v>
      </c>
      <c r="G196" s="185">
        <f t="shared" si="45"/>
        <v>0</v>
      </c>
      <c r="H196" s="185">
        <f t="shared" si="45"/>
        <v>0</v>
      </c>
      <c r="I196" s="185">
        <f t="shared" si="45"/>
        <v>0</v>
      </c>
      <c r="J196" s="185">
        <f t="shared" si="45"/>
        <v>0</v>
      </c>
      <c r="K196" s="185">
        <f t="shared" si="45"/>
        <v>0</v>
      </c>
      <c r="L196" s="185">
        <f t="shared" si="45"/>
        <v>0</v>
      </c>
      <c r="M196" s="185">
        <f t="shared" si="45"/>
        <v>0</v>
      </c>
      <c r="N196" s="185">
        <f t="shared" si="45"/>
        <v>0</v>
      </c>
      <c r="O196" s="185">
        <f t="shared" si="28"/>
        <v>0</v>
      </c>
      <c r="P196" s="245">
        <v>0</v>
      </c>
      <c r="Q196" s="245">
        <f t="shared" si="29"/>
        <v>0</v>
      </c>
    </row>
    <row r="197" spans="1:17" ht="15">
      <c r="A197" s="5" t="s">
        <v>659</v>
      </c>
      <c r="B197" s="5" t="s">
        <v>378</v>
      </c>
      <c r="C197" s="244"/>
      <c r="D197" s="244"/>
      <c r="E197" s="244">
        <v>15739395</v>
      </c>
      <c r="F197" s="244"/>
      <c r="G197" s="244"/>
      <c r="H197" s="244"/>
      <c r="I197" s="244"/>
      <c r="J197" s="244"/>
      <c r="K197" s="244"/>
      <c r="L197" s="244"/>
      <c r="M197" s="244"/>
      <c r="N197" s="244"/>
      <c r="O197" s="185">
        <f t="shared" si="28"/>
        <v>15739395</v>
      </c>
      <c r="P197" s="245">
        <v>15739395</v>
      </c>
      <c r="Q197" s="245">
        <f t="shared" si="29"/>
        <v>0</v>
      </c>
    </row>
    <row r="198" spans="1:17" ht="15">
      <c r="A198" s="5" t="s">
        <v>660</v>
      </c>
      <c r="B198" s="5" t="s">
        <v>378</v>
      </c>
      <c r="C198" s="244"/>
      <c r="D198" s="244"/>
      <c r="E198" s="244">
        <v>106836548</v>
      </c>
      <c r="F198" s="244"/>
      <c r="G198" s="244"/>
      <c r="H198" s="244"/>
      <c r="I198" s="244"/>
      <c r="J198" s="244"/>
      <c r="K198" s="244"/>
      <c r="L198" s="244"/>
      <c r="M198" s="244"/>
      <c r="N198" s="244"/>
      <c r="O198" s="185">
        <f t="shared" si="28"/>
        <v>106836548</v>
      </c>
      <c r="P198" s="245">
        <v>106836548</v>
      </c>
      <c r="Q198" s="245">
        <f t="shared" si="29"/>
        <v>0</v>
      </c>
    </row>
    <row r="199" spans="1:17" ht="15">
      <c r="A199" s="5" t="s">
        <v>657</v>
      </c>
      <c r="B199" s="5" t="s">
        <v>379</v>
      </c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185">
        <f t="shared" si="28"/>
        <v>0</v>
      </c>
      <c r="P199" s="245">
        <v>0</v>
      </c>
      <c r="Q199" s="245">
        <f t="shared" si="29"/>
        <v>0</v>
      </c>
    </row>
    <row r="200" spans="1:17" ht="15">
      <c r="A200" s="5" t="s">
        <v>658</v>
      </c>
      <c r="B200" s="5" t="s">
        <v>379</v>
      </c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185">
        <f aca="true" t="shared" si="46" ref="O200:O215">SUM(C200:N200)</f>
        <v>0</v>
      </c>
      <c r="P200" s="245">
        <v>0</v>
      </c>
      <c r="Q200" s="245">
        <f aca="true" t="shared" si="47" ref="Q200:Q215">O200-P200</f>
        <v>0</v>
      </c>
    </row>
    <row r="201" spans="1:17" ht="15">
      <c r="A201" s="7" t="s">
        <v>551</v>
      </c>
      <c r="B201" s="7" t="s">
        <v>380</v>
      </c>
      <c r="C201" s="185">
        <f>SUM(C197:C200)</f>
        <v>0</v>
      </c>
      <c r="D201" s="185">
        <f aca="true" t="shared" si="48" ref="D201:N201">SUM(D197:D200)</f>
        <v>0</v>
      </c>
      <c r="E201" s="185">
        <f t="shared" si="48"/>
        <v>122575943</v>
      </c>
      <c r="F201" s="185">
        <f t="shared" si="48"/>
        <v>0</v>
      </c>
      <c r="G201" s="185">
        <f t="shared" si="48"/>
        <v>0</v>
      </c>
      <c r="H201" s="185">
        <f t="shared" si="48"/>
        <v>0</v>
      </c>
      <c r="I201" s="185">
        <f t="shared" si="48"/>
        <v>0</v>
      </c>
      <c r="J201" s="185">
        <f t="shared" si="48"/>
        <v>0</v>
      </c>
      <c r="K201" s="185">
        <f t="shared" si="48"/>
        <v>0</v>
      </c>
      <c r="L201" s="185">
        <f t="shared" si="48"/>
        <v>0</v>
      </c>
      <c r="M201" s="185">
        <f t="shared" si="48"/>
        <v>0</v>
      </c>
      <c r="N201" s="185">
        <f t="shared" si="48"/>
        <v>0</v>
      </c>
      <c r="O201" s="185">
        <f t="shared" si="46"/>
        <v>122575943</v>
      </c>
      <c r="P201" s="245">
        <v>122575943</v>
      </c>
      <c r="Q201" s="245">
        <f t="shared" si="47"/>
        <v>0</v>
      </c>
    </row>
    <row r="202" spans="1:17" ht="15">
      <c r="A202" s="40" t="s">
        <v>381</v>
      </c>
      <c r="B202" s="5" t="s">
        <v>382</v>
      </c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185">
        <f t="shared" si="46"/>
        <v>0</v>
      </c>
      <c r="P202" s="245">
        <v>0</v>
      </c>
      <c r="Q202" s="245">
        <f t="shared" si="47"/>
        <v>0</v>
      </c>
    </row>
    <row r="203" spans="1:17" ht="15">
      <c r="A203" s="40" t="s">
        <v>383</v>
      </c>
      <c r="B203" s="5" t="s">
        <v>384</v>
      </c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185">
        <f t="shared" si="46"/>
        <v>0</v>
      </c>
      <c r="P203" s="245">
        <v>0</v>
      </c>
      <c r="Q203" s="245">
        <f t="shared" si="47"/>
        <v>0</v>
      </c>
    </row>
    <row r="204" spans="1:17" ht="15">
      <c r="A204" s="40" t="s">
        <v>385</v>
      </c>
      <c r="B204" s="5" t="s">
        <v>386</v>
      </c>
      <c r="C204" s="244"/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185">
        <f t="shared" si="46"/>
        <v>0</v>
      </c>
      <c r="P204" s="245">
        <v>0</v>
      </c>
      <c r="Q204" s="245">
        <f t="shared" si="47"/>
        <v>0</v>
      </c>
    </row>
    <row r="205" spans="1:17" ht="15">
      <c r="A205" s="40" t="s">
        <v>387</v>
      </c>
      <c r="B205" s="5" t="s">
        <v>388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185">
        <f t="shared" si="46"/>
        <v>0</v>
      </c>
      <c r="P205" s="245">
        <v>0</v>
      </c>
      <c r="Q205" s="245">
        <f t="shared" si="47"/>
        <v>0</v>
      </c>
    </row>
    <row r="206" spans="1:17" ht="15">
      <c r="A206" s="13" t="s">
        <v>533</v>
      </c>
      <c r="B206" s="5" t="s">
        <v>389</v>
      </c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185">
        <f t="shared" si="46"/>
        <v>0</v>
      </c>
      <c r="P206" s="245">
        <v>0</v>
      </c>
      <c r="Q206" s="245">
        <f t="shared" si="47"/>
        <v>0</v>
      </c>
    </row>
    <row r="207" spans="1:17" ht="15">
      <c r="A207" s="15" t="s">
        <v>552</v>
      </c>
      <c r="B207" s="7" t="s">
        <v>391</v>
      </c>
      <c r="C207" s="185">
        <f>C206+C205+C204+C203+C202+C201+C196+C191</f>
        <v>0</v>
      </c>
      <c r="D207" s="185">
        <f aca="true" t="shared" si="49" ref="D207:N207">D206+D205+D204+D203+D202+D201+D196+D191</f>
        <v>0</v>
      </c>
      <c r="E207" s="185">
        <f t="shared" si="49"/>
        <v>122575943</v>
      </c>
      <c r="F207" s="185">
        <f t="shared" si="49"/>
        <v>0</v>
      </c>
      <c r="G207" s="185">
        <f t="shared" si="49"/>
        <v>0</v>
      </c>
      <c r="H207" s="185">
        <f t="shared" si="49"/>
        <v>0</v>
      </c>
      <c r="I207" s="185">
        <f t="shared" si="49"/>
        <v>0</v>
      </c>
      <c r="J207" s="185">
        <f t="shared" si="49"/>
        <v>0</v>
      </c>
      <c r="K207" s="185">
        <f t="shared" si="49"/>
        <v>0</v>
      </c>
      <c r="L207" s="185">
        <f t="shared" si="49"/>
        <v>0</v>
      </c>
      <c r="M207" s="185">
        <f t="shared" si="49"/>
        <v>0</v>
      </c>
      <c r="N207" s="185">
        <f t="shared" si="49"/>
        <v>0</v>
      </c>
      <c r="O207" s="185">
        <f t="shared" si="46"/>
        <v>122575943</v>
      </c>
      <c r="P207" s="245">
        <v>122575943</v>
      </c>
      <c r="Q207" s="245">
        <f t="shared" si="47"/>
        <v>0</v>
      </c>
    </row>
    <row r="208" spans="1:17" ht="15">
      <c r="A208" s="13" t="s">
        <v>392</v>
      </c>
      <c r="B208" s="5" t="s">
        <v>393</v>
      </c>
      <c r="C208" s="244"/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185">
        <f t="shared" si="46"/>
        <v>0</v>
      </c>
      <c r="P208" s="245">
        <v>0</v>
      </c>
      <c r="Q208" s="245">
        <f t="shared" si="47"/>
        <v>0</v>
      </c>
    </row>
    <row r="209" spans="1:17" ht="15">
      <c r="A209" s="13" t="s">
        <v>394</v>
      </c>
      <c r="B209" s="5" t="s">
        <v>395</v>
      </c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185">
        <f t="shared" si="46"/>
        <v>0</v>
      </c>
      <c r="P209" s="245">
        <v>0</v>
      </c>
      <c r="Q209" s="245">
        <f t="shared" si="47"/>
        <v>0</v>
      </c>
    </row>
    <row r="210" spans="1:17" ht="15">
      <c r="A210" s="40" t="s">
        <v>396</v>
      </c>
      <c r="B210" s="5" t="s">
        <v>397</v>
      </c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185">
        <f t="shared" si="46"/>
        <v>0</v>
      </c>
      <c r="P210" s="245">
        <v>0</v>
      </c>
      <c r="Q210" s="245">
        <f t="shared" si="47"/>
        <v>0</v>
      </c>
    </row>
    <row r="211" spans="1:17" ht="15">
      <c r="A211" s="40" t="s">
        <v>534</v>
      </c>
      <c r="B211" s="5" t="s">
        <v>398</v>
      </c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185">
        <f t="shared" si="46"/>
        <v>0</v>
      </c>
      <c r="P211" s="245">
        <v>0</v>
      </c>
      <c r="Q211" s="245">
        <f t="shared" si="47"/>
        <v>0</v>
      </c>
    </row>
    <row r="212" spans="1:17" ht="15">
      <c r="A212" s="14" t="s">
        <v>553</v>
      </c>
      <c r="B212" s="7" t="s">
        <v>399</v>
      </c>
      <c r="C212" s="185">
        <f>SUM(C208:C211)</f>
        <v>0</v>
      </c>
      <c r="D212" s="185">
        <f aca="true" t="shared" si="50" ref="D212:N212">SUM(D208:D211)</f>
        <v>0</v>
      </c>
      <c r="E212" s="185">
        <f t="shared" si="50"/>
        <v>0</v>
      </c>
      <c r="F212" s="185">
        <f t="shared" si="50"/>
        <v>0</v>
      </c>
      <c r="G212" s="185">
        <f t="shared" si="50"/>
        <v>0</v>
      </c>
      <c r="H212" s="185">
        <f t="shared" si="50"/>
        <v>0</v>
      </c>
      <c r="I212" s="185">
        <f t="shared" si="50"/>
        <v>0</v>
      </c>
      <c r="J212" s="185">
        <f t="shared" si="50"/>
        <v>0</v>
      </c>
      <c r="K212" s="185">
        <f t="shared" si="50"/>
        <v>0</v>
      </c>
      <c r="L212" s="185">
        <f t="shared" si="50"/>
        <v>0</v>
      </c>
      <c r="M212" s="185">
        <f t="shared" si="50"/>
        <v>0</v>
      </c>
      <c r="N212" s="185">
        <f t="shared" si="50"/>
        <v>0</v>
      </c>
      <c r="O212" s="185">
        <f t="shared" si="46"/>
        <v>0</v>
      </c>
      <c r="P212" s="245">
        <v>0</v>
      </c>
      <c r="Q212" s="245">
        <f t="shared" si="47"/>
        <v>0</v>
      </c>
    </row>
    <row r="213" spans="1:17" ht="15">
      <c r="A213" s="15" t="s">
        <v>400</v>
      </c>
      <c r="B213" s="7" t="s">
        <v>401</v>
      </c>
      <c r="C213" s="244"/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185">
        <f t="shared" si="46"/>
        <v>0</v>
      </c>
      <c r="P213" s="245">
        <v>0</v>
      </c>
      <c r="Q213" s="245">
        <f t="shared" si="47"/>
        <v>0</v>
      </c>
    </row>
    <row r="214" spans="1:17" ht="15">
      <c r="A214" s="249" t="s">
        <v>554</v>
      </c>
      <c r="B214" s="250" t="s">
        <v>402</v>
      </c>
      <c r="C214" s="185">
        <f>C213+C212+C207</f>
        <v>0</v>
      </c>
      <c r="D214" s="185">
        <f aca="true" t="shared" si="51" ref="D214:N214">D213+D212+D207</f>
        <v>0</v>
      </c>
      <c r="E214" s="185">
        <f t="shared" si="51"/>
        <v>122575943</v>
      </c>
      <c r="F214" s="185">
        <f t="shared" si="51"/>
        <v>0</v>
      </c>
      <c r="G214" s="185">
        <f t="shared" si="51"/>
        <v>0</v>
      </c>
      <c r="H214" s="185">
        <f t="shared" si="51"/>
        <v>0</v>
      </c>
      <c r="I214" s="185">
        <f t="shared" si="51"/>
        <v>0</v>
      </c>
      <c r="J214" s="185">
        <f t="shared" si="51"/>
        <v>0</v>
      </c>
      <c r="K214" s="185">
        <f t="shared" si="51"/>
        <v>0</v>
      </c>
      <c r="L214" s="185">
        <f t="shared" si="51"/>
        <v>0</v>
      </c>
      <c r="M214" s="185">
        <f t="shared" si="51"/>
        <v>0</v>
      </c>
      <c r="N214" s="185">
        <f t="shared" si="51"/>
        <v>0</v>
      </c>
      <c r="O214" s="185">
        <f t="shared" si="46"/>
        <v>122575943</v>
      </c>
      <c r="P214" s="245">
        <v>122575943</v>
      </c>
      <c r="Q214" s="245">
        <f t="shared" si="47"/>
        <v>0</v>
      </c>
    </row>
    <row r="215" spans="1:17" ht="15">
      <c r="A215" s="251" t="s">
        <v>536</v>
      </c>
      <c r="B215" s="252"/>
      <c r="C215" s="185">
        <f>C214+C185</f>
        <v>8459774</v>
      </c>
      <c r="D215" s="185">
        <f aca="true" t="shared" si="52" ref="D215:N215">D214+D185</f>
        <v>9619142</v>
      </c>
      <c r="E215" s="185">
        <f t="shared" si="52"/>
        <v>160454077</v>
      </c>
      <c r="F215" s="185">
        <f t="shared" si="52"/>
        <v>34272433</v>
      </c>
      <c r="G215" s="185">
        <f t="shared" si="52"/>
        <v>11754772</v>
      </c>
      <c r="H215" s="185">
        <f t="shared" si="52"/>
        <v>9894772</v>
      </c>
      <c r="I215" s="185">
        <f t="shared" si="52"/>
        <v>11363772</v>
      </c>
      <c r="J215" s="185">
        <f t="shared" si="52"/>
        <v>9144772</v>
      </c>
      <c r="K215" s="185">
        <f t="shared" si="52"/>
        <v>12620772</v>
      </c>
      <c r="L215" s="185">
        <f t="shared" si="52"/>
        <v>16481290</v>
      </c>
      <c r="M215" s="185">
        <f t="shared" si="52"/>
        <v>8704022</v>
      </c>
      <c r="N215" s="185">
        <f t="shared" si="52"/>
        <v>13465022</v>
      </c>
      <c r="O215" s="185">
        <f t="shared" si="46"/>
        <v>306234620</v>
      </c>
      <c r="P215" s="245">
        <v>306234620</v>
      </c>
      <c r="Q215" s="245">
        <f t="shared" si="47"/>
        <v>0</v>
      </c>
    </row>
    <row r="216" spans="2:17" ht="15">
      <c r="B216" s="243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57"/>
      <c r="P216" s="245"/>
      <c r="Q216" s="245"/>
    </row>
    <row r="217" spans="2:17" ht="15" hidden="1">
      <c r="B217" s="243"/>
      <c r="C217" s="245">
        <f>C215-C123</f>
        <v>-3489664</v>
      </c>
      <c r="D217" s="245">
        <f aca="true" t="shared" si="53" ref="D217:P217">D215-D123</f>
        <v>-1210810</v>
      </c>
      <c r="E217" s="245">
        <f t="shared" si="53"/>
        <v>143883125</v>
      </c>
      <c r="F217" s="245">
        <f t="shared" si="53"/>
        <v>-24103408</v>
      </c>
      <c r="G217" s="245">
        <f t="shared" si="53"/>
        <v>-3597180</v>
      </c>
      <c r="H217" s="245">
        <f t="shared" si="53"/>
        <v>-935180</v>
      </c>
      <c r="I217" s="245">
        <f t="shared" si="53"/>
        <v>-36433806</v>
      </c>
      <c r="J217" s="245">
        <f t="shared" si="53"/>
        <v>-29369560</v>
      </c>
      <c r="K217" s="245">
        <f t="shared" si="53"/>
        <v>-25713263</v>
      </c>
      <c r="L217" s="245">
        <f t="shared" si="53"/>
        <v>5651338</v>
      </c>
      <c r="M217" s="245">
        <f t="shared" si="53"/>
        <v>-2125930</v>
      </c>
      <c r="N217" s="245">
        <f t="shared" si="53"/>
        <v>-22555662</v>
      </c>
      <c r="O217" s="245">
        <f t="shared" si="53"/>
        <v>0</v>
      </c>
      <c r="P217" s="245">
        <f t="shared" si="53"/>
        <v>0</v>
      </c>
      <c r="Q217" s="245"/>
    </row>
    <row r="218" spans="2:17" ht="15">
      <c r="B218" s="243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57"/>
      <c r="P218" s="245"/>
      <c r="Q218" s="245"/>
    </row>
    <row r="219" spans="2:17" ht="15">
      <c r="B219" s="243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57"/>
      <c r="P219" s="245"/>
      <c r="Q219" s="245"/>
    </row>
    <row r="220" spans="2:17" ht="15">
      <c r="B220" s="243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57"/>
      <c r="P220" s="245"/>
      <c r="Q220" s="245"/>
    </row>
    <row r="221" spans="2:17" ht="15">
      <c r="B221" s="243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57"/>
      <c r="P221" s="245"/>
      <c r="Q221" s="245"/>
    </row>
    <row r="222" spans="2:17" ht="15">
      <c r="B222" s="243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57"/>
      <c r="P222" s="245"/>
      <c r="Q222" s="245"/>
    </row>
    <row r="223" spans="2:17" ht="15">
      <c r="B223" s="243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57"/>
      <c r="P223" s="245"/>
      <c r="Q223" s="245"/>
    </row>
    <row r="224" spans="2:17" ht="15">
      <c r="B224" s="243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57"/>
      <c r="P224" s="245"/>
      <c r="Q224" s="245"/>
    </row>
    <row r="225" spans="2:17" ht="15">
      <c r="B225" s="243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57"/>
      <c r="P225" s="245"/>
      <c r="Q225" s="245"/>
    </row>
    <row r="226" spans="2:17" ht="15">
      <c r="B226" s="243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57"/>
      <c r="P226" s="245"/>
      <c r="Q226" s="245"/>
    </row>
    <row r="227" spans="2:17" ht="15">
      <c r="B227" s="243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57"/>
      <c r="P227" s="245"/>
      <c r="Q227" s="245"/>
    </row>
    <row r="228" spans="2:17" ht="15">
      <c r="B228" s="243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57"/>
      <c r="P228" s="245"/>
      <c r="Q228" s="245"/>
    </row>
  </sheetData>
  <sheetProtection/>
  <mergeCells count="2">
    <mergeCell ref="A2:O2"/>
    <mergeCell ref="A3:O3"/>
  </mergeCells>
  <printOptions/>
  <pageMargins left="0.11811023622047245" right="0" top="0.5511811023622047" bottom="0.5511811023622047" header="0.31496062992125984" footer="0.31496062992125984"/>
  <pageSetup fitToHeight="4" fitToWidth="1" horizontalDpi="600" verticalDpi="600" orientation="landscape" paperSize="9" scale="49" r:id="rId1"/>
  <headerFooter>
    <oddHeader>&amp;C26. melléklet a 3/2018. (II.22.)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A15" sqref="A15"/>
    </sheetView>
  </sheetViews>
  <sheetFormatPr defaultColWidth="9.140625" defaultRowHeight="15"/>
  <cols>
    <col min="1" max="1" width="91.140625" style="219" customWidth="1"/>
    <col min="2" max="2" width="9.140625" style="219" customWidth="1"/>
    <col min="3" max="3" width="12.140625" style="241" customWidth="1"/>
    <col min="4" max="6" width="12.57421875" style="241" customWidth="1"/>
    <col min="7" max="7" width="13.00390625" style="241" customWidth="1"/>
    <col min="8" max="8" width="13.28125" style="241" customWidth="1"/>
    <col min="9" max="9" width="12.8515625" style="241" customWidth="1"/>
    <col min="10" max="10" width="15.28125" style="241" customWidth="1"/>
    <col min="11" max="11" width="16.140625" style="241" customWidth="1"/>
    <col min="12" max="12" width="12.140625" style="241" customWidth="1"/>
    <col min="13" max="13" width="14.140625" style="241" customWidth="1"/>
    <col min="14" max="14" width="14.00390625" style="241" customWidth="1"/>
    <col min="15" max="15" width="21.140625" style="242" customWidth="1"/>
    <col min="16" max="17" width="0" style="241" hidden="1" customWidth="1"/>
    <col min="18" max="19" width="9.140625" style="241" customWidth="1"/>
    <col min="20" max="16384" width="9.140625" style="219" customWidth="1"/>
  </cols>
  <sheetData>
    <row r="1" spans="1:6" ht="12.75" hidden="1">
      <c r="A1" s="238" t="s">
        <v>27</v>
      </c>
      <c r="B1" s="239"/>
      <c r="C1" s="240"/>
      <c r="D1" s="240"/>
      <c r="E1" s="240"/>
      <c r="F1" s="240"/>
    </row>
    <row r="2" spans="1:15" ht="28.5" customHeight="1">
      <c r="A2" s="298" t="s">
        <v>723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26.25" customHeight="1">
      <c r="A3" s="300" t="s">
        <v>714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ht="15">
      <c r="A4" s="243"/>
    </row>
    <row r="5" ht="15">
      <c r="A5" s="243" t="s">
        <v>4</v>
      </c>
    </row>
    <row r="6" spans="1:17" ht="25.5">
      <c r="A6" s="2" t="s">
        <v>100</v>
      </c>
      <c r="B6" s="3" t="s">
        <v>101</v>
      </c>
      <c r="C6" s="244" t="s">
        <v>15</v>
      </c>
      <c r="D6" s="244" t="s">
        <v>16</v>
      </c>
      <c r="E6" s="244" t="s">
        <v>17</v>
      </c>
      <c r="F6" s="244" t="s">
        <v>18</v>
      </c>
      <c r="G6" s="244" t="s">
        <v>19</v>
      </c>
      <c r="H6" s="244" t="s">
        <v>20</v>
      </c>
      <c r="I6" s="244" t="s">
        <v>21</v>
      </c>
      <c r="J6" s="244" t="s">
        <v>22</v>
      </c>
      <c r="K6" s="244" t="s">
        <v>23</v>
      </c>
      <c r="L6" s="244" t="s">
        <v>24</v>
      </c>
      <c r="M6" s="244" t="s">
        <v>25</v>
      </c>
      <c r="N6" s="244" t="s">
        <v>26</v>
      </c>
      <c r="O6" s="185" t="s">
        <v>3</v>
      </c>
      <c r="P6" s="245"/>
      <c r="Q6" s="245" t="s">
        <v>682</v>
      </c>
    </row>
    <row r="7" spans="1:17" ht="15">
      <c r="A7" s="31" t="s">
        <v>102</v>
      </c>
      <c r="B7" s="32" t="s">
        <v>103</v>
      </c>
      <c r="C7" s="244">
        <v>2058000</v>
      </c>
      <c r="D7" s="244">
        <v>2058000</v>
      </c>
      <c r="E7" s="244">
        <v>2058000</v>
      </c>
      <c r="F7" s="244">
        <v>2058000</v>
      </c>
      <c r="G7" s="244">
        <v>2058000</v>
      </c>
      <c r="H7" s="244">
        <v>2058000</v>
      </c>
      <c r="I7" s="244">
        <v>2058000</v>
      </c>
      <c r="J7" s="244">
        <v>2058000</v>
      </c>
      <c r="K7" s="244">
        <v>2058000</v>
      </c>
      <c r="L7" s="244">
        <v>2058000</v>
      </c>
      <c r="M7" s="244">
        <v>2058000</v>
      </c>
      <c r="N7" s="244">
        <v>2062000</v>
      </c>
      <c r="O7" s="185">
        <f>SUM(C7:N7)</f>
        <v>24700000</v>
      </c>
      <c r="P7" s="245">
        <v>17840</v>
      </c>
      <c r="Q7" s="245">
        <f>O7-P7</f>
        <v>24682160</v>
      </c>
    </row>
    <row r="8" spans="1:17" ht="15">
      <c r="A8" s="31" t="s">
        <v>104</v>
      </c>
      <c r="B8" s="33" t="s">
        <v>105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185">
        <f aca="true" t="shared" si="0" ref="O8:O71">SUM(C8:N8)</f>
        <v>0</v>
      </c>
      <c r="P8" s="245"/>
      <c r="Q8" s="245">
        <f aca="true" t="shared" si="1" ref="Q8:Q71">O8-P8</f>
        <v>0</v>
      </c>
    </row>
    <row r="9" spans="1:17" ht="15">
      <c r="A9" s="31" t="s">
        <v>106</v>
      </c>
      <c r="B9" s="33" t="s">
        <v>107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185">
        <f t="shared" si="0"/>
        <v>0</v>
      </c>
      <c r="P9" s="245"/>
      <c r="Q9" s="245">
        <f t="shared" si="1"/>
        <v>0</v>
      </c>
    </row>
    <row r="10" spans="1:17" ht="15">
      <c r="A10" s="34" t="s">
        <v>108</v>
      </c>
      <c r="B10" s="33" t="s">
        <v>109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185">
        <f t="shared" si="0"/>
        <v>0</v>
      </c>
      <c r="P10" s="245"/>
      <c r="Q10" s="245">
        <f t="shared" si="1"/>
        <v>0</v>
      </c>
    </row>
    <row r="11" spans="1:17" ht="15">
      <c r="A11" s="34" t="s">
        <v>110</v>
      </c>
      <c r="B11" s="33" t="s">
        <v>111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185">
        <f t="shared" si="0"/>
        <v>0</v>
      </c>
      <c r="P11" s="245"/>
      <c r="Q11" s="245">
        <f t="shared" si="1"/>
        <v>0</v>
      </c>
    </row>
    <row r="12" spans="1:17" ht="15">
      <c r="A12" s="34" t="s">
        <v>112</v>
      </c>
      <c r="B12" s="33" t="s">
        <v>113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185">
        <f t="shared" si="0"/>
        <v>0</v>
      </c>
      <c r="P12" s="245"/>
      <c r="Q12" s="245">
        <f t="shared" si="1"/>
        <v>0</v>
      </c>
    </row>
    <row r="13" spans="1:17" ht="15">
      <c r="A13" s="34" t="s">
        <v>114</v>
      </c>
      <c r="B13" s="33" t="s">
        <v>115</v>
      </c>
      <c r="C13" s="244"/>
      <c r="D13" s="244"/>
      <c r="E13" s="244">
        <v>1220000</v>
      </c>
      <c r="F13" s="244"/>
      <c r="G13" s="244"/>
      <c r="H13" s="244">
        <v>320000</v>
      </c>
      <c r="I13" s="244"/>
      <c r="J13" s="244"/>
      <c r="K13" s="244"/>
      <c r="L13" s="244"/>
      <c r="M13" s="244"/>
      <c r="N13" s="244"/>
      <c r="O13" s="185">
        <f t="shared" si="0"/>
        <v>1540000</v>
      </c>
      <c r="P13" s="245">
        <v>1895</v>
      </c>
      <c r="Q13" s="245">
        <f t="shared" si="1"/>
        <v>1538105</v>
      </c>
    </row>
    <row r="14" spans="1:17" ht="15">
      <c r="A14" s="34" t="s">
        <v>116</v>
      </c>
      <c r="B14" s="33" t="s">
        <v>117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185">
        <f t="shared" si="0"/>
        <v>0</v>
      </c>
      <c r="P14" s="245"/>
      <c r="Q14" s="245">
        <f t="shared" si="1"/>
        <v>0</v>
      </c>
    </row>
    <row r="15" spans="1:17" ht="15">
      <c r="A15" s="5" t="s">
        <v>118</v>
      </c>
      <c r="B15" s="33" t="s">
        <v>119</v>
      </c>
      <c r="C15" s="244">
        <v>15000</v>
      </c>
      <c r="D15" s="244">
        <v>15000</v>
      </c>
      <c r="E15" s="244">
        <v>15000</v>
      </c>
      <c r="F15" s="244">
        <v>15000</v>
      </c>
      <c r="G15" s="244">
        <v>15000</v>
      </c>
      <c r="H15" s="244">
        <v>15000</v>
      </c>
      <c r="I15" s="244">
        <v>15000</v>
      </c>
      <c r="J15" s="244">
        <v>15000</v>
      </c>
      <c r="K15" s="244">
        <v>15000</v>
      </c>
      <c r="L15" s="244">
        <v>15000</v>
      </c>
      <c r="M15" s="244">
        <v>15000</v>
      </c>
      <c r="N15" s="244">
        <v>35000</v>
      </c>
      <c r="O15" s="185">
        <f t="shared" si="0"/>
        <v>200000</v>
      </c>
      <c r="P15" s="245">
        <v>250</v>
      </c>
      <c r="Q15" s="245">
        <f t="shared" si="1"/>
        <v>199750</v>
      </c>
    </row>
    <row r="16" spans="1:17" ht="15">
      <c r="A16" s="5" t="s">
        <v>120</v>
      </c>
      <c r="B16" s="33" t="s">
        <v>121</v>
      </c>
      <c r="C16" s="244"/>
      <c r="D16" s="244"/>
      <c r="E16" s="244">
        <v>60000</v>
      </c>
      <c r="F16" s="244">
        <v>60000</v>
      </c>
      <c r="G16" s="244">
        <v>60000</v>
      </c>
      <c r="H16" s="244">
        <v>96000</v>
      </c>
      <c r="I16" s="244">
        <v>60000</v>
      </c>
      <c r="J16" s="244">
        <v>60000</v>
      </c>
      <c r="K16" s="244">
        <v>60000</v>
      </c>
      <c r="L16" s="244">
        <v>60000</v>
      </c>
      <c r="M16" s="244">
        <v>60000</v>
      </c>
      <c r="N16" s="244"/>
      <c r="O16" s="185">
        <f t="shared" si="0"/>
        <v>576000</v>
      </c>
      <c r="P16" s="245">
        <v>580</v>
      </c>
      <c r="Q16" s="245">
        <f t="shared" si="1"/>
        <v>575420</v>
      </c>
    </row>
    <row r="17" spans="1:17" ht="15">
      <c r="A17" s="5" t="s">
        <v>122</v>
      </c>
      <c r="B17" s="33" t="s">
        <v>123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185">
        <f t="shared" si="0"/>
        <v>0</v>
      </c>
      <c r="P17" s="245"/>
      <c r="Q17" s="245">
        <f t="shared" si="1"/>
        <v>0</v>
      </c>
    </row>
    <row r="18" spans="1:17" ht="15">
      <c r="A18" s="5" t="s">
        <v>124</v>
      </c>
      <c r="B18" s="33" t="s">
        <v>125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185">
        <f t="shared" si="0"/>
        <v>0</v>
      </c>
      <c r="P18" s="245"/>
      <c r="Q18" s="245">
        <f t="shared" si="1"/>
        <v>0</v>
      </c>
    </row>
    <row r="19" spans="1:17" ht="15">
      <c r="A19" s="5" t="s">
        <v>465</v>
      </c>
      <c r="B19" s="33" t="s">
        <v>126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185">
        <f t="shared" si="0"/>
        <v>0</v>
      </c>
      <c r="P19" s="245"/>
      <c r="Q19" s="245">
        <f t="shared" si="1"/>
        <v>0</v>
      </c>
    </row>
    <row r="20" spans="1:17" ht="15">
      <c r="A20" s="35" t="s">
        <v>403</v>
      </c>
      <c r="B20" s="36" t="s">
        <v>127</v>
      </c>
      <c r="C20" s="185">
        <f>SUM(C7:C19)</f>
        <v>2073000</v>
      </c>
      <c r="D20" s="185">
        <f aca="true" t="shared" si="2" ref="D20:N20">SUM(D7:D19)</f>
        <v>2073000</v>
      </c>
      <c r="E20" s="185">
        <f t="shared" si="2"/>
        <v>3353000</v>
      </c>
      <c r="F20" s="185">
        <f t="shared" si="2"/>
        <v>2133000</v>
      </c>
      <c r="G20" s="185">
        <f t="shared" si="2"/>
        <v>2133000</v>
      </c>
      <c r="H20" s="185">
        <f t="shared" si="2"/>
        <v>2489000</v>
      </c>
      <c r="I20" s="185">
        <f t="shared" si="2"/>
        <v>2133000</v>
      </c>
      <c r="J20" s="185">
        <f t="shared" si="2"/>
        <v>2133000</v>
      </c>
      <c r="K20" s="185">
        <f t="shared" si="2"/>
        <v>2133000</v>
      </c>
      <c r="L20" s="185">
        <f t="shared" si="2"/>
        <v>2133000</v>
      </c>
      <c r="M20" s="185">
        <f t="shared" si="2"/>
        <v>2133000</v>
      </c>
      <c r="N20" s="185">
        <f t="shared" si="2"/>
        <v>2097000</v>
      </c>
      <c r="O20" s="185">
        <f t="shared" si="0"/>
        <v>27016000</v>
      </c>
      <c r="P20" s="245">
        <v>20565</v>
      </c>
      <c r="Q20" s="245">
        <f t="shared" si="1"/>
        <v>26995435</v>
      </c>
    </row>
    <row r="21" spans="1:17" ht="15">
      <c r="A21" s="5" t="s">
        <v>128</v>
      </c>
      <c r="B21" s="33" t="s">
        <v>129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185">
        <f t="shared" si="0"/>
        <v>0</v>
      </c>
      <c r="P21" s="245"/>
      <c r="Q21" s="245">
        <f t="shared" si="1"/>
        <v>0</v>
      </c>
    </row>
    <row r="22" spans="1:17" ht="15">
      <c r="A22" s="5" t="s">
        <v>130</v>
      </c>
      <c r="B22" s="33" t="s">
        <v>131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185">
        <f t="shared" si="0"/>
        <v>0</v>
      </c>
      <c r="P22" s="245"/>
      <c r="Q22" s="245">
        <f t="shared" si="1"/>
        <v>0</v>
      </c>
    </row>
    <row r="23" spans="1:17" ht="15">
      <c r="A23" s="6" t="s">
        <v>132</v>
      </c>
      <c r="B23" s="33" t="s">
        <v>133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185">
        <f t="shared" si="0"/>
        <v>0</v>
      </c>
      <c r="P23" s="245"/>
      <c r="Q23" s="245">
        <f t="shared" si="1"/>
        <v>0</v>
      </c>
    </row>
    <row r="24" spans="1:17" ht="15">
      <c r="A24" s="7" t="s">
        <v>404</v>
      </c>
      <c r="B24" s="36" t="s">
        <v>134</v>
      </c>
      <c r="C24" s="185">
        <f>SUM(C21:C23)</f>
        <v>0</v>
      </c>
      <c r="D24" s="185">
        <f aca="true" t="shared" si="3" ref="D24:N24">SUM(D21:D23)</f>
        <v>0</v>
      </c>
      <c r="E24" s="185">
        <f t="shared" si="3"/>
        <v>0</v>
      </c>
      <c r="F24" s="185">
        <f t="shared" si="3"/>
        <v>0</v>
      </c>
      <c r="G24" s="185">
        <f t="shared" si="3"/>
        <v>0</v>
      </c>
      <c r="H24" s="185">
        <f t="shared" si="3"/>
        <v>0</v>
      </c>
      <c r="I24" s="185">
        <f t="shared" si="3"/>
        <v>0</v>
      </c>
      <c r="J24" s="185">
        <f t="shared" si="3"/>
        <v>0</v>
      </c>
      <c r="K24" s="185">
        <f t="shared" si="3"/>
        <v>0</v>
      </c>
      <c r="L24" s="185">
        <f t="shared" si="3"/>
        <v>0</v>
      </c>
      <c r="M24" s="185">
        <f t="shared" si="3"/>
        <v>0</v>
      </c>
      <c r="N24" s="185">
        <f t="shared" si="3"/>
        <v>0</v>
      </c>
      <c r="O24" s="185">
        <f t="shared" si="0"/>
        <v>0</v>
      </c>
      <c r="P24" s="245"/>
      <c r="Q24" s="245">
        <f t="shared" si="1"/>
        <v>0</v>
      </c>
    </row>
    <row r="25" spans="1:17" ht="15">
      <c r="A25" s="35" t="s">
        <v>495</v>
      </c>
      <c r="B25" s="36" t="s">
        <v>135</v>
      </c>
      <c r="C25" s="185">
        <f>C24+C20</f>
        <v>2073000</v>
      </c>
      <c r="D25" s="185">
        <f aca="true" t="shared" si="4" ref="D25:N25">D24+D20</f>
        <v>2073000</v>
      </c>
      <c r="E25" s="185">
        <f t="shared" si="4"/>
        <v>3353000</v>
      </c>
      <c r="F25" s="185">
        <f t="shared" si="4"/>
        <v>2133000</v>
      </c>
      <c r="G25" s="185">
        <f t="shared" si="4"/>
        <v>2133000</v>
      </c>
      <c r="H25" s="185">
        <f t="shared" si="4"/>
        <v>2489000</v>
      </c>
      <c r="I25" s="185">
        <f t="shared" si="4"/>
        <v>2133000</v>
      </c>
      <c r="J25" s="185">
        <f t="shared" si="4"/>
        <v>2133000</v>
      </c>
      <c r="K25" s="185">
        <f t="shared" si="4"/>
        <v>2133000</v>
      </c>
      <c r="L25" s="185">
        <f t="shared" si="4"/>
        <v>2133000</v>
      </c>
      <c r="M25" s="185">
        <f t="shared" si="4"/>
        <v>2133000</v>
      </c>
      <c r="N25" s="185">
        <f t="shared" si="4"/>
        <v>2097000</v>
      </c>
      <c r="O25" s="185">
        <f t="shared" si="0"/>
        <v>27016000</v>
      </c>
      <c r="P25" s="245">
        <v>20565</v>
      </c>
      <c r="Q25" s="245">
        <f t="shared" si="1"/>
        <v>26995435</v>
      </c>
    </row>
    <row r="26" spans="1:17" ht="15">
      <c r="A26" s="7" t="s">
        <v>466</v>
      </c>
      <c r="B26" s="36" t="s">
        <v>136</v>
      </c>
      <c r="C26" s="244">
        <v>560000</v>
      </c>
      <c r="D26" s="244">
        <v>440000</v>
      </c>
      <c r="E26" s="244">
        <v>440000</v>
      </c>
      <c r="F26" s="244">
        <v>440000</v>
      </c>
      <c r="G26" s="244">
        <v>440000</v>
      </c>
      <c r="H26" s="244">
        <v>440000</v>
      </c>
      <c r="I26" s="244">
        <v>440000</v>
      </c>
      <c r="J26" s="244">
        <v>440000</v>
      </c>
      <c r="K26" s="244">
        <v>440000</v>
      </c>
      <c r="L26" s="244">
        <v>440000</v>
      </c>
      <c r="M26" s="244">
        <v>440000</v>
      </c>
      <c r="N26" s="244">
        <v>440000</v>
      </c>
      <c r="O26" s="185">
        <f t="shared" si="0"/>
        <v>5400000</v>
      </c>
      <c r="P26" s="245">
        <v>5122</v>
      </c>
      <c r="Q26" s="245">
        <f t="shared" si="1"/>
        <v>5394878</v>
      </c>
    </row>
    <row r="27" spans="1:17" ht="15">
      <c r="A27" s="5" t="s">
        <v>137</v>
      </c>
      <c r="B27" s="33" t="s">
        <v>138</v>
      </c>
      <c r="C27" s="244">
        <v>10000</v>
      </c>
      <c r="D27" s="244">
        <v>10000</v>
      </c>
      <c r="E27" s="244">
        <v>20000</v>
      </c>
      <c r="F27" s="244">
        <v>5000</v>
      </c>
      <c r="G27" s="244">
        <v>10000</v>
      </c>
      <c r="H27" s="244">
        <v>10000</v>
      </c>
      <c r="I27" s="244">
        <v>10000</v>
      </c>
      <c r="J27" s="244">
        <v>5000</v>
      </c>
      <c r="K27" s="244">
        <v>85000</v>
      </c>
      <c r="L27" s="244">
        <v>5000</v>
      </c>
      <c r="M27" s="244">
        <v>5000</v>
      </c>
      <c r="N27" s="244">
        <v>25000</v>
      </c>
      <c r="O27" s="185">
        <f t="shared" si="0"/>
        <v>200000</v>
      </c>
      <c r="P27" s="245">
        <v>350</v>
      </c>
      <c r="Q27" s="245">
        <f t="shared" si="1"/>
        <v>199650</v>
      </c>
    </row>
    <row r="28" spans="1:17" ht="15">
      <c r="A28" s="5" t="s">
        <v>139</v>
      </c>
      <c r="B28" s="33" t="s">
        <v>140</v>
      </c>
      <c r="C28" s="244">
        <v>10000</v>
      </c>
      <c r="D28" s="244">
        <v>75000</v>
      </c>
      <c r="E28" s="244">
        <v>75000</v>
      </c>
      <c r="F28" s="244">
        <v>75000</v>
      </c>
      <c r="G28" s="244">
        <v>75000</v>
      </c>
      <c r="H28" s="244">
        <v>75000</v>
      </c>
      <c r="I28" s="244">
        <v>75000</v>
      </c>
      <c r="J28" s="244">
        <v>75000</v>
      </c>
      <c r="K28" s="244">
        <v>70000</v>
      </c>
      <c r="L28" s="244">
        <v>45000</v>
      </c>
      <c r="M28" s="244">
        <v>75000</v>
      </c>
      <c r="N28" s="244">
        <v>75000</v>
      </c>
      <c r="O28" s="185">
        <f t="shared" si="0"/>
        <v>800000</v>
      </c>
      <c r="P28" s="245">
        <v>1050</v>
      </c>
      <c r="Q28" s="245">
        <f t="shared" si="1"/>
        <v>798950</v>
      </c>
    </row>
    <row r="29" spans="1:17" ht="15">
      <c r="A29" s="5" t="s">
        <v>141</v>
      </c>
      <c r="B29" s="33" t="s">
        <v>142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185">
        <f t="shared" si="0"/>
        <v>0</v>
      </c>
      <c r="P29" s="245">
        <v>0</v>
      </c>
      <c r="Q29" s="245">
        <f t="shared" si="1"/>
        <v>0</v>
      </c>
    </row>
    <row r="30" spans="1:17" ht="15">
      <c r="A30" s="7" t="s">
        <v>405</v>
      </c>
      <c r="B30" s="36" t="s">
        <v>143</v>
      </c>
      <c r="C30" s="185">
        <f>SUM(C27:C29)</f>
        <v>20000</v>
      </c>
      <c r="D30" s="185">
        <f aca="true" t="shared" si="5" ref="D30:N30">SUM(D27:D29)</f>
        <v>85000</v>
      </c>
      <c r="E30" s="185">
        <f t="shared" si="5"/>
        <v>95000</v>
      </c>
      <c r="F30" s="185">
        <f t="shared" si="5"/>
        <v>80000</v>
      </c>
      <c r="G30" s="185">
        <f t="shared" si="5"/>
        <v>85000</v>
      </c>
      <c r="H30" s="185">
        <f t="shared" si="5"/>
        <v>85000</v>
      </c>
      <c r="I30" s="185">
        <f t="shared" si="5"/>
        <v>85000</v>
      </c>
      <c r="J30" s="185">
        <f t="shared" si="5"/>
        <v>80000</v>
      </c>
      <c r="K30" s="185">
        <f t="shared" si="5"/>
        <v>155000</v>
      </c>
      <c r="L30" s="185">
        <f t="shared" si="5"/>
        <v>50000</v>
      </c>
      <c r="M30" s="185">
        <f t="shared" si="5"/>
        <v>80000</v>
      </c>
      <c r="N30" s="185">
        <f t="shared" si="5"/>
        <v>100000</v>
      </c>
      <c r="O30" s="185">
        <f t="shared" si="0"/>
        <v>1000000</v>
      </c>
      <c r="P30" s="245">
        <v>1400</v>
      </c>
      <c r="Q30" s="245">
        <f t="shared" si="1"/>
        <v>998600</v>
      </c>
    </row>
    <row r="31" spans="1:17" ht="15">
      <c r="A31" s="5" t="s">
        <v>144</v>
      </c>
      <c r="B31" s="33" t="s">
        <v>145</v>
      </c>
      <c r="C31" s="244">
        <v>140000</v>
      </c>
      <c r="D31" s="244">
        <v>140000</v>
      </c>
      <c r="E31" s="244">
        <v>140000</v>
      </c>
      <c r="F31" s="244">
        <v>140000</v>
      </c>
      <c r="G31" s="244">
        <v>140000</v>
      </c>
      <c r="H31" s="244">
        <v>140000</v>
      </c>
      <c r="I31" s="244">
        <v>140000</v>
      </c>
      <c r="J31" s="244">
        <v>140000</v>
      </c>
      <c r="K31" s="244">
        <v>140000</v>
      </c>
      <c r="L31" s="244">
        <v>140000</v>
      </c>
      <c r="M31" s="244">
        <v>140000</v>
      </c>
      <c r="N31" s="244">
        <v>160000</v>
      </c>
      <c r="O31" s="185">
        <f t="shared" si="0"/>
        <v>1700000</v>
      </c>
      <c r="P31" s="245">
        <v>1200</v>
      </c>
      <c r="Q31" s="245">
        <f t="shared" si="1"/>
        <v>1698800</v>
      </c>
    </row>
    <row r="32" spans="1:17" ht="15">
      <c r="A32" s="5" t="s">
        <v>146</v>
      </c>
      <c r="B32" s="33" t="s">
        <v>147</v>
      </c>
      <c r="C32" s="244">
        <v>40000</v>
      </c>
      <c r="D32" s="244">
        <v>40000</v>
      </c>
      <c r="E32" s="244">
        <v>42000</v>
      </c>
      <c r="F32" s="244">
        <v>42000</v>
      </c>
      <c r="G32" s="244">
        <v>42000</v>
      </c>
      <c r="H32" s="244">
        <v>42000</v>
      </c>
      <c r="I32" s="244">
        <v>42000</v>
      </c>
      <c r="J32" s="244">
        <v>42000</v>
      </c>
      <c r="K32" s="244">
        <v>42000</v>
      </c>
      <c r="L32" s="244">
        <v>42000</v>
      </c>
      <c r="M32" s="244">
        <v>42000</v>
      </c>
      <c r="N32" s="244">
        <v>92000</v>
      </c>
      <c r="O32" s="185">
        <f t="shared" si="0"/>
        <v>550000</v>
      </c>
      <c r="P32" s="245">
        <v>700</v>
      </c>
      <c r="Q32" s="245">
        <f t="shared" si="1"/>
        <v>549300</v>
      </c>
    </row>
    <row r="33" spans="1:17" ht="15">
      <c r="A33" s="7" t="s">
        <v>496</v>
      </c>
      <c r="B33" s="36" t="s">
        <v>148</v>
      </c>
      <c r="C33" s="185">
        <f>SUM(C31:C32)</f>
        <v>180000</v>
      </c>
      <c r="D33" s="185">
        <f aca="true" t="shared" si="6" ref="D33:N33">SUM(D31:D32)</f>
        <v>180000</v>
      </c>
      <c r="E33" s="185">
        <f t="shared" si="6"/>
        <v>182000</v>
      </c>
      <c r="F33" s="185">
        <f t="shared" si="6"/>
        <v>182000</v>
      </c>
      <c r="G33" s="185">
        <f t="shared" si="6"/>
        <v>182000</v>
      </c>
      <c r="H33" s="185">
        <f t="shared" si="6"/>
        <v>182000</v>
      </c>
      <c r="I33" s="185">
        <f t="shared" si="6"/>
        <v>182000</v>
      </c>
      <c r="J33" s="185">
        <f t="shared" si="6"/>
        <v>182000</v>
      </c>
      <c r="K33" s="185">
        <f t="shared" si="6"/>
        <v>182000</v>
      </c>
      <c r="L33" s="185">
        <f t="shared" si="6"/>
        <v>182000</v>
      </c>
      <c r="M33" s="185">
        <f t="shared" si="6"/>
        <v>182000</v>
      </c>
      <c r="N33" s="185">
        <f t="shared" si="6"/>
        <v>252000</v>
      </c>
      <c r="O33" s="185">
        <f t="shared" si="0"/>
        <v>2250000</v>
      </c>
      <c r="P33" s="245">
        <v>1900</v>
      </c>
      <c r="Q33" s="245">
        <f t="shared" si="1"/>
        <v>2248100</v>
      </c>
    </row>
    <row r="34" spans="1:17" ht="15">
      <c r="A34" s="5" t="s">
        <v>149</v>
      </c>
      <c r="B34" s="33" t="s">
        <v>150</v>
      </c>
      <c r="C34" s="244">
        <v>90000</v>
      </c>
      <c r="D34" s="244">
        <v>90000</v>
      </c>
      <c r="E34" s="244">
        <v>120000</v>
      </c>
      <c r="F34" s="244">
        <v>200000</v>
      </c>
      <c r="G34" s="244">
        <v>70000</v>
      </c>
      <c r="H34" s="244">
        <v>58000</v>
      </c>
      <c r="I34" s="244">
        <v>58000</v>
      </c>
      <c r="J34" s="244">
        <v>58000</v>
      </c>
      <c r="K34" s="244">
        <v>80000</v>
      </c>
      <c r="L34" s="244">
        <v>73000</v>
      </c>
      <c r="M34" s="244">
        <v>79000</v>
      </c>
      <c r="N34" s="244">
        <v>124000</v>
      </c>
      <c r="O34" s="185">
        <f t="shared" si="0"/>
        <v>1100000</v>
      </c>
      <c r="P34" s="245">
        <v>800</v>
      </c>
      <c r="Q34" s="245">
        <f t="shared" si="1"/>
        <v>1099200</v>
      </c>
    </row>
    <row r="35" spans="1:17" ht="15">
      <c r="A35" s="5" t="s">
        <v>151</v>
      </c>
      <c r="B35" s="33" t="s">
        <v>152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185">
        <f t="shared" si="0"/>
        <v>0</v>
      </c>
      <c r="P35" s="245">
        <v>0</v>
      </c>
      <c r="Q35" s="245">
        <f t="shared" si="1"/>
        <v>0</v>
      </c>
    </row>
    <row r="36" spans="1:17" ht="15">
      <c r="A36" s="5" t="s">
        <v>467</v>
      </c>
      <c r="B36" s="33" t="s">
        <v>153</v>
      </c>
      <c r="C36" s="244"/>
      <c r="D36" s="244"/>
      <c r="E36" s="244">
        <v>10000</v>
      </c>
      <c r="F36" s="244"/>
      <c r="G36" s="244"/>
      <c r="H36" s="244">
        <v>10000</v>
      </c>
      <c r="I36" s="244"/>
      <c r="J36" s="244"/>
      <c r="K36" s="244">
        <v>10000</v>
      </c>
      <c r="L36" s="244"/>
      <c r="M36" s="244"/>
      <c r="N36" s="244">
        <v>10000</v>
      </c>
      <c r="O36" s="185">
        <f t="shared" si="0"/>
        <v>40000</v>
      </c>
      <c r="P36" s="245">
        <v>0</v>
      </c>
      <c r="Q36" s="245">
        <f t="shared" si="1"/>
        <v>40000</v>
      </c>
    </row>
    <row r="37" spans="1:17" ht="15">
      <c r="A37" s="5" t="s">
        <v>154</v>
      </c>
      <c r="B37" s="33" t="s">
        <v>155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185">
        <f t="shared" si="0"/>
        <v>0</v>
      </c>
      <c r="P37" s="245">
        <v>150</v>
      </c>
      <c r="Q37" s="245">
        <f t="shared" si="1"/>
        <v>-150</v>
      </c>
    </row>
    <row r="38" spans="1:17" ht="15">
      <c r="A38" s="10" t="s">
        <v>468</v>
      </c>
      <c r="B38" s="33" t="s">
        <v>156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85">
        <f t="shared" si="0"/>
        <v>0</v>
      </c>
      <c r="P38" s="245">
        <v>0</v>
      </c>
      <c r="Q38" s="245">
        <f t="shared" si="1"/>
        <v>0</v>
      </c>
    </row>
    <row r="39" spans="1:17" ht="15">
      <c r="A39" s="6" t="s">
        <v>157</v>
      </c>
      <c r="B39" s="33" t="s">
        <v>158</v>
      </c>
      <c r="C39" s="244">
        <v>20000</v>
      </c>
      <c r="D39" s="244">
        <v>20000</v>
      </c>
      <c r="E39" s="244">
        <v>20000</v>
      </c>
      <c r="F39" s="244">
        <v>20000</v>
      </c>
      <c r="G39" s="244">
        <v>250000</v>
      </c>
      <c r="H39" s="244">
        <v>20000</v>
      </c>
      <c r="I39" s="244">
        <v>20000</v>
      </c>
      <c r="J39" s="244">
        <v>20000</v>
      </c>
      <c r="K39" s="244">
        <v>140000</v>
      </c>
      <c r="L39" s="244">
        <v>20000</v>
      </c>
      <c r="M39" s="244">
        <v>20000</v>
      </c>
      <c r="N39" s="244">
        <v>30000</v>
      </c>
      <c r="O39" s="185">
        <f t="shared" si="0"/>
        <v>600000</v>
      </c>
      <c r="P39" s="245">
        <v>600</v>
      </c>
      <c r="Q39" s="245">
        <f t="shared" si="1"/>
        <v>599400</v>
      </c>
    </row>
    <row r="40" spans="1:17" ht="15">
      <c r="A40" s="5" t="s">
        <v>469</v>
      </c>
      <c r="B40" s="33" t="s">
        <v>159</v>
      </c>
      <c r="C40" s="244">
        <v>100000</v>
      </c>
      <c r="D40" s="244">
        <v>100000</v>
      </c>
      <c r="E40" s="244">
        <v>100000</v>
      </c>
      <c r="F40" s="244">
        <v>100000</v>
      </c>
      <c r="G40" s="244">
        <v>100000</v>
      </c>
      <c r="H40" s="244">
        <v>100000</v>
      </c>
      <c r="I40" s="244">
        <v>100000</v>
      </c>
      <c r="J40" s="244">
        <v>100000</v>
      </c>
      <c r="K40" s="244">
        <v>100000</v>
      </c>
      <c r="L40" s="244">
        <v>100000</v>
      </c>
      <c r="M40" s="244">
        <v>250000</v>
      </c>
      <c r="N40" s="244">
        <v>100000</v>
      </c>
      <c r="O40" s="185">
        <f t="shared" si="0"/>
        <v>1350000</v>
      </c>
      <c r="P40" s="245">
        <v>850</v>
      </c>
      <c r="Q40" s="245">
        <f t="shared" si="1"/>
        <v>1349150</v>
      </c>
    </row>
    <row r="41" spans="1:17" ht="15">
      <c r="A41" s="7" t="s">
        <v>406</v>
      </c>
      <c r="B41" s="36" t="s">
        <v>160</v>
      </c>
      <c r="C41" s="185">
        <f>SUM(C34:C40)</f>
        <v>210000</v>
      </c>
      <c r="D41" s="185">
        <f aca="true" t="shared" si="7" ref="D41:N41">SUM(D34:D40)</f>
        <v>210000</v>
      </c>
      <c r="E41" s="185">
        <f t="shared" si="7"/>
        <v>250000</v>
      </c>
      <c r="F41" s="185">
        <f t="shared" si="7"/>
        <v>320000</v>
      </c>
      <c r="G41" s="185">
        <f t="shared" si="7"/>
        <v>420000</v>
      </c>
      <c r="H41" s="185">
        <f t="shared" si="7"/>
        <v>188000</v>
      </c>
      <c r="I41" s="185">
        <f t="shared" si="7"/>
        <v>178000</v>
      </c>
      <c r="J41" s="185">
        <f t="shared" si="7"/>
        <v>178000</v>
      </c>
      <c r="K41" s="185">
        <f t="shared" si="7"/>
        <v>330000</v>
      </c>
      <c r="L41" s="185">
        <f t="shared" si="7"/>
        <v>193000</v>
      </c>
      <c r="M41" s="185">
        <f t="shared" si="7"/>
        <v>349000</v>
      </c>
      <c r="N41" s="185">
        <f t="shared" si="7"/>
        <v>264000</v>
      </c>
      <c r="O41" s="185">
        <f t="shared" si="0"/>
        <v>3090000</v>
      </c>
      <c r="P41" s="245">
        <v>2400</v>
      </c>
      <c r="Q41" s="245">
        <f t="shared" si="1"/>
        <v>3087600</v>
      </c>
    </row>
    <row r="42" spans="1:17" ht="15">
      <c r="A42" s="5" t="s">
        <v>161</v>
      </c>
      <c r="B42" s="33" t="s">
        <v>162</v>
      </c>
      <c r="C42" s="244"/>
      <c r="D42" s="244"/>
      <c r="E42" s="244"/>
      <c r="F42" s="244">
        <v>40000</v>
      </c>
      <c r="G42" s="244"/>
      <c r="H42" s="244"/>
      <c r="I42" s="244"/>
      <c r="J42" s="244">
        <v>10000</v>
      </c>
      <c r="K42" s="244">
        <v>30000</v>
      </c>
      <c r="L42" s="244"/>
      <c r="M42" s="244">
        <v>10000</v>
      </c>
      <c r="N42" s="244">
        <v>30000</v>
      </c>
      <c r="O42" s="185">
        <f t="shared" si="0"/>
        <v>120000</v>
      </c>
      <c r="P42" s="245">
        <v>120</v>
      </c>
      <c r="Q42" s="245">
        <f t="shared" si="1"/>
        <v>119880</v>
      </c>
    </row>
    <row r="43" spans="1:17" ht="15">
      <c r="A43" s="5" t="s">
        <v>163</v>
      </c>
      <c r="B43" s="33" t="s">
        <v>164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185">
        <f t="shared" si="0"/>
        <v>0</v>
      </c>
      <c r="P43" s="245">
        <v>0</v>
      </c>
      <c r="Q43" s="245">
        <f t="shared" si="1"/>
        <v>0</v>
      </c>
    </row>
    <row r="44" spans="1:17" ht="15">
      <c r="A44" s="7" t="s">
        <v>407</v>
      </c>
      <c r="B44" s="36" t="s">
        <v>165</v>
      </c>
      <c r="C44" s="185">
        <f>SUM(C42:C43)</f>
        <v>0</v>
      </c>
      <c r="D44" s="185">
        <f aca="true" t="shared" si="8" ref="D44:N44">SUM(D42:D43)</f>
        <v>0</v>
      </c>
      <c r="E44" s="185">
        <f t="shared" si="8"/>
        <v>0</v>
      </c>
      <c r="F44" s="185">
        <f t="shared" si="8"/>
        <v>40000</v>
      </c>
      <c r="G44" s="185">
        <f t="shared" si="8"/>
        <v>0</v>
      </c>
      <c r="H44" s="185">
        <f t="shared" si="8"/>
        <v>0</v>
      </c>
      <c r="I44" s="185">
        <f t="shared" si="8"/>
        <v>0</v>
      </c>
      <c r="J44" s="185">
        <f t="shared" si="8"/>
        <v>10000</v>
      </c>
      <c r="K44" s="185">
        <f t="shared" si="8"/>
        <v>30000</v>
      </c>
      <c r="L44" s="185">
        <f t="shared" si="8"/>
        <v>0</v>
      </c>
      <c r="M44" s="185">
        <f t="shared" si="8"/>
        <v>10000</v>
      </c>
      <c r="N44" s="185">
        <f t="shared" si="8"/>
        <v>30000</v>
      </c>
      <c r="O44" s="185">
        <f t="shared" si="0"/>
        <v>120000</v>
      </c>
      <c r="P44" s="245">
        <v>120</v>
      </c>
      <c r="Q44" s="245">
        <f t="shared" si="1"/>
        <v>119880</v>
      </c>
    </row>
    <row r="45" spans="1:17" ht="15">
      <c r="A45" s="5" t="s">
        <v>166</v>
      </c>
      <c r="B45" s="33" t="s">
        <v>167</v>
      </c>
      <c r="C45" s="244">
        <v>102000</v>
      </c>
      <c r="D45" s="244">
        <v>108000</v>
      </c>
      <c r="E45" s="244">
        <v>100000</v>
      </c>
      <c r="F45" s="244">
        <v>120000</v>
      </c>
      <c r="G45" s="244">
        <v>75000</v>
      </c>
      <c r="H45" s="244">
        <v>110000</v>
      </c>
      <c r="I45" s="244">
        <v>110000</v>
      </c>
      <c r="J45" s="244">
        <v>110000</v>
      </c>
      <c r="K45" s="244">
        <v>125000</v>
      </c>
      <c r="L45" s="244">
        <v>100000</v>
      </c>
      <c r="M45" s="244">
        <v>115000</v>
      </c>
      <c r="N45" s="244">
        <v>125000</v>
      </c>
      <c r="O45" s="185">
        <f t="shared" si="0"/>
        <v>1300000</v>
      </c>
      <c r="P45" s="245">
        <v>1240</v>
      </c>
      <c r="Q45" s="245">
        <f t="shared" si="1"/>
        <v>1298760</v>
      </c>
    </row>
    <row r="46" spans="1:17" ht="15">
      <c r="A46" s="5" t="s">
        <v>168</v>
      </c>
      <c r="B46" s="33" t="s">
        <v>169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185">
        <f t="shared" si="0"/>
        <v>0</v>
      </c>
      <c r="P46" s="245"/>
      <c r="Q46" s="245">
        <f t="shared" si="1"/>
        <v>0</v>
      </c>
    </row>
    <row r="47" spans="1:17" ht="15">
      <c r="A47" s="5" t="s">
        <v>470</v>
      </c>
      <c r="B47" s="33" t="s">
        <v>170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185">
        <f t="shared" si="0"/>
        <v>0</v>
      </c>
      <c r="P47" s="245"/>
      <c r="Q47" s="245">
        <f t="shared" si="1"/>
        <v>0</v>
      </c>
    </row>
    <row r="48" spans="1:17" ht="15">
      <c r="A48" s="5" t="s">
        <v>471</v>
      </c>
      <c r="B48" s="33" t="s">
        <v>171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185">
        <f t="shared" si="0"/>
        <v>0</v>
      </c>
      <c r="P48" s="245"/>
      <c r="Q48" s="245">
        <f t="shared" si="1"/>
        <v>0</v>
      </c>
    </row>
    <row r="49" spans="1:17" ht="15">
      <c r="A49" s="5" t="s">
        <v>172</v>
      </c>
      <c r="B49" s="33" t="s">
        <v>173</v>
      </c>
      <c r="C49" s="244"/>
      <c r="D49" s="244"/>
      <c r="E49" s="244"/>
      <c r="F49" s="244">
        <v>2000</v>
      </c>
      <c r="G49" s="244"/>
      <c r="H49" s="244"/>
      <c r="I49" s="244"/>
      <c r="J49" s="244"/>
      <c r="K49" s="244"/>
      <c r="L49" s="244"/>
      <c r="M49" s="244"/>
      <c r="N49" s="244"/>
      <c r="O49" s="185">
        <f t="shared" si="0"/>
        <v>2000</v>
      </c>
      <c r="P49" s="245"/>
      <c r="Q49" s="245">
        <f t="shared" si="1"/>
        <v>2000</v>
      </c>
    </row>
    <row r="50" spans="1:17" ht="15">
      <c r="A50" s="7" t="s">
        <v>408</v>
      </c>
      <c r="B50" s="36" t="s">
        <v>174</v>
      </c>
      <c r="C50" s="185">
        <f>SUM(C45:C49)</f>
        <v>102000</v>
      </c>
      <c r="D50" s="185">
        <f aca="true" t="shared" si="9" ref="D50:N50">SUM(D45:D49)</f>
        <v>108000</v>
      </c>
      <c r="E50" s="185">
        <f t="shared" si="9"/>
        <v>100000</v>
      </c>
      <c r="F50" s="185">
        <f t="shared" si="9"/>
        <v>122000</v>
      </c>
      <c r="G50" s="185">
        <f t="shared" si="9"/>
        <v>75000</v>
      </c>
      <c r="H50" s="185">
        <f t="shared" si="9"/>
        <v>110000</v>
      </c>
      <c r="I50" s="185">
        <f t="shared" si="9"/>
        <v>110000</v>
      </c>
      <c r="J50" s="185">
        <f t="shared" si="9"/>
        <v>110000</v>
      </c>
      <c r="K50" s="185">
        <f t="shared" si="9"/>
        <v>125000</v>
      </c>
      <c r="L50" s="185">
        <f t="shared" si="9"/>
        <v>100000</v>
      </c>
      <c r="M50" s="185">
        <f t="shared" si="9"/>
        <v>115000</v>
      </c>
      <c r="N50" s="185">
        <f t="shared" si="9"/>
        <v>125000</v>
      </c>
      <c r="O50" s="185">
        <f t="shared" si="0"/>
        <v>1302000</v>
      </c>
      <c r="P50" s="245">
        <v>1240</v>
      </c>
      <c r="Q50" s="245">
        <f t="shared" si="1"/>
        <v>1300760</v>
      </c>
    </row>
    <row r="51" spans="1:17" ht="15">
      <c r="A51" s="7" t="s">
        <v>409</v>
      </c>
      <c r="B51" s="36" t="s">
        <v>175</v>
      </c>
      <c r="C51" s="185">
        <f>C50+C44+C41+C33+C30</f>
        <v>512000</v>
      </c>
      <c r="D51" s="185">
        <f aca="true" t="shared" si="10" ref="D51:N51">D50+D44+D41+D33+D30</f>
        <v>583000</v>
      </c>
      <c r="E51" s="185">
        <f t="shared" si="10"/>
        <v>627000</v>
      </c>
      <c r="F51" s="185">
        <f t="shared" si="10"/>
        <v>744000</v>
      </c>
      <c r="G51" s="185">
        <f t="shared" si="10"/>
        <v>762000</v>
      </c>
      <c r="H51" s="185">
        <f t="shared" si="10"/>
        <v>565000</v>
      </c>
      <c r="I51" s="185">
        <f t="shared" si="10"/>
        <v>555000</v>
      </c>
      <c r="J51" s="185">
        <f t="shared" si="10"/>
        <v>560000</v>
      </c>
      <c r="K51" s="185">
        <f t="shared" si="10"/>
        <v>822000</v>
      </c>
      <c r="L51" s="185">
        <f t="shared" si="10"/>
        <v>525000</v>
      </c>
      <c r="M51" s="185">
        <f t="shared" si="10"/>
        <v>736000</v>
      </c>
      <c r="N51" s="185">
        <f t="shared" si="10"/>
        <v>771000</v>
      </c>
      <c r="O51" s="185">
        <f t="shared" si="0"/>
        <v>7762000</v>
      </c>
      <c r="P51" s="245">
        <v>7060</v>
      </c>
      <c r="Q51" s="245">
        <f t="shared" si="1"/>
        <v>7754940</v>
      </c>
    </row>
    <row r="52" spans="1:17" ht="15">
      <c r="A52" s="13" t="s">
        <v>176</v>
      </c>
      <c r="B52" s="33" t="s">
        <v>177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185">
        <f t="shared" si="0"/>
        <v>0</v>
      </c>
      <c r="P52" s="245"/>
      <c r="Q52" s="245">
        <f t="shared" si="1"/>
        <v>0</v>
      </c>
    </row>
    <row r="53" spans="1:17" ht="15">
      <c r="A53" s="13" t="s">
        <v>410</v>
      </c>
      <c r="B53" s="33" t="s">
        <v>178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185">
        <f t="shared" si="0"/>
        <v>0</v>
      </c>
      <c r="P53" s="245"/>
      <c r="Q53" s="245">
        <f t="shared" si="1"/>
        <v>0</v>
      </c>
    </row>
    <row r="54" spans="1:17" ht="15">
      <c r="A54" s="17" t="s">
        <v>472</v>
      </c>
      <c r="B54" s="33" t="s">
        <v>179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185">
        <f t="shared" si="0"/>
        <v>0</v>
      </c>
      <c r="P54" s="245"/>
      <c r="Q54" s="245">
        <f t="shared" si="1"/>
        <v>0</v>
      </c>
    </row>
    <row r="55" spans="1:17" ht="15">
      <c r="A55" s="17" t="s">
        <v>473</v>
      </c>
      <c r="B55" s="33" t="s">
        <v>180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185">
        <f t="shared" si="0"/>
        <v>0</v>
      </c>
      <c r="P55" s="245"/>
      <c r="Q55" s="245">
        <f t="shared" si="1"/>
        <v>0</v>
      </c>
    </row>
    <row r="56" spans="1:17" ht="15">
      <c r="A56" s="17" t="s">
        <v>474</v>
      </c>
      <c r="B56" s="33" t="s">
        <v>181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185">
        <f t="shared" si="0"/>
        <v>0</v>
      </c>
      <c r="P56" s="245"/>
      <c r="Q56" s="245">
        <f t="shared" si="1"/>
        <v>0</v>
      </c>
    </row>
    <row r="57" spans="1:17" ht="15">
      <c r="A57" s="13" t="s">
        <v>475</v>
      </c>
      <c r="B57" s="33" t="s">
        <v>182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185">
        <f t="shared" si="0"/>
        <v>0</v>
      </c>
      <c r="P57" s="245"/>
      <c r="Q57" s="245">
        <f t="shared" si="1"/>
        <v>0</v>
      </c>
    </row>
    <row r="58" spans="1:17" ht="15">
      <c r="A58" s="13" t="s">
        <v>476</v>
      </c>
      <c r="B58" s="33" t="s">
        <v>183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185">
        <f t="shared" si="0"/>
        <v>0</v>
      </c>
      <c r="P58" s="245"/>
      <c r="Q58" s="245">
        <f t="shared" si="1"/>
        <v>0</v>
      </c>
    </row>
    <row r="59" spans="1:17" ht="15">
      <c r="A59" s="13" t="s">
        <v>477</v>
      </c>
      <c r="B59" s="33" t="s">
        <v>184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185">
        <f t="shared" si="0"/>
        <v>0</v>
      </c>
      <c r="P59" s="245"/>
      <c r="Q59" s="245">
        <f t="shared" si="1"/>
        <v>0</v>
      </c>
    </row>
    <row r="60" spans="1:17" ht="15">
      <c r="A60" s="15" t="s">
        <v>439</v>
      </c>
      <c r="B60" s="36" t="s">
        <v>185</v>
      </c>
      <c r="C60" s="185">
        <f>SUM(C52:C59)</f>
        <v>0</v>
      </c>
      <c r="D60" s="185">
        <f aca="true" t="shared" si="11" ref="D60:N60">SUM(D52:D59)</f>
        <v>0</v>
      </c>
      <c r="E60" s="185">
        <f t="shared" si="11"/>
        <v>0</v>
      </c>
      <c r="F60" s="185">
        <f t="shared" si="11"/>
        <v>0</v>
      </c>
      <c r="G60" s="185">
        <f t="shared" si="11"/>
        <v>0</v>
      </c>
      <c r="H60" s="185">
        <f t="shared" si="11"/>
        <v>0</v>
      </c>
      <c r="I60" s="185">
        <f t="shared" si="11"/>
        <v>0</v>
      </c>
      <c r="J60" s="185">
        <f t="shared" si="11"/>
        <v>0</v>
      </c>
      <c r="K60" s="185">
        <f t="shared" si="11"/>
        <v>0</v>
      </c>
      <c r="L60" s="185">
        <f t="shared" si="11"/>
        <v>0</v>
      </c>
      <c r="M60" s="185">
        <f t="shared" si="11"/>
        <v>0</v>
      </c>
      <c r="N60" s="185">
        <f t="shared" si="11"/>
        <v>0</v>
      </c>
      <c r="O60" s="185">
        <f t="shared" si="0"/>
        <v>0</v>
      </c>
      <c r="P60" s="245"/>
      <c r="Q60" s="245">
        <f t="shared" si="1"/>
        <v>0</v>
      </c>
    </row>
    <row r="61" spans="1:17" ht="15">
      <c r="A61" s="12" t="s">
        <v>478</v>
      </c>
      <c r="B61" s="33" t="s">
        <v>186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185">
        <f t="shared" si="0"/>
        <v>0</v>
      </c>
      <c r="P61" s="245"/>
      <c r="Q61" s="245">
        <f t="shared" si="1"/>
        <v>0</v>
      </c>
    </row>
    <row r="62" spans="1:17" ht="15">
      <c r="A62" s="12" t="s">
        <v>187</v>
      </c>
      <c r="B62" s="33" t="s">
        <v>188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185">
        <f t="shared" si="0"/>
        <v>0</v>
      </c>
      <c r="P62" s="245"/>
      <c r="Q62" s="245">
        <f t="shared" si="1"/>
        <v>0</v>
      </c>
    </row>
    <row r="63" spans="1:17" ht="15">
      <c r="A63" s="12" t="s">
        <v>189</v>
      </c>
      <c r="B63" s="33" t="s">
        <v>190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185">
        <f t="shared" si="0"/>
        <v>0</v>
      </c>
      <c r="P63" s="245"/>
      <c r="Q63" s="245">
        <f t="shared" si="1"/>
        <v>0</v>
      </c>
    </row>
    <row r="64" spans="1:17" ht="15">
      <c r="A64" s="12" t="s">
        <v>440</v>
      </c>
      <c r="B64" s="33" t="s">
        <v>191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185">
        <f t="shared" si="0"/>
        <v>0</v>
      </c>
      <c r="P64" s="245"/>
      <c r="Q64" s="245">
        <f t="shared" si="1"/>
        <v>0</v>
      </c>
    </row>
    <row r="65" spans="1:17" ht="15">
      <c r="A65" s="12" t="s">
        <v>479</v>
      </c>
      <c r="B65" s="33" t="s">
        <v>192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185">
        <f t="shared" si="0"/>
        <v>0</v>
      </c>
      <c r="P65" s="245"/>
      <c r="Q65" s="245">
        <f t="shared" si="1"/>
        <v>0</v>
      </c>
    </row>
    <row r="66" spans="1:17" ht="15">
      <c r="A66" s="12" t="s">
        <v>442</v>
      </c>
      <c r="B66" s="33" t="s">
        <v>193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185">
        <f t="shared" si="0"/>
        <v>0</v>
      </c>
      <c r="P66" s="245"/>
      <c r="Q66" s="245">
        <f t="shared" si="1"/>
        <v>0</v>
      </c>
    </row>
    <row r="67" spans="1:17" ht="15">
      <c r="A67" s="12" t="s">
        <v>480</v>
      </c>
      <c r="B67" s="33" t="s">
        <v>194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185">
        <f t="shared" si="0"/>
        <v>0</v>
      </c>
      <c r="P67" s="245"/>
      <c r="Q67" s="245">
        <f t="shared" si="1"/>
        <v>0</v>
      </c>
    </row>
    <row r="68" spans="1:17" ht="15">
      <c r="A68" s="12" t="s">
        <v>481</v>
      </c>
      <c r="B68" s="33" t="s">
        <v>195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185">
        <f t="shared" si="0"/>
        <v>0</v>
      </c>
      <c r="P68" s="245"/>
      <c r="Q68" s="245">
        <f t="shared" si="1"/>
        <v>0</v>
      </c>
    </row>
    <row r="69" spans="1:17" ht="15">
      <c r="A69" s="12" t="s">
        <v>196</v>
      </c>
      <c r="B69" s="33" t="s">
        <v>197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185">
        <f t="shared" si="0"/>
        <v>0</v>
      </c>
      <c r="P69" s="245"/>
      <c r="Q69" s="245">
        <f t="shared" si="1"/>
        <v>0</v>
      </c>
    </row>
    <row r="70" spans="1:17" ht="15">
      <c r="A70" s="21" t="s">
        <v>198</v>
      </c>
      <c r="B70" s="33" t="s">
        <v>199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185">
        <f t="shared" si="0"/>
        <v>0</v>
      </c>
      <c r="P70" s="245"/>
      <c r="Q70" s="245">
        <f t="shared" si="1"/>
        <v>0</v>
      </c>
    </row>
    <row r="71" spans="1:17" ht="15">
      <c r="A71" s="12" t="s">
        <v>688</v>
      </c>
      <c r="B71" s="33" t="s">
        <v>200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185">
        <f t="shared" si="0"/>
        <v>0</v>
      </c>
      <c r="P71" s="245"/>
      <c r="Q71" s="245">
        <f t="shared" si="1"/>
        <v>0</v>
      </c>
    </row>
    <row r="72" spans="1:17" ht="15">
      <c r="A72" s="12" t="s">
        <v>482</v>
      </c>
      <c r="B72" s="33" t="s">
        <v>201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185">
        <f aca="true" t="shared" si="12" ref="O72:O135">SUM(C72:N72)</f>
        <v>0</v>
      </c>
      <c r="P72" s="245"/>
      <c r="Q72" s="245">
        <f aca="true" t="shared" si="13" ref="Q72:Q135">O72-P72</f>
        <v>0</v>
      </c>
    </row>
    <row r="73" spans="1:17" ht="15">
      <c r="A73" s="21" t="s">
        <v>687</v>
      </c>
      <c r="B73" s="33" t="s">
        <v>689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185">
        <f t="shared" si="12"/>
        <v>0</v>
      </c>
      <c r="P73" s="245"/>
      <c r="Q73" s="245">
        <f t="shared" si="13"/>
        <v>0</v>
      </c>
    </row>
    <row r="74" spans="1:17" ht="15">
      <c r="A74" s="15" t="s">
        <v>445</v>
      </c>
      <c r="B74" s="36" t="s">
        <v>202</v>
      </c>
      <c r="C74" s="185">
        <f>SUM(C61:C73)</f>
        <v>0</v>
      </c>
      <c r="D74" s="185">
        <f aca="true" t="shared" si="14" ref="D74:N74">SUM(D61:D73)</f>
        <v>0</v>
      </c>
      <c r="E74" s="185">
        <f t="shared" si="14"/>
        <v>0</v>
      </c>
      <c r="F74" s="185">
        <f t="shared" si="14"/>
        <v>0</v>
      </c>
      <c r="G74" s="185">
        <f t="shared" si="14"/>
        <v>0</v>
      </c>
      <c r="H74" s="185">
        <f t="shared" si="14"/>
        <v>0</v>
      </c>
      <c r="I74" s="185">
        <f t="shared" si="14"/>
        <v>0</v>
      </c>
      <c r="J74" s="185">
        <f t="shared" si="14"/>
        <v>0</v>
      </c>
      <c r="K74" s="185">
        <f t="shared" si="14"/>
        <v>0</v>
      </c>
      <c r="L74" s="185">
        <f t="shared" si="14"/>
        <v>0</v>
      </c>
      <c r="M74" s="185">
        <f t="shared" si="14"/>
        <v>0</v>
      </c>
      <c r="N74" s="185">
        <f t="shared" si="14"/>
        <v>0</v>
      </c>
      <c r="O74" s="185">
        <f t="shared" si="12"/>
        <v>0</v>
      </c>
      <c r="P74" s="245"/>
      <c r="Q74" s="245">
        <f t="shared" si="13"/>
        <v>0</v>
      </c>
    </row>
    <row r="75" spans="1:17" ht="15">
      <c r="A75" s="246" t="s">
        <v>66</v>
      </c>
      <c r="B75" s="36"/>
      <c r="C75" s="185">
        <f>C74+C60+C51+C26+C25</f>
        <v>3145000</v>
      </c>
      <c r="D75" s="185">
        <f aca="true" t="shared" si="15" ref="D75:N75">D74+D60+D51+D26+D25</f>
        <v>3096000</v>
      </c>
      <c r="E75" s="185">
        <f t="shared" si="15"/>
        <v>4420000</v>
      </c>
      <c r="F75" s="185">
        <f t="shared" si="15"/>
        <v>3317000</v>
      </c>
      <c r="G75" s="185">
        <f t="shared" si="15"/>
        <v>3335000</v>
      </c>
      <c r="H75" s="185">
        <f t="shared" si="15"/>
        <v>3494000</v>
      </c>
      <c r="I75" s="185">
        <f t="shared" si="15"/>
        <v>3128000</v>
      </c>
      <c r="J75" s="185">
        <f t="shared" si="15"/>
        <v>3133000</v>
      </c>
      <c r="K75" s="185">
        <f t="shared" si="15"/>
        <v>3395000</v>
      </c>
      <c r="L75" s="185">
        <f t="shared" si="15"/>
        <v>3098000</v>
      </c>
      <c r="M75" s="185">
        <f t="shared" si="15"/>
        <v>3309000</v>
      </c>
      <c r="N75" s="185">
        <f t="shared" si="15"/>
        <v>3308000</v>
      </c>
      <c r="O75" s="185">
        <f t="shared" si="12"/>
        <v>40178000</v>
      </c>
      <c r="P75" s="245">
        <v>32747</v>
      </c>
      <c r="Q75" s="245">
        <f t="shared" si="13"/>
        <v>40145253</v>
      </c>
    </row>
    <row r="76" spans="1:17" ht="15">
      <c r="A76" s="37" t="s">
        <v>203</v>
      </c>
      <c r="B76" s="33" t="s">
        <v>204</v>
      </c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185">
        <f t="shared" si="12"/>
        <v>0</v>
      </c>
      <c r="P76" s="245"/>
      <c r="Q76" s="245">
        <f t="shared" si="13"/>
        <v>0</v>
      </c>
    </row>
    <row r="77" spans="1:17" ht="15">
      <c r="A77" s="37" t="s">
        <v>483</v>
      </c>
      <c r="B77" s="33" t="s">
        <v>205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185">
        <f t="shared" si="12"/>
        <v>0</v>
      </c>
      <c r="P77" s="245"/>
      <c r="Q77" s="245">
        <f t="shared" si="13"/>
        <v>0</v>
      </c>
    </row>
    <row r="78" spans="1:17" ht="15">
      <c r="A78" s="37" t="s">
        <v>206</v>
      </c>
      <c r="B78" s="33" t="s">
        <v>207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185">
        <f t="shared" si="12"/>
        <v>0</v>
      </c>
      <c r="P78" s="245">
        <v>400</v>
      </c>
      <c r="Q78" s="245">
        <f t="shared" si="13"/>
        <v>-400</v>
      </c>
    </row>
    <row r="79" spans="1:17" ht="15">
      <c r="A79" s="37" t="s">
        <v>208</v>
      </c>
      <c r="B79" s="33" t="s">
        <v>209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185">
        <f t="shared" si="12"/>
        <v>0</v>
      </c>
      <c r="P79" s="245">
        <v>100</v>
      </c>
      <c r="Q79" s="245">
        <f t="shared" si="13"/>
        <v>-100</v>
      </c>
    </row>
    <row r="80" spans="1:17" ht="15">
      <c r="A80" s="6" t="s">
        <v>210</v>
      </c>
      <c r="B80" s="33" t="s">
        <v>211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185">
        <f t="shared" si="12"/>
        <v>0</v>
      </c>
      <c r="P80" s="245"/>
      <c r="Q80" s="245">
        <f t="shared" si="13"/>
        <v>0</v>
      </c>
    </row>
    <row r="81" spans="1:17" ht="15">
      <c r="A81" s="6" t="s">
        <v>212</v>
      </c>
      <c r="B81" s="33" t="s">
        <v>213</v>
      </c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185">
        <f t="shared" si="12"/>
        <v>0</v>
      </c>
      <c r="P81" s="245"/>
      <c r="Q81" s="245">
        <f t="shared" si="13"/>
        <v>0</v>
      </c>
    </row>
    <row r="82" spans="1:17" ht="15">
      <c r="A82" s="6" t="s">
        <v>214</v>
      </c>
      <c r="B82" s="33" t="s">
        <v>215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185">
        <f t="shared" si="12"/>
        <v>0</v>
      </c>
      <c r="P82" s="245">
        <v>135</v>
      </c>
      <c r="Q82" s="245">
        <f t="shared" si="13"/>
        <v>-135</v>
      </c>
    </row>
    <row r="83" spans="1:17" ht="15">
      <c r="A83" s="8" t="s">
        <v>447</v>
      </c>
      <c r="B83" s="36" t="s">
        <v>216</v>
      </c>
      <c r="C83" s="185">
        <f>SUM(C76:C82)</f>
        <v>0</v>
      </c>
      <c r="D83" s="185">
        <f aca="true" t="shared" si="16" ref="D83:N83">SUM(D76:D82)</f>
        <v>0</v>
      </c>
      <c r="E83" s="185">
        <f t="shared" si="16"/>
        <v>0</v>
      </c>
      <c r="F83" s="185">
        <f t="shared" si="16"/>
        <v>0</v>
      </c>
      <c r="G83" s="185">
        <f t="shared" si="16"/>
        <v>0</v>
      </c>
      <c r="H83" s="185">
        <f t="shared" si="16"/>
        <v>0</v>
      </c>
      <c r="I83" s="185">
        <f t="shared" si="16"/>
        <v>0</v>
      </c>
      <c r="J83" s="185">
        <f t="shared" si="16"/>
        <v>0</v>
      </c>
      <c r="K83" s="185">
        <f t="shared" si="16"/>
        <v>0</v>
      </c>
      <c r="L83" s="185">
        <f t="shared" si="16"/>
        <v>0</v>
      </c>
      <c r="M83" s="185">
        <f t="shared" si="16"/>
        <v>0</v>
      </c>
      <c r="N83" s="185">
        <f t="shared" si="16"/>
        <v>0</v>
      </c>
      <c r="O83" s="185">
        <f t="shared" si="12"/>
        <v>0</v>
      </c>
      <c r="P83" s="245">
        <v>635</v>
      </c>
      <c r="Q83" s="245">
        <f t="shared" si="13"/>
        <v>-635</v>
      </c>
    </row>
    <row r="84" spans="1:17" ht="15">
      <c r="A84" s="13" t="s">
        <v>217</v>
      </c>
      <c r="B84" s="33" t="s">
        <v>218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185">
        <f t="shared" si="12"/>
        <v>0</v>
      </c>
      <c r="P84" s="245"/>
      <c r="Q84" s="245">
        <f t="shared" si="13"/>
        <v>0</v>
      </c>
    </row>
    <row r="85" spans="1:17" ht="15">
      <c r="A85" s="13" t="s">
        <v>219</v>
      </c>
      <c r="B85" s="33" t="s">
        <v>220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185">
        <f t="shared" si="12"/>
        <v>0</v>
      </c>
      <c r="P85" s="245"/>
      <c r="Q85" s="245">
        <f t="shared" si="13"/>
        <v>0</v>
      </c>
    </row>
    <row r="86" spans="1:17" ht="15">
      <c r="A86" s="13" t="s">
        <v>221</v>
      </c>
      <c r="B86" s="33" t="s">
        <v>222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185">
        <f t="shared" si="12"/>
        <v>0</v>
      </c>
      <c r="P86" s="245"/>
      <c r="Q86" s="245">
        <f t="shared" si="13"/>
        <v>0</v>
      </c>
    </row>
    <row r="87" spans="1:17" ht="15">
      <c r="A87" s="13" t="s">
        <v>223</v>
      </c>
      <c r="B87" s="33" t="s">
        <v>224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185">
        <f t="shared" si="12"/>
        <v>0</v>
      </c>
      <c r="P87" s="245"/>
      <c r="Q87" s="245">
        <f t="shared" si="13"/>
        <v>0</v>
      </c>
    </row>
    <row r="88" spans="1:17" ht="15">
      <c r="A88" s="15" t="s">
        <v>448</v>
      </c>
      <c r="B88" s="36" t="s">
        <v>225</v>
      </c>
      <c r="C88" s="185">
        <f>SUM(C84:C87)</f>
        <v>0</v>
      </c>
      <c r="D88" s="185">
        <f aca="true" t="shared" si="17" ref="D88:N88">SUM(D84:D87)</f>
        <v>0</v>
      </c>
      <c r="E88" s="185">
        <f t="shared" si="17"/>
        <v>0</v>
      </c>
      <c r="F88" s="185">
        <f t="shared" si="17"/>
        <v>0</v>
      </c>
      <c r="G88" s="185">
        <f t="shared" si="17"/>
        <v>0</v>
      </c>
      <c r="H88" s="185">
        <f t="shared" si="17"/>
        <v>0</v>
      </c>
      <c r="I88" s="185">
        <f t="shared" si="17"/>
        <v>0</v>
      </c>
      <c r="J88" s="185">
        <f t="shared" si="17"/>
        <v>0</v>
      </c>
      <c r="K88" s="185">
        <f t="shared" si="17"/>
        <v>0</v>
      </c>
      <c r="L88" s="185">
        <f t="shared" si="17"/>
        <v>0</v>
      </c>
      <c r="M88" s="185">
        <f t="shared" si="17"/>
        <v>0</v>
      </c>
      <c r="N88" s="185">
        <f t="shared" si="17"/>
        <v>0</v>
      </c>
      <c r="O88" s="185">
        <f t="shared" si="12"/>
        <v>0</v>
      </c>
      <c r="P88" s="245"/>
      <c r="Q88" s="245">
        <f t="shared" si="13"/>
        <v>0</v>
      </c>
    </row>
    <row r="89" spans="1:17" ht="30">
      <c r="A89" s="13" t="s">
        <v>226</v>
      </c>
      <c r="B89" s="33" t="s">
        <v>227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185">
        <f t="shared" si="12"/>
        <v>0</v>
      </c>
      <c r="P89" s="245"/>
      <c r="Q89" s="245">
        <f t="shared" si="13"/>
        <v>0</v>
      </c>
    </row>
    <row r="90" spans="1:17" ht="30">
      <c r="A90" s="13" t="s">
        <v>484</v>
      </c>
      <c r="B90" s="33" t="s">
        <v>228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185">
        <f t="shared" si="12"/>
        <v>0</v>
      </c>
      <c r="P90" s="245"/>
      <c r="Q90" s="245">
        <f t="shared" si="13"/>
        <v>0</v>
      </c>
    </row>
    <row r="91" spans="1:17" ht="30">
      <c r="A91" s="13" t="s">
        <v>485</v>
      </c>
      <c r="B91" s="33" t="s">
        <v>229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185">
        <f t="shared" si="12"/>
        <v>0</v>
      </c>
      <c r="P91" s="245"/>
      <c r="Q91" s="245">
        <f t="shared" si="13"/>
        <v>0</v>
      </c>
    </row>
    <row r="92" spans="1:17" ht="15">
      <c r="A92" s="13" t="s">
        <v>486</v>
      </c>
      <c r="B92" s="33" t="s">
        <v>230</v>
      </c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185">
        <f t="shared" si="12"/>
        <v>0</v>
      </c>
      <c r="P92" s="245"/>
      <c r="Q92" s="245">
        <f t="shared" si="13"/>
        <v>0</v>
      </c>
    </row>
    <row r="93" spans="1:17" ht="30">
      <c r="A93" s="13" t="s">
        <v>487</v>
      </c>
      <c r="B93" s="33" t="s">
        <v>231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185">
        <f t="shared" si="12"/>
        <v>0</v>
      </c>
      <c r="P93" s="245"/>
      <c r="Q93" s="245">
        <f t="shared" si="13"/>
        <v>0</v>
      </c>
    </row>
    <row r="94" spans="1:17" ht="30">
      <c r="A94" s="13" t="s">
        <v>488</v>
      </c>
      <c r="B94" s="33" t="s">
        <v>232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185">
        <f t="shared" si="12"/>
        <v>0</v>
      </c>
      <c r="P94" s="245"/>
      <c r="Q94" s="245">
        <f t="shared" si="13"/>
        <v>0</v>
      </c>
    </row>
    <row r="95" spans="1:17" ht="15">
      <c r="A95" s="13" t="s">
        <v>233</v>
      </c>
      <c r="B95" s="33" t="s">
        <v>234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185">
        <f t="shared" si="12"/>
        <v>0</v>
      </c>
      <c r="P95" s="245"/>
      <c r="Q95" s="245">
        <f t="shared" si="13"/>
        <v>0</v>
      </c>
    </row>
    <row r="96" spans="1:17" ht="15">
      <c r="A96" s="13" t="s">
        <v>489</v>
      </c>
      <c r="B96" s="33" t="s">
        <v>235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185">
        <f t="shared" si="12"/>
        <v>0</v>
      </c>
      <c r="P96" s="245"/>
      <c r="Q96" s="245">
        <f t="shared" si="13"/>
        <v>0</v>
      </c>
    </row>
    <row r="97" spans="1:17" ht="15">
      <c r="A97" s="15" t="s">
        <v>449</v>
      </c>
      <c r="B97" s="36" t="s">
        <v>236</v>
      </c>
      <c r="C97" s="185">
        <f>SUM(C89:C96)</f>
        <v>0</v>
      </c>
      <c r="D97" s="185">
        <f aca="true" t="shared" si="18" ref="D97:N97">SUM(D89:D96)</f>
        <v>0</v>
      </c>
      <c r="E97" s="185">
        <f t="shared" si="18"/>
        <v>0</v>
      </c>
      <c r="F97" s="185">
        <f t="shared" si="18"/>
        <v>0</v>
      </c>
      <c r="G97" s="185">
        <f t="shared" si="18"/>
        <v>0</v>
      </c>
      <c r="H97" s="185">
        <f t="shared" si="18"/>
        <v>0</v>
      </c>
      <c r="I97" s="185">
        <f t="shared" si="18"/>
        <v>0</v>
      </c>
      <c r="J97" s="185">
        <f t="shared" si="18"/>
        <v>0</v>
      </c>
      <c r="K97" s="185">
        <f t="shared" si="18"/>
        <v>0</v>
      </c>
      <c r="L97" s="185">
        <f t="shared" si="18"/>
        <v>0</v>
      </c>
      <c r="M97" s="185">
        <f t="shared" si="18"/>
        <v>0</v>
      </c>
      <c r="N97" s="185">
        <f t="shared" si="18"/>
        <v>0</v>
      </c>
      <c r="O97" s="185">
        <f t="shared" si="12"/>
        <v>0</v>
      </c>
      <c r="P97" s="245"/>
      <c r="Q97" s="245">
        <f t="shared" si="13"/>
        <v>0</v>
      </c>
    </row>
    <row r="98" spans="1:17" ht="15">
      <c r="A98" s="246" t="s">
        <v>67</v>
      </c>
      <c r="B98" s="36"/>
      <c r="C98" s="185">
        <f>C97+C88+C83</f>
        <v>0</v>
      </c>
      <c r="D98" s="185">
        <f aca="true" t="shared" si="19" ref="D98:N98">D97+D88+D83</f>
        <v>0</v>
      </c>
      <c r="E98" s="185">
        <f t="shared" si="19"/>
        <v>0</v>
      </c>
      <c r="F98" s="185">
        <f t="shared" si="19"/>
        <v>0</v>
      </c>
      <c r="G98" s="185">
        <f t="shared" si="19"/>
        <v>0</v>
      </c>
      <c r="H98" s="185">
        <f t="shared" si="19"/>
        <v>0</v>
      </c>
      <c r="I98" s="185">
        <f t="shared" si="19"/>
        <v>0</v>
      </c>
      <c r="J98" s="185">
        <f t="shared" si="19"/>
        <v>0</v>
      </c>
      <c r="K98" s="185">
        <f t="shared" si="19"/>
        <v>0</v>
      </c>
      <c r="L98" s="185">
        <f t="shared" si="19"/>
        <v>0</v>
      </c>
      <c r="M98" s="185">
        <f t="shared" si="19"/>
        <v>0</v>
      </c>
      <c r="N98" s="185">
        <f t="shared" si="19"/>
        <v>0</v>
      </c>
      <c r="O98" s="185">
        <f t="shared" si="12"/>
        <v>0</v>
      </c>
      <c r="P98" s="245">
        <v>635</v>
      </c>
      <c r="Q98" s="245">
        <f t="shared" si="13"/>
        <v>-635</v>
      </c>
    </row>
    <row r="99" spans="1:17" ht="15">
      <c r="A99" s="247" t="s">
        <v>497</v>
      </c>
      <c r="B99" s="248" t="s">
        <v>237</v>
      </c>
      <c r="C99" s="185">
        <f>C98+C75</f>
        <v>3145000</v>
      </c>
      <c r="D99" s="185">
        <f aca="true" t="shared" si="20" ref="D99:N99">D98+D75</f>
        <v>3096000</v>
      </c>
      <c r="E99" s="185">
        <f t="shared" si="20"/>
        <v>4420000</v>
      </c>
      <c r="F99" s="185">
        <f t="shared" si="20"/>
        <v>3317000</v>
      </c>
      <c r="G99" s="185">
        <f t="shared" si="20"/>
        <v>3335000</v>
      </c>
      <c r="H99" s="185">
        <f t="shared" si="20"/>
        <v>3494000</v>
      </c>
      <c r="I99" s="185">
        <f t="shared" si="20"/>
        <v>3128000</v>
      </c>
      <c r="J99" s="185">
        <f t="shared" si="20"/>
        <v>3133000</v>
      </c>
      <c r="K99" s="185">
        <f t="shared" si="20"/>
        <v>3395000</v>
      </c>
      <c r="L99" s="185">
        <f t="shared" si="20"/>
        <v>3098000</v>
      </c>
      <c r="M99" s="185">
        <f t="shared" si="20"/>
        <v>3309000</v>
      </c>
      <c r="N99" s="185">
        <f t="shared" si="20"/>
        <v>3308000</v>
      </c>
      <c r="O99" s="185">
        <f t="shared" si="12"/>
        <v>40178000</v>
      </c>
      <c r="P99" s="245">
        <v>33382</v>
      </c>
      <c r="Q99" s="245">
        <f t="shared" si="13"/>
        <v>40144618</v>
      </c>
    </row>
    <row r="100" spans="1:17" ht="15">
      <c r="A100" s="13" t="s">
        <v>490</v>
      </c>
      <c r="B100" s="5" t="s">
        <v>238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185">
        <f t="shared" si="12"/>
        <v>0</v>
      </c>
      <c r="P100" s="245"/>
      <c r="Q100" s="245">
        <f t="shared" si="13"/>
        <v>0</v>
      </c>
    </row>
    <row r="101" spans="1:17" ht="15">
      <c r="A101" s="13" t="s">
        <v>241</v>
      </c>
      <c r="B101" s="5" t="s">
        <v>242</v>
      </c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185">
        <f t="shared" si="12"/>
        <v>0</v>
      </c>
      <c r="P101" s="245"/>
      <c r="Q101" s="245">
        <f t="shared" si="13"/>
        <v>0</v>
      </c>
    </row>
    <row r="102" spans="1:17" ht="15">
      <c r="A102" s="13" t="s">
        <v>491</v>
      </c>
      <c r="B102" s="5" t="s">
        <v>243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185">
        <f t="shared" si="12"/>
        <v>0</v>
      </c>
      <c r="P102" s="245"/>
      <c r="Q102" s="245">
        <f t="shared" si="13"/>
        <v>0</v>
      </c>
    </row>
    <row r="103" spans="1:17" ht="15">
      <c r="A103" s="15" t="s">
        <v>454</v>
      </c>
      <c r="B103" s="7" t="s">
        <v>245</v>
      </c>
      <c r="C103" s="185">
        <f>SUM(C100:C102)</f>
        <v>0</v>
      </c>
      <c r="D103" s="185">
        <f aca="true" t="shared" si="21" ref="D103:N103">SUM(D100:D102)</f>
        <v>0</v>
      </c>
      <c r="E103" s="185">
        <f t="shared" si="21"/>
        <v>0</v>
      </c>
      <c r="F103" s="185">
        <f t="shared" si="21"/>
        <v>0</v>
      </c>
      <c r="G103" s="185">
        <f t="shared" si="21"/>
        <v>0</v>
      </c>
      <c r="H103" s="185">
        <f t="shared" si="21"/>
        <v>0</v>
      </c>
      <c r="I103" s="185">
        <f t="shared" si="21"/>
        <v>0</v>
      </c>
      <c r="J103" s="185">
        <f t="shared" si="21"/>
        <v>0</v>
      </c>
      <c r="K103" s="185">
        <f t="shared" si="21"/>
        <v>0</v>
      </c>
      <c r="L103" s="185">
        <f t="shared" si="21"/>
        <v>0</v>
      </c>
      <c r="M103" s="185">
        <f t="shared" si="21"/>
        <v>0</v>
      </c>
      <c r="N103" s="185">
        <f t="shared" si="21"/>
        <v>0</v>
      </c>
      <c r="O103" s="185">
        <f t="shared" si="12"/>
        <v>0</v>
      </c>
      <c r="P103" s="245"/>
      <c r="Q103" s="245">
        <f t="shared" si="13"/>
        <v>0</v>
      </c>
    </row>
    <row r="104" spans="1:17" ht="15">
      <c r="A104" s="40" t="s">
        <v>492</v>
      </c>
      <c r="B104" s="5" t="s">
        <v>246</v>
      </c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185">
        <f t="shared" si="12"/>
        <v>0</v>
      </c>
      <c r="P104" s="245"/>
      <c r="Q104" s="245">
        <f t="shared" si="13"/>
        <v>0</v>
      </c>
    </row>
    <row r="105" spans="1:17" ht="15">
      <c r="A105" s="40" t="s">
        <v>460</v>
      </c>
      <c r="B105" s="5" t="s">
        <v>249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185">
        <f t="shared" si="12"/>
        <v>0</v>
      </c>
      <c r="P105" s="245"/>
      <c r="Q105" s="245">
        <f t="shared" si="13"/>
        <v>0</v>
      </c>
    </row>
    <row r="106" spans="1:17" ht="15">
      <c r="A106" s="13" t="s">
        <v>250</v>
      </c>
      <c r="B106" s="5" t="s">
        <v>251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185">
        <f t="shared" si="12"/>
        <v>0</v>
      </c>
      <c r="P106" s="245"/>
      <c r="Q106" s="245">
        <f t="shared" si="13"/>
        <v>0</v>
      </c>
    </row>
    <row r="107" spans="1:17" ht="15">
      <c r="A107" s="13" t="s">
        <v>493</v>
      </c>
      <c r="B107" s="5" t="s">
        <v>252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185">
        <f t="shared" si="12"/>
        <v>0</v>
      </c>
      <c r="P107" s="245"/>
      <c r="Q107" s="245">
        <f t="shared" si="13"/>
        <v>0</v>
      </c>
    </row>
    <row r="108" spans="1:17" ht="15">
      <c r="A108" s="14" t="s">
        <v>457</v>
      </c>
      <c r="B108" s="7" t="s">
        <v>253</v>
      </c>
      <c r="C108" s="185">
        <f>SUM(C104:C107)</f>
        <v>0</v>
      </c>
      <c r="D108" s="185">
        <f aca="true" t="shared" si="22" ref="D108:N108">SUM(D104:D107)</f>
        <v>0</v>
      </c>
      <c r="E108" s="185">
        <f t="shared" si="22"/>
        <v>0</v>
      </c>
      <c r="F108" s="185">
        <f t="shared" si="22"/>
        <v>0</v>
      </c>
      <c r="G108" s="185">
        <f t="shared" si="22"/>
        <v>0</v>
      </c>
      <c r="H108" s="185">
        <f t="shared" si="22"/>
        <v>0</v>
      </c>
      <c r="I108" s="185">
        <f t="shared" si="22"/>
        <v>0</v>
      </c>
      <c r="J108" s="185">
        <f t="shared" si="22"/>
        <v>0</v>
      </c>
      <c r="K108" s="185">
        <f t="shared" si="22"/>
        <v>0</v>
      </c>
      <c r="L108" s="185">
        <f t="shared" si="22"/>
        <v>0</v>
      </c>
      <c r="M108" s="185">
        <f t="shared" si="22"/>
        <v>0</v>
      </c>
      <c r="N108" s="185">
        <f t="shared" si="22"/>
        <v>0</v>
      </c>
      <c r="O108" s="185">
        <f t="shared" si="12"/>
        <v>0</v>
      </c>
      <c r="P108" s="245"/>
      <c r="Q108" s="245">
        <f t="shared" si="13"/>
        <v>0</v>
      </c>
    </row>
    <row r="109" spans="1:17" ht="15">
      <c r="A109" s="40" t="s">
        <v>254</v>
      </c>
      <c r="B109" s="5" t="s">
        <v>255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185">
        <f t="shared" si="12"/>
        <v>0</v>
      </c>
      <c r="P109" s="245"/>
      <c r="Q109" s="245">
        <f t="shared" si="13"/>
        <v>0</v>
      </c>
    </row>
    <row r="110" spans="1:17" ht="15">
      <c r="A110" s="40" t="s">
        <v>256</v>
      </c>
      <c r="B110" s="5" t="s">
        <v>257</v>
      </c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185">
        <f t="shared" si="12"/>
        <v>0</v>
      </c>
      <c r="P110" s="245"/>
      <c r="Q110" s="245">
        <f t="shared" si="13"/>
        <v>0</v>
      </c>
    </row>
    <row r="111" spans="1:17" ht="15">
      <c r="A111" s="14" t="s">
        <v>258</v>
      </c>
      <c r="B111" s="7" t="s">
        <v>259</v>
      </c>
      <c r="C111" s="185">
        <f>SUM(C109:C110)</f>
        <v>0</v>
      </c>
      <c r="D111" s="185">
        <f aca="true" t="shared" si="23" ref="D111:N111">SUM(D109:D110)</f>
        <v>0</v>
      </c>
      <c r="E111" s="185">
        <f t="shared" si="23"/>
        <v>0</v>
      </c>
      <c r="F111" s="185">
        <f t="shared" si="23"/>
        <v>0</v>
      </c>
      <c r="G111" s="185">
        <f t="shared" si="23"/>
        <v>0</v>
      </c>
      <c r="H111" s="185">
        <f t="shared" si="23"/>
        <v>0</v>
      </c>
      <c r="I111" s="185">
        <f t="shared" si="23"/>
        <v>0</v>
      </c>
      <c r="J111" s="185">
        <f t="shared" si="23"/>
        <v>0</v>
      </c>
      <c r="K111" s="185">
        <f t="shared" si="23"/>
        <v>0</v>
      </c>
      <c r="L111" s="185">
        <f t="shared" si="23"/>
        <v>0</v>
      </c>
      <c r="M111" s="185">
        <f t="shared" si="23"/>
        <v>0</v>
      </c>
      <c r="N111" s="185">
        <f t="shared" si="23"/>
        <v>0</v>
      </c>
      <c r="O111" s="185">
        <f t="shared" si="12"/>
        <v>0</v>
      </c>
      <c r="P111" s="245"/>
      <c r="Q111" s="245">
        <f t="shared" si="13"/>
        <v>0</v>
      </c>
    </row>
    <row r="112" spans="1:17" ht="15">
      <c r="A112" s="40" t="s">
        <v>260</v>
      </c>
      <c r="B112" s="5" t="s">
        <v>261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185">
        <f t="shared" si="12"/>
        <v>0</v>
      </c>
      <c r="P112" s="245"/>
      <c r="Q112" s="245">
        <f t="shared" si="13"/>
        <v>0</v>
      </c>
    </row>
    <row r="113" spans="1:17" ht="15">
      <c r="A113" s="40" t="s">
        <v>262</v>
      </c>
      <c r="B113" s="5" t="s">
        <v>263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185">
        <f t="shared" si="12"/>
        <v>0</v>
      </c>
      <c r="P113" s="245"/>
      <c r="Q113" s="245">
        <f t="shared" si="13"/>
        <v>0</v>
      </c>
    </row>
    <row r="114" spans="1:17" ht="15">
      <c r="A114" s="40" t="s">
        <v>264</v>
      </c>
      <c r="B114" s="5" t="s">
        <v>265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185">
        <f t="shared" si="12"/>
        <v>0</v>
      </c>
      <c r="P114" s="245"/>
      <c r="Q114" s="245">
        <f t="shared" si="13"/>
        <v>0</v>
      </c>
    </row>
    <row r="115" spans="1:17" ht="15">
      <c r="A115" s="14" t="s">
        <v>458</v>
      </c>
      <c r="B115" s="7" t="s">
        <v>266</v>
      </c>
      <c r="C115" s="185">
        <f>C114+C113+C112+C111+C110+C109+C108+C103</f>
        <v>0</v>
      </c>
      <c r="D115" s="185">
        <f aca="true" t="shared" si="24" ref="D115:N115">D114+D113+D112+D111+D110+D109+D108+D103</f>
        <v>0</v>
      </c>
      <c r="E115" s="185">
        <f t="shared" si="24"/>
        <v>0</v>
      </c>
      <c r="F115" s="185">
        <f t="shared" si="24"/>
        <v>0</v>
      </c>
      <c r="G115" s="185">
        <f t="shared" si="24"/>
        <v>0</v>
      </c>
      <c r="H115" s="185">
        <f t="shared" si="24"/>
        <v>0</v>
      </c>
      <c r="I115" s="185">
        <f t="shared" si="24"/>
        <v>0</v>
      </c>
      <c r="J115" s="185">
        <f t="shared" si="24"/>
        <v>0</v>
      </c>
      <c r="K115" s="185">
        <f t="shared" si="24"/>
        <v>0</v>
      </c>
      <c r="L115" s="185">
        <f t="shared" si="24"/>
        <v>0</v>
      </c>
      <c r="M115" s="185">
        <f t="shared" si="24"/>
        <v>0</v>
      </c>
      <c r="N115" s="185">
        <f t="shared" si="24"/>
        <v>0</v>
      </c>
      <c r="O115" s="185">
        <f t="shared" si="12"/>
        <v>0</v>
      </c>
      <c r="P115" s="245"/>
      <c r="Q115" s="245">
        <f t="shared" si="13"/>
        <v>0</v>
      </c>
    </row>
    <row r="116" spans="1:17" ht="15">
      <c r="A116" s="40" t="s">
        <v>267</v>
      </c>
      <c r="B116" s="5" t="s">
        <v>268</v>
      </c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185">
        <f t="shared" si="12"/>
        <v>0</v>
      </c>
      <c r="P116" s="245"/>
      <c r="Q116" s="245">
        <f t="shared" si="13"/>
        <v>0</v>
      </c>
    </row>
    <row r="117" spans="1:17" ht="15">
      <c r="A117" s="13" t="s">
        <v>269</v>
      </c>
      <c r="B117" s="5" t="s">
        <v>270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185">
        <f t="shared" si="12"/>
        <v>0</v>
      </c>
      <c r="P117" s="245"/>
      <c r="Q117" s="245">
        <f t="shared" si="13"/>
        <v>0</v>
      </c>
    </row>
    <row r="118" spans="1:17" ht="15">
      <c r="A118" s="40" t="s">
        <v>494</v>
      </c>
      <c r="B118" s="5" t="s">
        <v>271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185">
        <f t="shared" si="12"/>
        <v>0</v>
      </c>
      <c r="P118" s="245"/>
      <c r="Q118" s="245">
        <f t="shared" si="13"/>
        <v>0</v>
      </c>
    </row>
    <row r="119" spans="1:17" ht="15">
      <c r="A119" s="40" t="s">
        <v>463</v>
      </c>
      <c r="B119" s="5" t="s">
        <v>272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185">
        <f t="shared" si="12"/>
        <v>0</v>
      </c>
      <c r="P119" s="245"/>
      <c r="Q119" s="245">
        <f t="shared" si="13"/>
        <v>0</v>
      </c>
    </row>
    <row r="120" spans="1:17" ht="15">
      <c r="A120" s="14" t="s">
        <v>464</v>
      </c>
      <c r="B120" s="7" t="s">
        <v>276</v>
      </c>
      <c r="C120" s="185">
        <f>SUM(C116:C119)</f>
        <v>0</v>
      </c>
      <c r="D120" s="185">
        <f aca="true" t="shared" si="25" ref="D120:N120">SUM(D116:D119)</f>
        <v>0</v>
      </c>
      <c r="E120" s="185">
        <f t="shared" si="25"/>
        <v>0</v>
      </c>
      <c r="F120" s="185">
        <f t="shared" si="25"/>
        <v>0</v>
      </c>
      <c r="G120" s="185">
        <f t="shared" si="25"/>
        <v>0</v>
      </c>
      <c r="H120" s="185">
        <f t="shared" si="25"/>
        <v>0</v>
      </c>
      <c r="I120" s="185">
        <f t="shared" si="25"/>
        <v>0</v>
      </c>
      <c r="J120" s="185">
        <f t="shared" si="25"/>
        <v>0</v>
      </c>
      <c r="K120" s="185">
        <f t="shared" si="25"/>
        <v>0</v>
      </c>
      <c r="L120" s="185">
        <f t="shared" si="25"/>
        <v>0</v>
      </c>
      <c r="M120" s="185">
        <f t="shared" si="25"/>
        <v>0</v>
      </c>
      <c r="N120" s="185">
        <f t="shared" si="25"/>
        <v>0</v>
      </c>
      <c r="O120" s="185">
        <f t="shared" si="12"/>
        <v>0</v>
      </c>
      <c r="P120" s="245"/>
      <c r="Q120" s="245">
        <f t="shared" si="13"/>
        <v>0</v>
      </c>
    </row>
    <row r="121" spans="1:17" ht="15">
      <c r="A121" s="13" t="s">
        <v>277</v>
      </c>
      <c r="B121" s="5" t="s">
        <v>278</v>
      </c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185">
        <f t="shared" si="12"/>
        <v>0</v>
      </c>
      <c r="P121" s="245"/>
      <c r="Q121" s="245">
        <f t="shared" si="13"/>
        <v>0</v>
      </c>
    </row>
    <row r="122" spans="1:17" ht="15">
      <c r="A122" s="249" t="s">
        <v>498</v>
      </c>
      <c r="B122" s="250" t="s">
        <v>279</v>
      </c>
      <c r="C122" s="185">
        <f>C120+C115</f>
        <v>0</v>
      </c>
      <c r="D122" s="185">
        <f aca="true" t="shared" si="26" ref="D122:N122">D120+D115</f>
        <v>0</v>
      </c>
      <c r="E122" s="185">
        <f t="shared" si="26"/>
        <v>0</v>
      </c>
      <c r="F122" s="185">
        <f t="shared" si="26"/>
        <v>0</v>
      </c>
      <c r="G122" s="185">
        <f t="shared" si="26"/>
        <v>0</v>
      </c>
      <c r="H122" s="185">
        <f t="shared" si="26"/>
        <v>0</v>
      </c>
      <c r="I122" s="185">
        <f t="shared" si="26"/>
        <v>0</v>
      </c>
      <c r="J122" s="185">
        <f t="shared" si="26"/>
        <v>0</v>
      </c>
      <c r="K122" s="185">
        <f t="shared" si="26"/>
        <v>0</v>
      </c>
      <c r="L122" s="185">
        <f t="shared" si="26"/>
        <v>0</v>
      </c>
      <c r="M122" s="185">
        <f t="shared" si="26"/>
        <v>0</v>
      </c>
      <c r="N122" s="185">
        <f t="shared" si="26"/>
        <v>0</v>
      </c>
      <c r="O122" s="185">
        <f t="shared" si="12"/>
        <v>0</v>
      </c>
      <c r="P122" s="245"/>
      <c r="Q122" s="245">
        <f t="shared" si="13"/>
        <v>0</v>
      </c>
    </row>
    <row r="123" spans="1:17" ht="15">
      <c r="A123" s="251" t="s">
        <v>535</v>
      </c>
      <c r="B123" s="252"/>
      <c r="C123" s="185">
        <f>C122+C99</f>
        <v>3145000</v>
      </c>
      <c r="D123" s="185">
        <f aca="true" t="shared" si="27" ref="D123:N123">D122+D99</f>
        <v>3096000</v>
      </c>
      <c r="E123" s="185">
        <f t="shared" si="27"/>
        <v>4420000</v>
      </c>
      <c r="F123" s="185">
        <f t="shared" si="27"/>
        <v>3317000</v>
      </c>
      <c r="G123" s="185">
        <f t="shared" si="27"/>
        <v>3335000</v>
      </c>
      <c r="H123" s="185">
        <f t="shared" si="27"/>
        <v>3494000</v>
      </c>
      <c r="I123" s="185">
        <f t="shared" si="27"/>
        <v>3128000</v>
      </c>
      <c r="J123" s="185">
        <f t="shared" si="27"/>
        <v>3133000</v>
      </c>
      <c r="K123" s="185">
        <f t="shared" si="27"/>
        <v>3395000</v>
      </c>
      <c r="L123" s="185">
        <f t="shared" si="27"/>
        <v>3098000</v>
      </c>
      <c r="M123" s="185">
        <f t="shared" si="27"/>
        <v>3309000</v>
      </c>
      <c r="N123" s="185">
        <f t="shared" si="27"/>
        <v>3308000</v>
      </c>
      <c r="O123" s="185">
        <f t="shared" si="12"/>
        <v>40178000</v>
      </c>
      <c r="P123" s="245"/>
      <c r="Q123" s="245">
        <f t="shared" si="13"/>
        <v>40178000</v>
      </c>
    </row>
    <row r="124" spans="1:17" ht="25.5">
      <c r="A124" s="2" t="s">
        <v>100</v>
      </c>
      <c r="B124" s="3" t="s">
        <v>528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185"/>
      <c r="P124" s="245"/>
      <c r="Q124" s="245">
        <f t="shared" si="13"/>
        <v>0</v>
      </c>
    </row>
    <row r="125" spans="1:17" ht="15">
      <c r="A125" s="34" t="s">
        <v>280</v>
      </c>
      <c r="B125" s="6" t="s">
        <v>281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185">
        <f t="shared" si="12"/>
        <v>0</v>
      </c>
      <c r="P125" s="245"/>
      <c r="Q125" s="245">
        <f t="shared" si="13"/>
        <v>0</v>
      </c>
    </row>
    <row r="126" spans="1:17" ht="15">
      <c r="A126" s="5" t="s">
        <v>282</v>
      </c>
      <c r="B126" s="6" t="s">
        <v>283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185">
        <f t="shared" si="12"/>
        <v>0</v>
      </c>
      <c r="P126" s="245"/>
      <c r="Q126" s="245">
        <f t="shared" si="13"/>
        <v>0</v>
      </c>
    </row>
    <row r="127" spans="1:17" ht="15">
      <c r="A127" s="5" t="s">
        <v>284</v>
      </c>
      <c r="B127" s="6" t="s">
        <v>285</v>
      </c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185">
        <f t="shared" si="12"/>
        <v>0</v>
      </c>
      <c r="P127" s="245"/>
      <c r="Q127" s="245">
        <f t="shared" si="13"/>
        <v>0</v>
      </c>
    </row>
    <row r="128" spans="1:17" ht="15">
      <c r="A128" s="5" t="s">
        <v>286</v>
      </c>
      <c r="B128" s="6" t="s">
        <v>287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185">
        <f t="shared" si="12"/>
        <v>0</v>
      </c>
      <c r="P128" s="245"/>
      <c r="Q128" s="245">
        <f t="shared" si="13"/>
        <v>0</v>
      </c>
    </row>
    <row r="129" spans="1:17" ht="15">
      <c r="A129" s="5" t="s">
        <v>288</v>
      </c>
      <c r="B129" s="6" t="s">
        <v>289</v>
      </c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185">
        <f t="shared" si="12"/>
        <v>0</v>
      </c>
      <c r="P129" s="245"/>
      <c r="Q129" s="245">
        <f t="shared" si="13"/>
        <v>0</v>
      </c>
    </row>
    <row r="130" spans="1:17" ht="15">
      <c r="A130" s="5" t="s">
        <v>290</v>
      </c>
      <c r="B130" s="6" t="s">
        <v>291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185">
        <f t="shared" si="12"/>
        <v>0</v>
      </c>
      <c r="P130" s="245"/>
      <c r="Q130" s="245">
        <f t="shared" si="13"/>
        <v>0</v>
      </c>
    </row>
    <row r="131" spans="1:17" ht="15">
      <c r="A131" s="7" t="s">
        <v>538</v>
      </c>
      <c r="B131" s="8" t="s">
        <v>292</v>
      </c>
      <c r="C131" s="185">
        <f>SUM(C125:C130)</f>
        <v>0</v>
      </c>
      <c r="D131" s="185">
        <f aca="true" t="shared" si="28" ref="D131:N131">SUM(D125:D130)</f>
        <v>0</v>
      </c>
      <c r="E131" s="185">
        <f t="shared" si="28"/>
        <v>0</v>
      </c>
      <c r="F131" s="185">
        <f t="shared" si="28"/>
        <v>0</v>
      </c>
      <c r="G131" s="185">
        <f t="shared" si="28"/>
        <v>0</v>
      </c>
      <c r="H131" s="185">
        <f t="shared" si="28"/>
        <v>0</v>
      </c>
      <c r="I131" s="185">
        <f t="shared" si="28"/>
        <v>0</v>
      </c>
      <c r="J131" s="185">
        <f t="shared" si="28"/>
        <v>0</v>
      </c>
      <c r="K131" s="185">
        <f t="shared" si="28"/>
        <v>0</v>
      </c>
      <c r="L131" s="185">
        <f t="shared" si="28"/>
        <v>0</v>
      </c>
      <c r="M131" s="185">
        <f t="shared" si="28"/>
        <v>0</v>
      </c>
      <c r="N131" s="185">
        <f t="shared" si="28"/>
        <v>0</v>
      </c>
      <c r="O131" s="185">
        <f t="shared" si="12"/>
        <v>0</v>
      </c>
      <c r="P131" s="245"/>
      <c r="Q131" s="245">
        <f t="shared" si="13"/>
        <v>0</v>
      </c>
    </row>
    <row r="132" spans="1:17" ht="15">
      <c r="A132" s="5" t="s">
        <v>293</v>
      </c>
      <c r="B132" s="6" t="s">
        <v>294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185">
        <f t="shared" si="12"/>
        <v>0</v>
      </c>
      <c r="P132" s="245"/>
      <c r="Q132" s="245">
        <f t="shared" si="13"/>
        <v>0</v>
      </c>
    </row>
    <row r="133" spans="1:17" ht="30">
      <c r="A133" s="5" t="s">
        <v>295</v>
      </c>
      <c r="B133" s="6" t="s">
        <v>296</v>
      </c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185">
        <f t="shared" si="12"/>
        <v>0</v>
      </c>
      <c r="P133" s="245"/>
      <c r="Q133" s="245">
        <f t="shared" si="13"/>
        <v>0</v>
      </c>
    </row>
    <row r="134" spans="1:17" ht="30">
      <c r="A134" s="5" t="s">
        <v>499</v>
      </c>
      <c r="B134" s="6" t="s">
        <v>297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185">
        <f t="shared" si="12"/>
        <v>0</v>
      </c>
      <c r="P134" s="245"/>
      <c r="Q134" s="245">
        <f t="shared" si="13"/>
        <v>0</v>
      </c>
    </row>
    <row r="135" spans="1:17" ht="30">
      <c r="A135" s="5" t="s">
        <v>500</v>
      </c>
      <c r="B135" s="6" t="s">
        <v>298</v>
      </c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185">
        <f t="shared" si="12"/>
        <v>0</v>
      </c>
      <c r="P135" s="245"/>
      <c r="Q135" s="245">
        <f t="shared" si="13"/>
        <v>0</v>
      </c>
    </row>
    <row r="136" spans="1:17" ht="15">
      <c r="A136" s="5" t="s">
        <v>501</v>
      </c>
      <c r="B136" s="6" t="s">
        <v>299</v>
      </c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185">
        <f aca="true" t="shared" si="29" ref="O136:O199">SUM(C136:N136)</f>
        <v>0</v>
      </c>
      <c r="P136" s="245"/>
      <c r="Q136" s="245">
        <f aca="true" t="shared" si="30" ref="Q136:Q199">O136-P136</f>
        <v>0</v>
      </c>
    </row>
    <row r="137" spans="1:17" ht="15">
      <c r="A137" s="7" t="s">
        <v>539</v>
      </c>
      <c r="B137" s="8" t="s">
        <v>300</v>
      </c>
      <c r="C137" s="185">
        <f>C131+C132+C133+C134+C135+C136</f>
        <v>0</v>
      </c>
      <c r="D137" s="185">
        <f aca="true" t="shared" si="31" ref="D137:N137">D131+D132+D133+D134+D135+D136</f>
        <v>0</v>
      </c>
      <c r="E137" s="185">
        <f t="shared" si="31"/>
        <v>0</v>
      </c>
      <c r="F137" s="185">
        <f t="shared" si="31"/>
        <v>0</v>
      </c>
      <c r="G137" s="185">
        <f t="shared" si="31"/>
        <v>0</v>
      </c>
      <c r="H137" s="185">
        <f t="shared" si="31"/>
        <v>0</v>
      </c>
      <c r="I137" s="185">
        <f t="shared" si="31"/>
        <v>0</v>
      </c>
      <c r="J137" s="185">
        <f t="shared" si="31"/>
        <v>0</v>
      </c>
      <c r="K137" s="185">
        <f t="shared" si="31"/>
        <v>0</v>
      </c>
      <c r="L137" s="185">
        <f t="shared" si="31"/>
        <v>0</v>
      </c>
      <c r="M137" s="185">
        <f t="shared" si="31"/>
        <v>0</v>
      </c>
      <c r="N137" s="185">
        <f t="shared" si="31"/>
        <v>0</v>
      </c>
      <c r="O137" s="185">
        <f t="shared" si="29"/>
        <v>0</v>
      </c>
      <c r="P137" s="245"/>
      <c r="Q137" s="245">
        <f t="shared" si="30"/>
        <v>0</v>
      </c>
    </row>
    <row r="138" spans="1:17" ht="15">
      <c r="A138" s="5" t="s">
        <v>505</v>
      </c>
      <c r="B138" s="6" t="s">
        <v>309</v>
      </c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185">
        <f t="shared" si="29"/>
        <v>0</v>
      </c>
      <c r="P138" s="245"/>
      <c r="Q138" s="245">
        <f t="shared" si="30"/>
        <v>0</v>
      </c>
    </row>
    <row r="139" spans="1:17" ht="15">
      <c r="A139" s="5" t="s">
        <v>506</v>
      </c>
      <c r="B139" s="6" t="s">
        <v>310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185">
        <f t="shared" si="29"/>
        <v>0</v>
      </c>
      <c r="P139" s="245"/>
      <c r="Q139" s="245">
        <f t="shared" si="30"/>
        <v>0</v>
      </c>
    </row>
    <row r="140" spans="1:17" ht="15">
      <c r="A140" s="7" t="s">
        <v>541</v>
      </c>
      <c r="B140" s="8" t="s">
        <v>311</v>
      </c>
      <c r="C140" s="185">
        <f>SUM(C138:C139)</f>
        <v>0</v>
      </c>
      <c r="D140" s="185">
        <f aca="true" t="shared" si="32" ref="D140:N140">SUM(D138:D139)</f>
        <v>0</v>
      </c>
      <c r="E140" s="185">
        <f t="shared" si="32"/>
        <v>0</v>
      </c>
      <c r="F140" s="185">
        <f t="shared" si="32"/>
        <v>0</v>
      </c>
      <c r="G140" s="185">
        <f t="shared" si="32"/>
        <v>0</v>
      </c>
      <c r="H140" s="185">
        <f t="shared" si="32"/>
        <v>0</v>
      </c>
      <c r="I140" s="185">
        <f t="shared" si="32"/>
        <v>0</v>
      </c>
      <c r="J140" s="185">
        <f t="shared" si="32"/>
        <v>0</v>
      </c>
      <c r="K140" s="185">
        <f t="shared" si="32"/>
        <v>0</v>
      </c>
      <c r="L140" s="185">
        <f t="shared" si="32"/>
        <v>0</v>
      </c>
      <c r="M140" s="185">
        <f t="shared" si="32"/>
        <v>0</v>
      </c>
      <c r="N140" s="185">
        <f t="shared" si="32"/>
        <v>0</v>
      </c>
      <c r="O140" s="185">
        <f t="shared" si="29"/>
        <v>0</v>
      </c>
      <c r="P140" s="245"/>
      <c r="Q140" s="245">
        <f t="shared" si="30"/>
        <v>0</v>
      </c>
    </row>
    <row r="141" spans="1:17" ht="15">
      <c r="A141" s="5" t="s">
        <v>507</v>
      </c>
      <c r="B141" s="6" t="s">
        <v>312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185">
        <f t="shared" si="29"/>
        <v>0</v>
      </c>
      <c r="P141" s="245"/>
      <c r="Q141" s="245">
        <f t="shared" si="30"/>
        <v>0</v>
      </c>
    </row>
    <row r="142" spans="1:17" ht="15">
      <c r="A142" s="5" t="s">
        <v>508</v>
      </c>
      <c r="B142" s="6" t="s">
        <v>313</v>
      </c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185">
        <f t="shared" si="29"/>
        <v>0</v>
      </c>
      <c r="P142" s="245"/>
      <c r="Q142" s="245">
        <f t="shared" si="30"/>
        <v>0</v>
      </c>
    </row>
    <row r="143" spans="1:17" ht="15">
      <c r="A143" s="5" t="s">
        <v>509</v>
      </c>
      <c r="B143" s="6" t="s">
        <v>314</v>
      </c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185">
        <f t="shared" si="29"/>
        <v>0</v>
      </c>
      <c r="P143" s="245"/>
      <c r="Q143" s="245">
        <f t="shared" si="30"/>
        <v>0</v>
      </c>
    </row>
    <row r="144" spans="1:17" ht="15">
      <c r="A144" s="5" t="s">
        <v>510</v>
      </c>
      <c r="B144" s="6" t="s">
        <v>315</v>
      </c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185">
        <f t="shared" si="29"/>
        <v>0</v>
      </c>
      <c r="P144" s="245"/>
      <c r="Q144" s="245">
        <f t="shared" si="30"/>
        <v>0</v>
      </c>
    </row>
    <row r="145" spans="1:17" ht="15">
      <c r="A145" s="5" t="s">
        <v>511</v>
      </c>
      <c r="B145" s="6" t="s">
        <v>318</v>
      </c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185">
        <f t="shared" si="29"/>
        <v>0</v>
      </c>
      <c r="P145" s="245"/>
      <c r="Q145" s="245">
        <f t="shared" si="30"/>
        <v>0</v>
      </c>
    </row>
    <row r="146" spans="1:17" ht="15">
      <c r="A146" s="5" t="s">
        <v>319</v>
      </c>
      <c r="B146" s="6" t="s">
        <v>320</v>
      </c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185">
        <f t="shared" si="29"/>
        <v>0</v>
      </c>
      <c r="P146" s="245"/>
      <c r="Q146" s="245">
        <f t="shared" si="30"/>
        <v>0</v>
      </c>
    </row>
    <row r="147" spans="1:17" ht="15">
      <c r="A147" s="5" t="s">
        <v>512</v>
      </c>
      <c r="B147" s="6" t="s">
        <v>321</v>
      </c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185">
        <f t="shared" si="29"/>
        <v>0</v>
      </c>
      <c r="P147" s="245"/>
      <c r="Q147" s="245">
        <f t="shared" si="30"/>
        <v>0</v>
      </c>
    </row>
    <row r="148" spans="1:17" ht="15">
      <c r="A148" s="5" t="s">
        <v>513</v>
      </c>
      <c r="B148" s="6" t="s">
        <v>326</v>
      </c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185">
        <f t="shared" si="29"/>
        <v>0</v>
      </c>
      <c r="P148" s="245"/>
      <c r="Q148" s="245">
        <f t="shared" si="30"/>
        <v>0</v>
      </c>
    </row>
    <row r="149" spans="1:17" ht="15">
      <c r="A149" s="7" t="s">
        <v>542</v>
      </c>
      <c r="B149" s="8" t="s">
        <v>329</v>
      </c>
      <c r="C149" s="185">
        <f>SUM(C144:C148)</f>
        <v>0</v>
      </c>
      <c r="D149" s="185">
        <f aca="true" t="shared" si="33" ref="D149:N149">SUM(D144:D148)</f>
        <v>0</v>
      </c>
      <c r="E149" s="185">
        <f t="shared" si="33"/>
        <v>0</v>
      </c>
      <c r="F149" s="185">
        <f t="shared" si="33"/>
        <v>0</v>
      </c>
      <c r="G149" s="185">
        <f t="shared" si="33"/>
        <v>0</v>
      </c>
      <c r="H149" s="185">
        <f t="shared" si="33"/>
        <v>0</v>
      </c>
      <c r="I149" s="185">
        <f t="shared" si="33"/>
        <v>0</v>
      </c>
      <c r="J149" s="185">
        <f t="shared" si="33"/>
        <v>0</v>
      </c>
      <c r="K149" s="185">
        <f t="shared" si="33"/>
        <v>0</v>
      </c>
      <c r="L149" s="185">
        <f t="shared" si="33"/>
        <v>0</v>
      </c>
      <c r="M149" s="185">
        <f t="shared" si="33"/>
        <v>0</v>
      </c>
      <c r="N149" s="185">
        <f t="shared" si="33"/>
        <v>0</v>
      </c>
      <c r="O149" s="185">
        <f t="shared" si="29"/>
        <v>0</v>
      </c>
      <c r="P149" s="245"/>
      <c r="Q149" s="245">
        <f t="shared" si="30"/>
        <v>0</v>
      </c>
    </row>
    <row r="150" spans="1:17" ht="15">
      <c r="A150" s="5" t="s">
        <v>514</v>
      </c>
      <c r="B150" s="6" t="s">
        <v>330</v>
      </c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185">
        <f t="shared" si="29"/>
        <v>0</v>
      </c>
      <c r="P150" s="245"/>
      <c r="Q150" s="245">
        <f t="shared" si="30"/>
        <v>0</v>
      </c>
    </row>
    <row r="151" spans="1:17" ht="15">
      <c r="A151" s="7" t="s">
        <v>543</v>
      </c>
      <c r="B151" s="8" t="s">
        <v>331</v>
      </c>
      <c r="C151" s="185">
        <f>C150+C149+C143+C142+C141+C140</f>
        <v>0</v>
      </c>
      <c r="D151" s="185">
        <f aca="true" t="shared" si="34" ref="D151:N151">D150+D149+D143+D142+D141+D140</f>
        <v>0</v>
      </c>
      <c r="E151" s="185">
        <f t="shared" si="34"/>
        <v>0</v>
      </c>
      <c r="F151" s="185">
        <f t="shared" si="34"/>
        <v>0</v>
      </c>
      <c r="G151" s="185">
        <f t="shared" si="34"/>
        <v>0</v>
      </c>
      <c r="H151" s="185">
        <f t="shared" si="34"/>
        <v>0</v>
      </c>
      <c r="I151" s="185">
        <f t="shared" si="34"/>
        <v>0</v>
      </c>
      <c r="J151" s="185">
        <f t="shared" si="34"/>
        <v>0</v>
      </c>
      <c r="K151" s="185">
        <f t="shared" si="34"/>
        <v>0</v>
      </c>
      <c r="L151" s="185">
        <f t="shared" si="34"/>
        <v>0</v>
      </c>
      <c r="M151" s="185">
        <f t="shared" si="34"/>
        <v>0</v>
      </c>
      <c r="N151" s="185">
        <f t="shared" si="34"/>
        <v>0</v>
      </c>
      <c r="O151" s="185">
        <f t="shared" si="29"/>
        <v>0</v>
      </c>
      <c r="P151" s="245"/>
      <c r="Q151" s="245">
        <f t="shared" si="30"/>
        <v>0</v>
      </c>
    </row>
    <row r="152" spans="1:17" ht="15">
      <c r="A152" s="13" t="s">
        <v>332</v>
      </c>
      <c r="B152" s="6" t="s">
        <v>333</v>
      </c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185">
        <f t="shared" si="29"/>
        <v>0</v>
      </c>
      <c r="P152" s="245"/>
      <c r="Q152" s="245">
        <f t="shared" si="30"/>
        <v>0</v>
      </c>
    </row>
    <row r="153" spans="1:17" ht="15">
      <c r="A153" s="13" t="s">
        <v>515</v>
      </c>
      <c r="B153" s="6" t="s">
        <v>334</v>
      </c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185">
        <f t="shared" si="29"/>
        <v>0</v>
      </c>
      <c r="P153" s="245"/>
      <c r="Q153" s="245">
        <f t="shared" si="30"/>
        <v>0</v>
      </c>
    </row>
    <row r="154" spans="1:17" ht="15">
      <c r="A154" s="13" t="s">
        <v>516</v>
      </c>
      <c r="B154" s="6" t="s">
        <v>335</v>
      </c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185">
        <f t="shared" si="29"/>
        <v>0</v>
      </c>
      <c r="P154" s="245"/>
      <c r="Q154" s="245">
        <f t="shared" si="30"/>
        <v>0</v>
      </c>
    </row>
    <row r="155" spans="1:17" ht="15">
      <c r="A155" s="13" t="s">
        <v>517</v>
      </c>
      <c r="B155" s="6" t="s">
        <v>336</v>
      </c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185">
        <f t="shared" si="29"/>
        <v>0</v>
      </c>
      <c r="P155" s="245"/>
      <c r="Q155" s="245">
        <f t="shared" si="30"/>
        <v>0</v>
      </c>
    </row>
    <row r="156" spans="1:17" ht="15">
      <c r="A156" s="13" t="s">
        <v>337</v>
      </c>
      <c r="B156" s="6" t="s">
        <v>338</v>
      </c>
      <c r="C156" s="244"/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185">
        <f t="shared" si="29"/>
        <v>0</v>
      </c>
      <c r="P156" s="245"/>
      <c r="Q156" s="245">
        <f t="shared" si="30"/>
        <v>0</v>
      </c>
    </row>
    <row r="157" spans="1:17" ht="15">
      <c r="A157" s="13" t="s">
        <v>339</v>
      </c>
      <c r="B157" s="6" t="s">
        <v>340</v>
      </c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185">
        <f t="shared" si="29"/>
        <v>0</v>
      </c>
      <c r="P157" s="245"/>
      <c r="Q157" s="245">
        <f t="shared" si="30"/>
        <v>0</v>
      </c>
    </row>
    <row r="158" spans="1:17" ht="15">
      <c r="A158" s="13" t="s">
        <v>341</v>
      </c>
      <c r="B158" s="6" t="s">
        <v>342</v>
      </c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185">
        <f t="shared" si="29"/>
        <v>0</v>
      </c>
      <c r="P158" s="245"/>
      <c r="Q158" s="245">
        <f t="shared" si="30"/>
        <v>0</v>
      </c>
    </row>
    <row r="159" spans="1:17" ht="15">
      <c r="A159" s="13" t="s">
        <v>518</v>
      </c>
      <c r="B159" s="6" t="s">
        <v>343</v>
      </c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185">
        <f t="shared" si="29"/>
        <v>0</v>
      </c>
      <c r="P159" s="245"/>
      <c r="Q159" s="245">
        <f t="shared" si="30"/>
        <v>0</v>
      </c>
    </row>
    <row r="160" spans="1:17" ht="15">
      <c r="A160" s="13" t="s">
        <v>519</v>
      </c>
      <c r="B160" s="6" t="s">
        <v>344</v>
      </c>
      <c r="C160" s="244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185">
        <f t="shared" si="29"/>
        <v>0</v>
      </c>
      <c r="P160" s="245"/>
      <c r="Q160" s="245">
        <f t="shared" si="30"/>
        <v>0</v>
      </c>
    </row>
    <row r="161" spans="1:17" ht="15">
      <c r="A161" s="13" t="s">
        <v>520</v>
      </c>
      <c r="B161" s="6" t="s">
        <v>345</v>
      </c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185">
        <f t="shared" si="29"/>
        <v>0</v>
      </c>
      <c r="P161" s="245"/>
      <c r="Q161" s="245">
        <f t="shared" si="30"/>
        <v>0</v>
      </c>
    </row>
    <row r="162" spans="1:17" ht="15">
      <c r="A162" s="15" t="s">
        <v>544</v>
      </c>
      <c r="B162" s="8" t="s">
        <v>346</v>
      </c>
      <c r="C162" s="185">
        <f>SUM(C152:C161)</f>
        <v>0</v>
      </c>
      <c r="D162" s="185">
        <f aca="true" t="shared" si="35" ref="D162:N162">SUM(D152:D161)</f>
        <v>0</v>
      </c>
      <c r="E162" s="185">
        <f t="shared" si="35"/>
        <v>0</v>
      </c>
      <c r="F162" s="185">
        <f t="shared" si="35"/>
        <v>0</v>
      </c>
      <c r="G162" s="185">
        <f t="shared" si="35"/>
        <v>0</v>
      </c>
      <c r="H162" s="185">
        <f t="shared" si="35"/>
        <v>0</v>
      </c>
      <c r="I162" s="185">
        <f t="shared" si="35"/>
        <v>0</v>
      </c>
      <c r="J162" s="185">
        <f t="shared" si="35"/>
        <v>0</v>
      </c>
      <c r="K162" s="185">
        <f t="shared" si="35"/>
        <v>0</v>
      </c>
      <c r="L162" s="185">
        <f t="shared" si="35"/>
        <v>0</v>
      </c>
      <c r="M162" s="185">
        <f t="shared" si="35"/>
        <v>0</v>
      </c>
      <c r="N162" s="185">
        <f t="shared" si="35"/>
        <v>0</v>
      </c>
      <c r="O162" s="185">
        <f t="shared" si="29"/>
        <v>0</v>
      </c>
      <c r="P162" s="245"/>
      <c r="Q162" s="245">
        <f t="shared" si="30"/>
        <v>0</v>
      </c>
    </row>
    <row r="163" spans="1:17" ht="30">
      <c r="A163" s="13" t="s">
        <v>355</v>
      </c>
      <c r="B163" s="6" t="s">
        <v>356</v>
      </c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185">
        <f t="shared" si="29"/>
        <v>0</v>
      </c>
      <c r="P163" s="245"/>
      <c r="Q163" s="245">
        <f t="shared" si="30"/>
        <v>0</v>
      </c>
    </row>
    <row r="164" spans="1:17" ht="30">
      <c r="A164" s="5" t="s">
        <v>524</v>
      </c>
      <c r="B164" s="6" t="s">
        <v>357</v>
      </c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185">
        <f t="shared" si="29"/>
        <v>0</v>
      </c>
      <c r="P164" s="245"/>
      <c r="Q164" s="245">
        <f t="shared" si="30"/>
        <v>0</v>
      </c>
    </row>
    <row r="165" spans="1:17" ht="15">
      <c r="A165" s="13" t="s">
        <v>525</v>
      </c>
      <c r="B165" s="6" t="s">
        <v>358</v>
      </c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185">
        <f t="shared" si="29"/>
        <v>0</v>
      </c>
      <c r="P165" s="245"/>
      <c r="Q165" s="245">
        <f t="shared" si="30"/>
        <v>0</v>
      </c>
    </row>
    <row r="166" spans="1:17" ht="15">
      <c r="A166" s="7" t="s">
        <v>546</v>
      </c>
      <c r="B166" s="8" t="s">
        <v>359</v>
      </c>
      <c r="C166" s="185">
        <f>SUM(C163:C165)</f>
        <v>0</v>
      </c>
      <c r="D166" s="185">
        <f aca="true" t="shared" si="36" ref="D166:N166">SUM(D163:D165)</f>
        <v>0</v>
      </c>
      <c r="E166" s="185">
        <f t="shared" si="36"/>
        <v>0</v>
      </c>
      <c r="F166" s="185">
        <f t="shared" si="36"/>
        <v>0</v>
      </c>
      <c r="G166" s="185">
        <f t="shared" si="36"/>
        <v>0</v>
      </c>
      <c r="H166" s="185">
        <f t="shared" si="36"/>
        <v>0</v>
      </c>
      <c r="I166" s="185">
        <f t="shared" si="36"/>
        <v>0</v>
      </c>
      <c r="J166" s="185">
        <f t="shared" si="36"/>
        <v>0</v>
      </c>
      <c r="K166" s="185">
        <f t="shared" si="36"/>
        <v>0</v>
      </c>
      <c r="L166" s="185">
        <f t="shared" si="36"/>
        <v>0</v>
      </c>
      <c r="M166" s="185">
        <f t="shared" si="36"/>
        <v>0</v>
      </c>
      <c r="N166" s="185">
        <f t="shared" si="36"/>
        <v>0</v>
      </c>
      <c r="O166" s="185">
        <f t="shared" si="29"/>
        <v>0</v>
      </c>
      <c r="P166" s="245"/>
      <c r="Q166" s="245">
        <f t="shared" si="30"/>
        <v>0</v>
      </c>
    </row>
    <row r="167" spans="1:17" ht="15">
      <c r="A167" s="246" t="s">
        <v>69</v>
      </c>
      <c r="B167" s="253"/>
      <c r="C167" s="185">
        <f>C166+C162+C151+C137</f>
        <v>0</v>
      </c>
      <c r="D167" s="185">
        <f aca="true" t="shared" si="37" ref="D167:N167">D166+D162+D151+D137</f>
        <v>0</v>
      </c>
      <c r="E167" s="185">
        <f t="shared" si="37"/>
        <v>0</v>
      </c>
      <c r="F167" s="185">
        <f t="shared" si="37"/>
        <v>0</v>
      </c>
      <c r="G167" s="185">
        <f t="shared" si="37"/>
        <v>0</v>
      </c>
      <c r="H167" s="185">
        <f t="shared" si="37"/>
        <v>0</v>
      </c>
      <c r="I167" s="185">
        <f t="shared" si="37"/>
        <v>0</v>
      </c>
      <c r="J167" s="185">
        <f t="shared" si="37"/>
        <v>0</v>
      </c>
      <c r="K167" s="185">
        <f t="shared" si="37"/>
        <v>0</v>
      </c>
      <c r="L167" s="185">
        <f t="shared" si="37"/>
        <v>0</v>
      </c>
      <c r="M167" s="185">
        <f t="shared" si="37"/>
        <v>0</v>
      </c>
      <c r="N167" s="185">
        <f t="shared" si="37"/>
        <v>0</v>
      </c>
      <c r="O167" s="185">
        <f t="shared" si="29"/>
        <v>0</v>
      </c>
      <c r="P167" s="245"/>
      <c r="Q167" s="245">
        <f t="shared" si="30"/>
        <v>0</v>
      </c>
    </row>
    <row r="168" spans="1:17" ht="15">
      <c r="A168" s="5" t="s">
        <v>301</v>
      </c>
      <c r="B168" s="6" t="s">
        <v>302</v>
      </c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185">
        <f t="shared" si="29"/>
        <v>0</v>
      </c>
      <c r="P168" s="245"/>
      <c r="Q168" s="245">
        <f t="shared" si="30"/>
        <v>0</v>
      </c>
    </row>
    <row r="169" spans="1:17" ht="30">
      <c r="A169" s="5" t="s">
        <v>303</v>
      </c>
      <c r="B169" s="6" t="s">
        <v>304</v>
      </c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185">
        <f t="shared" si="29"/>
        <v>0</v>
      </c>
      <c r="P169" s="245"/>
      <c r="Q169" s="245">
        <f t="shared" si="30"/>
        <v>0</v>
      </c>
    </row>
    <row r="170" spans="1:17" ht="30">
      <c r="A170" s="5" t="s">
        <v>502</v>
      </c>
      <c r="B170" s="6" t="s">
        <v>305</v>
      </c>
      <c r="C170" s="244"/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185">
        <f t="shared" si="29"/>
        <v>0</v>
      </c>
      <c r="P170" s="245"/>
      <c r="Q170" s="245">
        <f t="shared" si="30"/>
        <v>0</v>
      </c>
    </row>
    <row r="171" spans="1:17" ht="30">
      <c r="A171" s="5" t="s">
        <v>503</v>
      </c>
      <c r="B171" s="6" t="s">
        <v>306</v>
      </c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185">
        <f t="shared" si="29"/>
        <v>0</v>
      </c>
      <c r="P171" s="245"/>
      <c r="Q171" s="245">
        <f t="shared" si="30"/>
        <v>0</v>
      </c>
    </row>
    <row r="172" spans="1:17" ht="15">
      <c r="A172" s="5" t="s">
        <v>504</v>
      </c>
      <c r="B172" s="6" t="s">
        <v>307</v>
      </c>
      <c r="C172" s="244"/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185">
        <f t="shared" si="29"/>
        <v>0</v>
      </c>
      <c r="P172" s="245">
        <v>635</v>
      </c>
      <c r="Q172" s="245">
        <f t="shared" si="30"/>
        <v>-635</v>
      </c>
    </row>
    <row r="173" spans="1:17" ht="15">
      <c r="A173" s="7" t="s">
        <v>540</v>
      </c>
      <c r="B173" s="8" t="s">
        <v>308</v>
      </c>
      <c r="C173" s="185">
        <f>SUM(C168:C172)</f>
        <v>0</v>
      </c>
      <c r="D173" s="185">
        <f aca="true" t="shared" si="38" ref="D173:N173">SUM(D168:D172)</f>
        <v>0</v>
      </c>
      <c r="E173" s="185">
        <f t="shared" si="38"/>
        <v>0</v>
      </c>
      <c r="F173" s="185">
        <f t="shared" si="38"/>
        <v>0</v>
      </c>
      <c r="G173" s="185">
        <f t="shared" si="38"/>
        <v>0</v>
      </c>
      <c r="H173" s="185">
        <f t="shared" si="38"/>
        <v>0</v>
      </c>
      <c r="I173" s="185">
        <f t="shared" si="38"/>
        <v>0</v>
      </c>
      <c r="J173" s="185">
        <f t="shared" si="38"/>
        <v>0</v>
      </c>
      <c r="K173" s="185">
        <f t="shared" si="38"/>
        <v>0</v>
      </c>
      <c r="L173" s="185">
        <f t="shared" si="38"/>
        <v>0</v>
      </c>
      <c r="M173" s="185">
        <f t="shared" si="38"/>
        <v>0</v>
      </c>
      <c r="N173" s="185">
        <f t="shared" si="38"/>
        <v>0</v>
      </c>
      <c r="O173" s="185">
        <f t="shared" si="29"/>
        <v>0</v>
      </c>
      <c r="P173" s="245">
        <v>635</v>
      </c>
      <c r="Q173" s="245">
        <f t="shared" si="30"/>
        <v>-635</v>
      </c>
    </row>
    <row r="174" spans="1:17" ht="15">
      <c r="A174" s="13" t="s">
        <v>521</v>
      </c>
      <c r="B174" s="6" t="s">
        <v>347</v>
      </c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185">
        <f t="shared" si="29"/>
        <v>0</v>
      </c>
      <c r="P174" s="245"/>
      <c r="Q174" s="245">
        <f t="shared" si="30"/>
        <v>0</v>
      </c>
    </row>
    <row r="175" spans="1:17" ht="15">
      <c r="A175" s="13" t="s">
        <v>522</v>
      </c>
      <c r="B175" s="6" t="s">
        <v>348</v>
      </c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185">
        <f t="shared" si="29"/>
        <v>0</v>
      </c>
      <c r="P175" s="245"/>
      <c r="Q175" s="245">
        <f t="shared" si="30"/>
        <v>0</v>
      </c>
    </row>
    <row r="176" spans="1:17" ht="15">
      <c r="A176" s="13" t="s">
        <v>349</v>
      </c>
      <c r="B176" s="6" t="s">
        <v>350</v>
      </c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185">
        <f t="shared" si="29"/>
        <v>0</v>
      </c>
      <c r="P176" s="245"/>
      <c r="Q176" s="245">
        <f t="shared" si="30"/>
        <v>0</v>
      </c>
    </row>
    <row r="177" spans="1:17" ht="15">
      <c r="A177" s="13" t="s">
        <v>523</v>
      </c>
      <c r="B177" s="6" t="s">
        <v>351</v>
      </c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185">
        <f t="shared" si="29"/>
        <v>0</v>
      </c>
      <c r="P177" s="245"/>
      <c r="Q177" s="245">
        <f t="shared" si="30"/>
        <v>0</v>
      </c>
    </row>
    <row r="178" spans="1:17" ht="15">
      <c r="A178" s="13" t="s">
        <v>352</v>
      </c>
      <c r="B178" s="6" t="s">
        <v>353</v>
      </c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185">
        <f t="shared" si="29"/>
        <v>0</v>
      </c>
      <c r="P178" s="245"/>
      <c r="Q178" s="245">
        <f t="shared" si="30"/>
        <v>0</v>
      </c>
    </row>
    <row r="179" spans="1:17" ht="15">
      <c r="A179" s="7" t="s">
        <v>545</v>
      </c>
      <c r="B179" s="8" t="s">
        <v>354</v>
      </c>
      <c r="C179" s="185">
        <f>SUM(C174:C178)</f>
        <v>0</v>
      </c>
      <c r="D179" s="185">
        <f aca="true" t="shared" si="39" ref="D179:N179">SUM(D174:D178)</f>
        <v>0</v>
      </c>
      <c r="E179" s="185">
        <f t="shared" si="39"/>
        <v>0</v>
      </c>
      <c r="F179" s="185">
        <f t="shared" si="39"/>
        <v>0</v>
      </c>
      <c r="G179" s="185">
        <f t="shared" si="39"/>
        <v>0</v>
      </c>
      <c r="H179" s="185">
        <f t="shared" si="39"/>
        <v>0</v>
      </c>
      <c r="I179" s="185">
        <f t="shared" si="39"/>
        <v>0</v>
      </c>
      <c r="J179" s="185">
        <f t="shared" si="39"/>
        <v>0</v>
      </c>
      <c r="K179" s="185">
        <f t="shared" si="39"/>
        <v>0</v>
      </c>
      <c r="L179" s="185">
        <f t="shared" si="39"/>
        <v>0</v>
      </c>
      <c r="M179" s="185">
        <f t="shared" si="39"/>
        <v>0</v>
      </c>
      <c r="N179" s="185">
        <f t="shared" si="39"/>
        <v>0</v>
      </c>
      <c r="O179" s="185">
        <f t="shared" si="29"/>
        <v>0</v>
      </c>
      <c r="P179" s="245"/>
      <c r="Q179" s="245">
        <f t="shared" si="30"/>
        <v>0</v>
      </c>
    </row>
    <row r="180" spans="1:17" ht="30">
      <c r="A180" s="13" t="s">
        <v>360</v>
      </c>
      <c r="B180" s="6" t="s">
        <v>361</v>
      </c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185">
        <f t="shared" si="29"/>
        <v>0</v>
      </c>
      <c r="P180" s="245"/>
      <c r="Q180" s="245">
        <f t="shared" si="30"/>
        <v>0</v>
      </c>
    </row>
    <row r="181" spans="1:17" ht="30">
      <c r="A181" s="5" t="s">
        <v>526</v>
      </c>
      <c r="B181" s="6" t="s">
        <v>362</v>
      </c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185">
        <f t="shared" si="29"/>
        <v>0</v>
      </c>
      <c r="P181" s="245"/>
      <c r="Q181" s="245">
        <f t="shared" si="30"/>
        <v>0</v>
      </c>
    </row>
    <row r="182" spans="1:17" ht="15">
      <c r="A182" s="13" t="s">
        <v>527</v>
      </c>
      <c r="B182" s="6" t="s">
        <v>363</v>
      </c>
      <c r="C182" s="244"/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185">
        <f t="shared" si="29"/>
        <v>0</v>
      </c>
      <c r="P182" s="245"/>
      <c r="Q182" s="245">
        <f t="shared" si="30"/>
        <v>0</v>
      </c>
    </row>
    <row r="183" spans="1:17" ht="15">
      <c r="A183" s="7" t="s">
        <v>548</v>
      </c>
      <c r="B183" s="8" t="s">
        <v>364</v>
      </c>
      <c r="C183" s="185">
        <f>SUM(C180:C182)</f>
        <v>0</v>
      </c>
      <c r="D183" s="185">
        <f aca="true" t="shared" si="40" ref="D183:N183">SUM(D180:D182)</f>
        <v>0</v>
      </c>
      <c r="E183" s="185">
        <f t="shared" si="40"/>
        <v>0</v>
      </c>
      <c r="F183" s="185">
        <f t="shared" si="40"/>
        <v>0</v>
      </c>
      <c r="G183" s="185">
        <f t="shared" si="40"/>
        <v>0</v>
      </c>
      <c r="H183" s="185">
        <f t="shared" si="40"/>
        <v>0</v>
      </c>
      <c r="I183" s="185">
        <f t="shared" si="40"/>
        <v>0</v>
      </c>
      <c r="J183" s="185">
        <f t="shared" si="40"/>
        <v>0</v>
      </c>
      <c r="K183" s="185">
        <f t="shared" si="40"/>
        <v>0</v>
      </c>
      <c r="L183" s="185">
        <f t="shared" si="40"/>
        <v>0</v>
      </c>
      <c r="M183" s="185">
        <f t="shared" si="40"/>
        <v>0</v>
      </c>
      <c r="N183" s="185">
        <f t="shared" si="40"/>
        <v>0</v>
      </c>
      <c r="O183" s="185">
        <f t="shared" si="29"/>
        <v>0</v>
      </c>
      <c r="P183" s="245"/>
      <c r="Q183" s="245">
        <f t="shared" si="30"/>
        <v>0</v>
      </c>
    </row>
    <row r="184" spans="1:17" ht="15">
      <c r="A184" s="246" t="s">
        <v>70</v>
      </c>
      <c r="B184" s="253"/>
      <c r="C184" s="185">
        <f>C183+C179+C173</f>
        <v>0</v>
      </c>
      <c r="D184" s="185">
        <f aca="true" t="shared" si="41" ref="D184:N184">D183+D179+D173</f>
        <v>0</v>
      </c>
      <c r="E184" s="185">
        <f t="shared" si="41"/>
        <v>0</v>
      </c>
      <c r="F184" s="185">
        <f t="shared" si="41"/>
        <v>0</v>
      </c>
      <c r="G184" s="185">
        <f t="shared" si="41"/>
        <v>0</v>
      </c>
      <c r="H184" s="185">
        <f t="shared" si="41"/>
        <v>0</v>
      </c>
      <c r="I184" s="185">
        <f t="shared" si="41"/>
        <v>0</v>
      </c>
      <c r="J184" s="185">
        <f t="shared" si="41"/>
        <v>0</v>
      </c>
      <c r="K184" s="185">
        <f t="shared" si="41"/>
        <v>0</v>
      </c>
      <c r="L184" s="185">
        <f t="shared" si="41"/>
        <v>0</v>
      </c>
      <c r="M184" s="185">
        <f t="shared" si="41"/>
        <v>0</v>
      </c>
      <c r="N184" s="185">
        <f t="shared" si="41"/>
        <v>0</v>
      </c>
      <c r="O184" s="185">
        <f t="shared" si="29"/>
        <v>0</v>
      </c>
      <c r="P184" s="245">
        <v>635</v>
      </c>
      <c r="Q184" s="245">
        <f t="shared" si="30"/>
        <v>-635</v>
      </c>
    </row>
    <row r="185" spans="1:17" ht="15">
      <c r="A185" s="254" t="s">
        <v>547</v>
      </c>
      <c r="B185" s="247" t="s">
        <v>365</v>
      </c>
      <c r="C185" s="185">
        <f>C184+C167</f>
        <v>0</v>
      </c>
      <c r="D185" s="185">
        <f aca="true" t="shared" si="42" ref="D185:N185">D184+D167</f>
        <v>0</v>
      </c>
      <c r="E185" s="185">
        <f t="shared" si="42"/>
        <v>0</v>
      </c>
      <c r="F185" s="185">
        <f t="shared" si="42"/>
        <v>0</v>
      </c>
      <c r="G185" s="185">
        <f t="shared" si="42"/>
        <v>0</v>
      </c>
      <c r="H185" s="185">
        <f t="shared" si="42"/>
        <v>0</v>
      </c>
      <c r="I185" s="185">
        <f t="shared" si="42"/>
        <v>0</v>
      </c>
      <c r="J185" s="185">
        <f t="shared" si="42"/>
        <v>0</v>
      </c>
      <c r="K185" s="185">
        <f t="shared" si="42"/>
        <v>0</v>
      </c>
      <c r="L185" s="185">
        <f t="shared" si="42"/>
        <v>0</v>
      </c>
      <c r="M185" s="185">
        <f t="shared" si="42"/>
        <v>0</v>
      </c>
      <c r="N185" s="185">
        <f t="shared" si="42"/>
        <v>0</v>
      </c>
      <c r="O185" s="185">
        <f t="shared" si="29"/>
        <v>0</v>
      </c>
      <c r="P185" s="245">
        <v>635</v>
      </c>
      <c r="Q185" s="245">
        <f t="shared" si="30"/>
        <v>-635</v>
      </c>
    </row>
    <row r="186" spans="1:17" ht="15">
      <c r="A186" s="255" t="s">
        <v>71</v>
      </c>
      <c r="B186" s="256"/>
      <c r="C186" s="185">
        <f>C167-C75</f>
        <v>-3145000</v>
      </c>
      <c r="D186" s="185">
        <f aca="true" t="shared" si="43" ref="D186:N186">D167-D75</f>
        <v>-3096000</v>
      </c>
      <c r="E186" s="185">
        <f t="shared" si="43"/>
        <v>-4420000</v>
      </c>
      <c r="F186" s="185">
        <f t="shared" si="43"/>
        <v>-3317000</v>
      </c>
      <c r="G186" s="185">
        <f t="shared" si="43"/>
        <v>-3335000</v>
      </c>
      <c r="H186" s="185">
        <f t="shared" si="43"/>
        <v>-3494000</v>
      </c>
      <c r="I186" s="185">
        <f t="shared" si="43"/>
        <v>-3128000</v>
      </c>
      <c r="J186" s="185">
        <f t="shared" si="43"/>
        <v>-3133000</v>
      </c>
      <c r="K186" s="185">
        <f t="shared" si="43"/>
        <v>-3395000</v>
      </c>
      <c r="L186" s="185">
        <f t="shared" si="43"/>
        <v>-3098000</v>
      </c>
      <c r="M186" s="185">
        <f t="shared" si="43"/>
        <v>-3309000</v>
      </c>
      <c r="N186" s="185">
        <f t="shared" si="43"/>
        <v>-3308000</v>
      </c>
      <c r="O186" s="185">
        <f t="shared" si="29"/>
        <v>-40178000</v>
      </c>
      <c r="P186" s="245">
        <v>-32747</v>
      </c>
      <c r="Q186" s="245">
        <f t="shared" si="30"/>
        <v>-40145253</v>
      </c>
    </row>
    <row r="187" spans="1:17" ht="15">
      <c r="A187" s="255" t="s">
        <v>72</v>
      </c>
      <c r="B187" s="256"/>
      <c r="C187" s="185">
        <f>C184-C98</f>
        <v>0</v>
      </c>
      <c r="D187" s="185">
        <f aca="true" t="shared" si="44" ref="D187:N187">D184-D98</f>
        <v>0</v>
      </c>
      <c r="E187" s="185">
        <f t="shared" si="44"/>
        <v>0</v>
      </c>
      <c r="F187" s="185">
        <f t="shared" si="44"/>
        <v>0</v>
      </c>
      <c r="G187" s="185">
        <f t="shared" si="44"/>
        <v>0</v>
      </c>
      <c r="H187" s="185">
        <f t="shared" si="44"/>
        <v>0</v>
      </c>
      <c r="I187" s="185">
        <f t="shared" si="44"/>
        <v>0</v>
      </c>
      <c r="J187" s="185">
        <f t="shared" si="44"/>
        <v>0</v>
      </c>
      <c r="K187" s="185">
        <f t="shared" si="44"/>
        <v>0</v>
      </c>
      <c r="L187" s="185">
        <f t="shared" si="44"/>
        <v>0</v>
      </c>
      <c r="M187" s="185">
        <f t="shared" si="44"/>
        <v>0</v>
      </c>
      <c r="N187" s="185">
        <f t="shared" si="44"/>
        <v>0</v>
      </c>
      <c r="O187" s="185">
        <f t="shared" si="29"/>
        <v>0</v>
      </c>
      <c r="P187" s="245"/>
      <c r="Q187" s="245">
        <f t="shared" si="30"/>
        <v>0</v>
      </c>
    </row>
    <row r="188" spans="1:17" ht="15">
      <c r="A188" s="40" t="s">
        <v>529</v>
      </c>
      <c r="B188" s="5" t="s">
        <v>366</v>
      </c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185">
        <f t="shared" si="29"/>
        <v>0</v>
      </c>
      <c r="P188" s="245"/>
      <c r="Q188" s="245">
        <f t="shared" si="30"/>
        <v>0</v>
      </c>
    </row>
    <row r="189" spans="1:17" ht="15">
      <c r="A189" s="13" t="s">
        <v>367</v>
      </c>
      <c r="B189" s="5" t="s">
        <v>368</v>
      </c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185">
        <f t="shared" si="29"/>
        <v>0</v>
      </c>
      <c r="P189" s="245"/>
      <c r="Q189" s="245">
        <f t="shared" si="30"/>
        <v>0</v>
      </c>
    </row>
    <row r="190" spans="1:17" ht="15">
      <c r="A190" s="40" t="s">
        <v>530</v>
      </c>
      <c r="B190" s="5" t="s">
        <v>369</v>
      </c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185">
        <f t="shared" si="29"/>
        <v>0</v>
      </c>
      <c r="P190" s="245"/>
      <c r="Q190" s="245">
        <f t="shared" si="30"/>
        <v>0</v>
      </c>
    </row>
    <row r="191" spans="1:17" ht="15">
      <c r="A191" s="15" t="s">
        <v>549</v>
      </c>
      <c r="B191" s="7" t="s">
        <v>370</v>
      </c>
      <c r="C191" s="185">
        <f>SUM(C188:C190)</f>
        <v>0</v>
      </c>
      <c r="D191" s="185">
        <f aca="true" t="shared" si="45" ref="D191:N191">SUM(D188:D190)</f>
        <v>0</v>
      </c>
      <c r="E191" s="185">
        <f t="shared" si="45"/>
        <v>0</v>
      </c>
      <c r="F191" s="185">
        <f t="shared" si="45"/>
        <v>0</v>
      </c>
      <c r="G191" s="185">
        <f t="shared" si="45"/>
        <v>0</v>
      </c>
      <c r="H191" s="185">
        <f t="shared" si="45"/>
        <v>0</v>
      </c>
      <c r="I191" s="185">
        <f t="shared" si="45"/>
        <v>0</v>
      </c>
      <c r="J191" s="185">
        <f t="shared" si="45"/>
        <v>0</v>
      </c>
      <c r="K191" s="185">
        <f t="shared" si="45"/>
        <v>0</v>
      </c>
      <c r="L191" s="185">
        <f t="shared" si="45"/>
        <v>0</v>
      </c>
      <c r="M191" s="185">
        <f t="shared" si="45"/>
        <v>0</v>
      </c>
      <c r="N191" s="185">
        <f t="shared" si="45"/>
        <v>0</v>
      </c>
      <c r="O191" s="185">
        <f t="shared" si="29"/>
        <v>0</v>
      </c>
      <c r="P191" s="245"/>
      <c r="Q191" s="245">
        <f t="shared" si="30"/>
        <v>0</v>
      </c>
    </row>
    <row r="192" spans="1:17" ht="15">
      <c r="A192" s="13" t="s">
        <v>531</v>
      </c>
      <c r="B192" s="5" t="s">
        <v>371</v>
      </c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185">
        <f t="shared" si="29"/>
        <v>0</v>
      </c>
      <c r="P192" s="245"/>
      <c r="Q192" s="245">
        <f t="shared" si="30"/>
        <v>0</v>
      </c>
    </row>
    <row r="193" spans="1:17" ht="15">
      <c r="A193" s="40" t="s">
        <v>372</v>
      </c>
      <c r="B193" s="5" t="s">
        <v>373</v>
      </c>
      <c r="C193" s="244"/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185">
        <f t="shared" si="29"/>
        <v>0</v>
      </c>
      <c r="P193" s="245"/>
      <c r="Q193" s="245">
        <f t="shared" si="30"/>
        <v>0</v>
      </c>
    </row>
    <row r="194" spans="1:17" ht="15">
      <c r="A194" s="13" t="s">
        <v>532</v>
      </c>
      <c r="B194" s="5" t="s">
        <v>374</v>
      </c>
      <c r="C194" s="244"/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185">
        <f t="shared" si="29"/>
        <v>0</v>
      </c>
      <c r="P194" s="245"/>
      <c r="Q194" s="245">
        <f t="shared" si="30"/>
        <v>0</v>
      </c>
    </row>
    <row r="195" spans="1:17" ht="15">
      <c r="A195" s="40" t="s">
        <v>375</v>
      </c>
      <c r="B195" s="5" t="s">
        <v>376</v>
      </c>
      <c r="C195" s="244"/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185">
        <f t="shared" si="29"/>
        <v>0</v>
      </c>
      <c r="P195" s="245"/>
      <c r="Q195" s="245">
        <f t="shared" si="30"/>
        <v>0</v>
      </c>
    </row>
    <row r="196" spans="1:17" ht="15">
      <c r="A196" s="14" t="s">
        <v>550</v>
      </c>
      <c r="B196" s="7" t="s">
        <v>377</v>
      </c>
      <c r="C196" s="185">
        <f>SUM(C192:C195)</f>
        <v>0</v>
      </c>
      <c r="D196" s="185">
        <f aca="true" t="shared" si="46" ref="D196:N196">SUM(D192:D195)</f>
        <v>0</v>
      </c>
      <c r="E196" s="185">
        <f t="shared" si="46"/>
        <v>0</v>
      </c>
      <c r="F196" s="185">
        <f t="shared" si="46"/>
        <v>0</v>
      </c>
      <c r="G196" s="185">
        <f t="shared" si="46"/>
        <v>0</v>
      </c>
      <c r="H196" s="185">
        <f t="shared" si="46"/>
        <v>0</v>
      </c>
      <c r="I196" s="185">
        <f t="shared" si="46"/>
        <v>0</v>
      </c>
      <c r="J196" s="185">
        <f t="shared" si="46"/>
        <v>0</v>
      </c>
      <c r="K196" s="185">
        <f t="shared" si="46"/>
        <v>0</v>
      </c>
      <c r="L196" s="185">
        <f t="shared" si="46"/>
        <v>0</v>
      </c>
      <c r="M196" s="185">
        <f t="shared" si="46"/>
        <v>0</v>
      </c>
      <c r="N196" s="185">
        <f t="shared" si="46"/>
        <v>0</v>
      </c>
      <c r="O196" s="185">
        <f t="shared" si="29"/>
        <v>0</v>
      </c>
      <c r="P196" s="245"/>
      <c r="Q196" s="245">
        <f t="shared" si="30"/>
        <v>0</v>
      </c>
    </row>
    <row r="197" spans="1:17" ht="15">
      <c r="A197" s="5" t="s">
        <v>659</v>
      </c>
      <c r="B197" s="5" t="s">
        <v>378</v>
      </c>
      <c r="C197" s="244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185">
        <f t="shared" si="29"/>
        <v>0</v>
      </c>
      <c r="P197" s="245"/>
      <c r="Q197" s="245">
        <f t="shared" si="30"/>
        <v>0</v>
      </c>
    </row>
    <row r="198" spans="1:17" ht="15">
      <c r="A198" s="5" t="s">
        <v>660</v>
      </c>
      <c r="B198" s="5" t="s">
        <v>378</v>
      </c>
      <c r="C198" s="244"/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185">
        <f t="shared" si="29"/>
        <v>0</v>
      </c>
      <c r="P198" s="245"/>
      <c r="Q198" s="245">
        <f t="shared" si="30"/>
        <v>0</v>
      </c>
    </row>
    <row r="199" spans="1:17" ht="15">
      <c r="A199" s="5" t="s">
        <v>657</v>
      </c>
      <c r="B199" s="5" t="s">
        <v>379</v>
      </c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185">
        <f t="shared" si="29"/>
        <v>0</v>
      </c>
      <c r="P199" s="245"/>
      <c r="Q199" s="245">
        <f t="shared" si="30"/>
        <v>0</v>
      </c>
    </row>
    <row r="200" spans="1:17" ht="15">
      <c r="A200" s="5" t="s">
        <v>658</v>
      </c>
      <c r="B200" s="5" t="s">
        <v>379</v>
      </c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185">
        <f aca="true" t="shared" si="47" ref="O200:O215">SUM(C200:N200)</f>
        <v>0</v>
      </c>
      <c r="P200" s="245"/>
      <c r="Q200" s="245">
        <f aca="true" t="shared" si="48" ref="Q200:Q215">O200-P200</f>
        <v>0</v>
      </c>
    </row>
    <row r="201" spans="1:17" ht="15">
      <c r="A201" s="7" t="s">
        <v>551</v>
      </c>
      <c r="B201" s="7" t="s">
        <v>380</v>
      </c>
      <c r="C201" s="185">
        <f>SUM(C197:C200)</f>
        <v>0</v>
      </c>
      <c r="D201" s="185">
        <f aca="true" t="shared" si="49" ref="D201:N201">SUM(D197:D200)</f>
        <v>0</v>
      </c>
      <c r="E201" s="185">
        <f t="shared" si="49"/>
        <v>0</v>
      </c>
      <c r="F201" s="185">
        <f t="shared" si="49"/>
        <v>0</v>
      </c>
      <c r="G201" s="185">
        <f t="shared" si="49"/>
        <v>0</v>
      </c>
      <c r="H201" s="185">
        <f t="shared" si="49"/>
        <v>0</v>
      </c>
      <c r="I201" s="185">
        <f t="shared" si="49"/>
        <v>0</v>
      </c>
      <c r="J201" s="185">
        <f t="shared" si="49"/>
        <v>0</v>
      </c>
      <c r="K201" s="185">
        <f t="shared" si="49"/>
        <v>0</v>
      </c>
      <c r="L201" s="185">
        <f t="shared" si="49"/>
        <v>0</v>
      </c>
      <c r="M201" s="185">
        <f t="shared" si="49"/>
        <v>0</v>
      </c>
      <c r="N201" s="185">
        <f t="shared" si="49"/>
        <v>0</v>
      </c>
      <c r="O201" s="185">
        <f t="shared" si="47"/>
        <v>0</v>
      </c>
      <c r="P201" s="245"/>
      <c r="Q201" s="245">
        <f t="shared" si="48"/>
        <v>0</v>
      </c>
    </row>
    <row r="202" spans="1:17" ht="15">
      <c r="A202" s="40" t="s">
        <v>381</v>
      </c>
      <c r="B202" s="5" t="s">
        <v>382</v>
      </c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185">
        <f t="shared" si="47"/>
        <v>0</v>
      </c>
      <c r="P202" s="245"/>
      <c r="Q202" s="245">
        <f t="shared" si="48"/>
        <v>0</v>
      </c>
    </row>
    <row r="203" spans="1:17" ht="15">
      <c r="A203" s="40" t="s">
        <v>383</v>
      </c>
      <c r="B203" s="5" t="s">
        <v>384</v>
      </c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185">
        <f t="shared" si="47"/>
        <v>0</v>
      </c>
      <c r="P203" s="245"/>
      <c r="Q203" s="245">
        <f t="shared" si="48"/>
        <v>0</v>
      </c>
    </row>
    <row r="204" spans="1:17" ht="15">
      <c r="A204" s="40" t="s">
        <v>385</v>
      </c>
      <c r="B204" s="5" t="s">
        <v>386</v>
      </c>
      <c r="C204" s="244">
        <v>3145000</v>
      </c>
      <c r="D204" s="244">
        <v>3096000</v>
      </c>
      <c r="E204" s="244">
        <v>4420000</v>
      </c>
      <c r="F204" s="244">
        <v>3317000</v>
      </c>
      <c r="G204" s="244">
        <v>3335000</v>
      </c>
      <c r="H204" s="244">
        <v>3494000</v>
      </c>
      <c r="I204" s="244">
        <v>3128000</v>
      </c>
      <c r="J204" s="244">
        <v>3133000</v>
      </c>
      <c r="K204" s="244">
        <v>3395000</v>
      </c>
      <c r="L204" s="244">
        <v>3098000</v>
      </c>
      <c r="M204" s="244">
        <v>3309000</v>
      </c>
      <c r="N204" s="244">
        <v>3308000</v>
      </c>
      <c r="O204" s="185">
        <f t="shared" si="47"/>
        <v>40178000</v>
      </c>
      <c r="P204" s="245">
        <v>32747</v>
      </c>
      <c r="Q204" s="245">
        <f t="shared" si="48"/>
        <v>40145253</v>
      </c>
    </row>
    <row r="205" spans="1:17" ht="15">
      <c r="A205" s="40" t="s">
        <v>387</v>
      </c>
      <c r="B205" s="5" t="s">
        <v>388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185">
        <f t="shared" si="47"/>
        <v>0</v>
      </c>
      <c r="P205" s="245"/>
      <c r="Q205" s="245">
        <f t="shared" si="48"/>
        <v>0</v>
      </c>
    </row>
    <row r="206" spans="1:17" ht="15">
      <c r="A206" s="13" t="s">
        <v>533</v>
      </c>
      <c r="B206" s="5" t="s">
        <v>389</v>
      </c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185">
        <f t="shared" si="47"/>
        <v>0</v>
      </c>
      <c r="P206" s="245"/>
      <c r="Q206" s="245">
        <f t="shared" si="48"/>
        <v>0</v>
      </c>
    </row>
    <row r="207" spans="1:17" ht="15">
      <c r="A207" s="15" t="s">
        <v>552</v>
      </c>
      <c r="B207" s="7" t="s">
        <v>391</v>
      </c>
      <c r="C207" s="185">
        <f>C206+C205+C204+C203+C202+C201+C196+C191</f>
        <v>3145000</v>
      </c>
      <c r="D207" s="185">
        <f aca="true" t="shared" si="50" ref="D207:N207">D206+D205+D204+D203+D202+D201+D196+D191</f>
        <v>3096000</v>
      </c>
      <c r="E207" s="185">
        <f t="shared" si="50"/>
        <v>4420000</v>
      </c>
      <c r="F207" s="185">
        <f t="shared" si="50"/>
        <v>3317000</v>
      </c>
      <c r="G207" s="185">
        <f t="shared" si="50"/>
        <v>3335000</v>
      </c>
      <c r="H207" s="185">
        <f t="shared" si="50"/>
        <v>3494000</v>
      </c>
      <c r="I207" s="185">
        <f t="shared" si="50"/>
        <v>3128000</v>
      </c>
      <c r="J207" s="185">
        <f t="shared" si="50"/>
        <v>3133000</v>
      </c>
      <c r="K207" s="185">
        <f t="shared" si="50"/>
        <v>3395000</v>
      </c>
      <c r="L207" s="185">
        <f t="shared" si="50"/>
        <v>3098000</v>
      </c>
      <c r="M207" s="185">
        <f t="shared" si="50"/>
        <v>3309000</v>
      </c>
      <c r="N207" s="185">
        <f t="shared" si="50"/>
        <v>3308000</v>
      </c>
      <c r="O207" s="185">
        <f t="shared" si="47"/>
        <v>40178000</v>
      </c>
      <c r="P207" s="245">
        <v>32747</v>
      </c>
      <c r="Q207" s="245">
        <f t="shared" si="48"/>
        <v>40145253</v>
      </c>
    </row>
    <row r="208" spans="1:17" ht="15">
      <c r="A208" s="13" t="s">
        <v>392</v>
      </c>
      <c r="B208" s="5" t="s">
        <v>393</v>
      </c>
      <c r="C208" s="244"/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185">
        <f t="shared" si="47"/>
        <v>0</v>
      </c>
      <c r="P208" s="245"/>
      <c r="Q208" s="245">
        <f t="shared" si="48"/>
        <v>0</v>
      </c>
    </row>
    <row r="209" spans="1:17" ht="15">
      <c r="A209" s="13" t="s">
        <v>394</v>
      </c>
      <c r="B209" s="5" t="s">
        <v>395</v>
      </c>
      <c r="C209" s="244"/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185">
        <f t="shared" si="47"/>
        <v>0</v>
      </c>
      <c r="P209" s="245"/>
      <c r="Q209" s="245">
        <f t="shared" si="48"/>
        <v>0</v>
      </c>
    </row>
    <row r="210" spans="1:17" ht="15">
      <c r="A210" s="40" t="s">
        <v>396</v>
      </c>
      <c r="B210" s="5" t="s">
        <v>397</v>
      </c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185">
        <f t="shared" si="47"/>
        <v>0</v>
      </c>
      <c r="P210" s="245"/>
      <c r="Q210" s="245">
        <f t="shared" si="48"/>
        <v>0</v>
      </c>
    </row>
    <row r="211" spans="1:17" ht="15">
      <c r="A211" s="40" t="s">
        <v>534</v>
      </c>
      <c r="B211" s="5" t="s">
        <v>398</v>
      </c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185">
        <f t="shared" si="47"/>
        <v>0</v>
      </c>
      <c r="P211" s="245"/>
      <c r="Q211" s="245">
        <f t="shared" si="48"/>
        <v>0</v>
      </c>
    </row>
    <row r="212" spans="1:17" ht="15">
      <c r="A212" s="14" t="s">
        <v>553</v>
      </c>
      <c r="B212" s="7" t="s">
        <v>399</v>
      </c>
      <c r="C212" s="185">
        <f>SUM(C208:C211)</f>
        <v>0</v>
      </c>
      <c r="D212" s="185">
        <f aca="true" t="shared" si="51" ref="D212:N212">SUM(D208:D211)</f>
        <v>0</v>
      </c>
      <c r="E212" s="185">
        <f t="shared" si="51"/>
        <v>0</v>
      </c>
      <c r="F212" s="185">
        <f t="shared" si="51"/>
        <v>0</v>
      </c>
      <c r="G212" s="185">
        <f t="shared" si="51"/>
        <v>0</v>
      </c>
      <c r="H212" s="185">
        <f t="shared" si="51"/>
        <v>0</v>
      </c>
      <c r="I212" s="185">
        <f t="shared" si="51"/>
        <v>0</v>
      </c>
      <c r="J212" s="185">
        <f t="shared" si="51"/>
        <v>0</v>
      </c>
      <c r="K212" s="185">
        <f t="shared" si="51"/>
        <v>0</v>
      </c>
      <c r="L212" s="185">
        <f t="shared" si="51"/>
        <v>0</v>
      </c>
      <c r="M212" s="185">
        <f t="shared" si="51"/>
        <v>0</v>
      </c>
      <c r="N212" s="185">
        <f t="shared" si="51"/>
        <v>0</v>
      </c>
      <c r="O212" s="185">
        <f t="shared" si="47"/>
        <v>0</v>
      </c>
      <c r="P212" s="245"/>
      <c r="Q212" s="245">
        <f t="shared" si="48"/>
        <v>0</v>
      </c>
    </row>
    <row r="213" spans="1:17" ht="15">
      <c r="A213" s="15" t="s">
        <v>400</v>
      </c>
      <c r="B213" s="7" t="s">
        <v>401</v>
      </c>
      <c r="C213" s="244"/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185">
        <f t="shared" si="47"/>
        <v>0</v>
      </c>
      <c r="P213" s="245"/>
      <c r="Q213" s="245">
        <f t="shared" si="48"/>
        <v>0</v>
      </c>
    </row>
    <row r="214" spans="1:17" ht="15">
      <c r="A214" s="249" t="s">
        <v>554</v>
      </c>
      <c r="B214" s="250" t="s">
        <v>402</v>
      </c>
      <c r="C214" s="185">
        <f>C213+C212+C207</f>
        <v>3145000</v>
      </c>
      <c r="D214" s="185">
        <f aca="true" t="shared" si="52" ref="D214:N214">D213+D212+D207</f>
        <v>3096000</v>
      </c>
      <c r="E214" s="185">
        <f t="shared" si="52"/>
        <v>4420000</v>
      </c>
      <c r="F214" s="185">
        <f t="shared" si="52"/>
        <v>3317000</v>
      </c>
      <c r="G214" s="185">
        <f t="shared" si="52"/>
        <v>3335000</v>
      </c>
      <c r="H214" s="185">
        <f t="shared" si="52"/>
        <v>3494000</v>
      </c>
      <c r="I214" s="185">
        <f t="shared" si="52"/>
        <v>3128000</v>
      </c>
      <c r="J214" s="185">
        <f t="shared" si="52"/>
        <v>3133000</v>
      </c>
      <c r="K214" s="185">
        <f t="shared" si="52"/>
        <v>3395000</v>
      </c>
      <c r="L214" s="185">
        <f t="shared" si="52"/>
        <v>3098000</v>
      </c>
      <c r="M214" s="185">
        <f t="shared" si="52"/>
        <v>3309000</v>
      </c>
      <c r="N214" s="185">
        <f t="shared" si="52"/>
        <v>3308000</v>
      </c>
      <c r="O214" s="185">
        <f t="shared" si="47"/>
        <v>40178000</v>
      </c>
      <c r="P214" s="245">
        <v>32747</v>
      </c>
      <c r="Q214" s="245">
        <f t="shared" si="48"/>
        <v>40145253</v>
      </c>
    </row>
    <row r="215" spans="1:17" ht="15">
      <c r="A215" s="251" t="s">
        <v>536</v>
      </c>
      <c r="B215" s="252"/>
      <c r="C215" s="185">
        <f>C214+C185</f>
        <v>3145000</v>
      </c>
      <c r="D215" s="185">
        <f aca="true" t="shared" si="53" ref="D215:N215">D214+D185</f>
        <v>3096000</v>
      </c>
      <c r="E215" s="185">
        <f t="shared" si="53"/>
        <v>4420000</v>
      </c>
      <c r="F215" s="185">
        <f t="shared" si="53"/>
        <v>3317000</v>
      </c>
      <c r="G215" s="185">
        <f t="shared" si="53"/>
        <v>3335000</v>
      </c>
      <c r="H215" s="185">
        <f t="shared" si="53"/>
        <v>3494000</v>
      </c>
      <c r="I215" s="185">
        <f t="shared" si="53"/>
        <v>3128000</v>
      </c>
      <c r="J215" s="185">
        <f t="shared" si="53"/>
        <v>3133000</v>
      </c>
      <c r="K215" s="185">
        <f t="shared" si="53"/>
        <v>3395000</v>
      </c>
      <c r="L215" s="185">
        <f t="shared" si="53"/>
        <v>3098000</v>
      </c>
      <c r="M215" s="185">
        <f t="shared" si="53"/>
        <v>3309000</v>
      </c>
      <c r="N215" s="185">
        <f t="shared" si="53"/>
        <v>3308000</v>
      </c>
      <c r="O215" s="185">
        <f t="shared" si="47"/>
        <v>40178000</v>
      </c>
      <c r="P215" s="245">
        <v>33382</v>
      </c>
      <c r="Q215" s="245">
        <f t="shared" si="48"/>
        <v>40144618</v>
      </c>
    </row>
    <row r="216" spans="2:17" ht="15">
      <c r="B216" s="243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57"/>
      <c r="P216" s="245"/>
      <c r="Q216" s="245"/>
    </row>
    <row r="217" spans="2:17" ht="15">
      <c r="B217" s="243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57"/>
      <c r="P217" s="245"/>
      <c r="Q217" s="245"/>
    </row>
    <row r="218" spans="2:17" ht="15">
      <c r="B218" s="243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57"/>
      <c r="P218" s="245"/>
      <c r="Q218" s="245"/>
    </row>
    <row r="219" spans="2:17" ht="15">
      <c r="B219" s="243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57"/>
      <c r="P219" s="245"/>
      <c r="Q219" s="245"/>
    </row>
    <row r="220" spans="2:17" ht="15">
      <c r="B220" s="243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57"/>
      <c r="P220" s="245"/>
      <c r="Q220" s="245"/>
    </row>
    <row r="221" spans="2:17" ht="15">
      <c r="B221" s="243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57"/>
      <c r="P221" s="245"/>
      <c r="Q221" s="245"/>
    </row>
    <row r="222" spans="2:17" ht="15">
      <c r="B222" s="243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57"/>
      <c r="P222" s="245"/>
      <c r="Q222" s="245"/>
    </row>
    <row r="223" spans="2:17" ht="15">
      <c r="B223" s="243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57"/>
      <c r="P223" s="245"/>
      <c r="Q223" s="245"/>
    </row>
    <row r="224" spans="2:17" ht="15">
      <c r="B224" s="243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57"/>
      <c r="P224" s="245"/>
      <c r="Q224" s="245"/>
    </row>
    <row r="225" spans="2:17" ht="15">
      <c r="B225" s="243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57"/>
      <c r="P225" s="245"/>
      <c r="Q225" s="245"/>
    </row>
    <row r="226" spans="2:17" ht="15">
      <c r="B226" s="243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57"/>
      <c r="P226" s="245"/>
      <c r="Q226" s="245"/>
    </row>
    <row r="227" spans="2:17" ht="15">
      <c r="B227" s="243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57"/>
      <c r="P227" s="245"/>
      <c r="Q227" s="245"/>
    </row>
    <row r="228" spans="2:17" ht="15">
      <c r="B228" s="243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57"/>
      <c r="P228" s="245"/>
      <c r="Q228" s="245"/>
    </row>
  </sheetData>
  <sheetProtection/>
  <mergeCells count="2">
    <mergeCell ref="A2:O2"/>
    <mergeCell ref="A3:O3"/>
  </mergeCells>
  <printOptions/>
  <pageMargins left="0.31496062992125984" right="0.11811023622047245" top="0.7480314960629921" bottom="0.7480314960629921" header="0.31496062992125984" footer="0.31496062992125984"/>
  <pageSetup fitToHeight="4" fitToWidth="1" horizontalDpi="600" verticalDpi="600" orientation="landscape" paperSize="9" scale="50" r:id="rId1"/>
  <headerFooter>
    <oddHeader>&amp;C27. melléklet a 3/2018. (II.22.)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80" customWidth="1"/>
    <col min="4" max="4" width="12.28125" style="180" customWidth="1"/>
    <col min="5" max="5" width="14.00390625" style="180" customWidth="1"/>
    <col min="6" max="6" width="15.7109375" style="180" customWidth="1"/>
  </cols>
  <sheetData>
    <row r="1" spans="1:6" ht="20.25" customHeight="1">
      <c r="A1" s="280" t="s">
        <v>723</v>
      </c>
      <c r="B1" s="281"/>
      <c r="C1" s="281"/>
      <c r="D1" s="281"/>
      <c r="E1" s="281"/>
      <c r="F1" s="282"/>
    </row>
    <row r="2" spans="1:6" ht="19.5" customHeight="1">
      <c r="A2" s="279" t="s">
        <v>686</v>
      </c>
      <c r="B2" s="275"/>
      <c r="C2" s="275"/>
      <c r="D2" s="275"/>
      <c r="E2" s="275"/>
      <c r="F2" s="278"/>
    </row>
    <row r="3" ht="18">
      <c r="A3" s="53"/>
    </row>
    <row r="4" ht="15">
      <c r="A4" s="133" t="s">
        <v>670</v>
      </c>
    </row>
    <row r="5" spans="1:6" ht="52.5" customHeight="1">
      <c r="A5" s="2" t="s">
        <v>100</v>
      </c>
      <c r="B5" s="3" t="s">
        <v>101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>
      <c r="A6" s="31" t="s">
        <v>102</v>
      </c>
      <c r="B6" s="32" t="s">
        <v>103</v>
      </c>
      <c r="C6" s="178">
        <v>24700000</v>
      </c>
      <c r="D6" s="178"/>
      <c r="E6" s="178"/>
      <c r="F6" s="175">
        <f>C6+E6</f>
        <v>24700000</v>
      </c>
    </row>
    <row r="7" spans="1:6" ht="15">
      <c r="A7" s="31" t="s">
        <v>104</v>
      </c>
      <c r="B7" s="33" t="s">
        <v>105</v>
      </c>
      <c r="C7" s="178"/>
      <c r="D7" s="178"/>
      <c r="E7" s="178"/>
      <c r="F7" s="175">
        <f aca="true" t="shared" si="0" ref="F7:F18">C7+E7</f>
        <v>0</v>
      </c>
    </row>
    <row r="8" spans="1:6" ht="15">
      <c r="A8" s="31" t="s">
        <v>106</v>
      </c>
      <c r="B8" s="33" t="s">
        <v>107</v>
      </c>
      <c r="C8" s="178"/>
      <c r="D8" s="178"/>
      <c r="E8" s="178"/>
      <c r="F8" s="175">
        <f t="shared" si="0"/>
        <v>0</v>
      </c>
    </row>
    <row r="9" spans="1:6" ht="15">
      <c r="A9" s="34" t="s">
        <v>108</v>
      </c>
      <c r="B9" s="33" t="s">
        <v>109</v>
      </c>
      <c r="C9" s="178"/>
      <c r="D9" s="178"/>
      <c r="E9" s="178"/>
      <c r="F9" s="175">
        <f t="shared" si="0"/>
        <v>0</v>
      </c>
    </row>
    <row r="10" spans="1:6" ht="15">
      <c r="A10" s="34" t="s">
        <v>110</v>
      </c>
      <c r="B10" s="33" t="s">
        <v>111</v>
      </c>
      <c r="C10" s="178"/>
      <c r="D10" s="178"/>
      <c r="E10" s="178"/>
      <c r="F10" s="175">
        <f t="shared" si="0"/>
        <v>0</v>
      </c>
    </row>
    <row r="11" spans="1:6" ht="15">
      <c r="A11" s="34" t="s">
        <v>112</v>
      </c>
      <c r="B11" s="33" t="s">
        <v>113</v>
      </c>
      <c r="C11" s="178"/>
      <c r="D11" s="178"/>
      <c r="E11" s="178"/>
      <c r="F11" s="175">
        <f t="shared" si="0"/>
        <v>0</v>
      </c>
    </row>
    <row r="12" spans="1:6" ht="15">
      <c r="A12" s="34" t="s">
        <v>114</v>
      </c>
      <c r="B12" s="33" t="s">
        <v>115</v>
      </c>
      <c r="C12" s="178">
        <v>1540000</v>
      </c>
      <c r="D12" s="178"/>
      <c r="E12" s="178"/>
      <c r="F12" s="175">
        <f t="shared" si="0"/>
        <v>1540000</v>
      </c>
    </row>
    <row r="13" spans="1:6" ht="15">
      <c r="A13" s="34" t="s">
        <v>116</v>
      </c>
      <c r="B13" s="33" t="s">
        <v>117</v>
      </c>
      <c r="C13" s="178"/>
      <c r="D13" s="178"/>
      <c r="E13" s="178"/>
      <c r="F13" s="175">
        <f t="shared" si="0"/>
        <v>0</v>
      </c>
    </row>
    <row r="14" spans="1:6" ht="15">
      <c r="A14" s="5" t="s">
        <v>118</v>
      </c>
      <c r="B14" s="33" t="s">
        <v>119</v>
      </c>
      <c r="C14" s="178">
        <v>200000</v>
      </c>
      <c r="D14" s="178"/>
      <c r="E14" s="178"/>
      <c r="F14" s="175">
        <f t="shared" si="0"/>
        <v>200000</v>
      </c>
    </row>
    <row r="15" spans="1:6" ht="15">
      <c r="A15" s="5" t="s">
        <v>120</v>
      </c>
      <c r="B15" s="33" t="s">
        <v>121</v>
      </c>
      <c r="C15" s="178">
        <v>576000</v>
      </c>
      <c r="D15" s="178"/>
      <c r="E15" s="178"/>
      <c r="F15" s="175">
        <f t="shared" si="0"/>
        <v>576000</v>
      </c>
    </row>
    <row r="16" spans="1:6" ht="15">
      <c r="A16" s="5" t="s">
        <v>122</v>
      </c>
      <c r="B16" s="33" t="s">
        <v>123</v>
      </c>
      <c r="C16" s="178"/>
      <c r="D16" s="178"/>
      <c r="E16" s="178"/>
      <c r="F16" s="175">
        <f t="shared" si="0"/>
        <v>0</v>
      </c>
    </row>
    <row r="17" spans="1:6" ht="15">
      <c r="A17" s="5" t="s">
        <v>124</v>
      </c>
      <c r="B17" s="33" t="s">
        <v>125</v>
      </c>
      <c r="C17" s="178"/>
      <c r="D17" s="178"/>
      <c r="E17" s="178"/>
      <c r="F17" s="175">
        <f t="shared" si="0"/>
        <v>0</v>
      </c>
    </row>
    <row r="18" spans="1:6" ht="15">
      <c r="A18" s="5" t="s">
        <v>465</v>
      </c>
      <c r="B18" s="33" t="s">
        <v>126</v>
      </c>
      <c r="C18" s="178"/>
      <c r="D18" s="178"/>
      <c r="E18" s="178"/>
      <c r="F18" s="175">
        <f t="shared" si="0"/>
        <v>0</v>
      </c>
    </row>
    <row r="19" spans="1:6" s="135" customFormat="1" ht="12.75">
      <c r="A19" s="35" t="s">
        <v>403</v>
      </c>
      <c r="B19" s="36" t="s">
        <v>127</v>
      </c>
      <c r="C19" s="185">
        <f>SUM(C6:C18)</f>
        <v>27016000</v>
      </c>
      <c r="D19" s="185">
        <f>SUM(D6:D18)</f>
        <v>0</v>
      </c>
      <c r="E19" s="185">
        <f>SUM(E6:E18)</f>
        <v>0</v>
      </c>
      <c r="F19" s="185">
        <f>SUM(F6:F18)</f>
        <v>27016000</v>
      </c>
    </row>
    <row r="20" spans="1:6" ht="15">
      <c r="A20" s="5" t="s">
        <v>128</v>
      </c>
      <c r="B20" s="33" t="s">
        <v>129</v>
      </c>
      <c r="C20" s="178"/>
      <c r="D20" s="178"/>
      <c r="E20" s="178"/>
      <c r="F20" s="175">
        <f>C20+D20+E20</f>
        <v>0</v>
      </c>
    </row>
    <row r="21" spans="1:6" ht="30">
      <c r="A21" s="5" t="s">
        <v>130</v>
      </c>
      <c r="B21" s="33" t="s">
        <v>131</v>
      </c>
      <c r="C21" s="178"/>
      <c r="D21" s="178"/>
      <c r="E21" s="178"/>
      <c r="F21" s="175">
        <f>C21+D21+E21</f>
        <v>0</v>
      </c>
    </row>
    <row r="22" spans="1:6" ht="15">
      <c r="A22" s="6" t="s">
        <v>132</v>
      </c>
      <c r="B22" s="33" t="s">
        <v>133</v>
      </c>
      <c r="C22" s="178"/>
      <c r="D22" s="178"/>
      <c r="E22" s="178"/>
      <c r="F22" s="175">
        <f>C22+D22+E22</f>
        <v>0</v>
      </c>
    </row>
    <row r="23" spans="1:6" s="135" customFormat="1" ht="12.75">
      <c r="A23" s="7" t="s">
        <v>404</v>
      </c>
      <c r="B23" s="36" t="s">
        <v>134</v>
      </c>
      <c r="C23" s="185">
        <f>SUM(C20:C22)</f>
        <v>0</v>
      </c>
      <c r="D23" s="185">
        <f>SUM(D20:D22)</f>
        <v>0</v>
      </c>
      <c r="E23" s="185">
        <f>SUM(E20:E22)</f>
        <v>0</v>
      </c>
      <c r="F23" s="185">
        <f>SUM(F20:F22)</f>
        <v>0</v>
      </c>
    </row>
    <row r="24" spans="1:6" s="123" customFormat="1" ht="15">
      <c r="A24" s="56" t="s">
        <v>495</v>
      </c>
      <c r="B24" s="57" t="s">
        <v>135</v>
      </c>
      <c r="C24" s="121">
        <f>C19+C23</f>
        <v>27016000</v>
      </c>
      <c r="D24" s="121">
        <f>D19+D23</f>
        <v>0</v>
      </c>
      <c r="E24" s="121">
        <f>E19+E23</f>
        <v>0</v>
      </c>
      <c r="F24" s="121">
        <f>F19+F23</f>
        <v>27016000</v>
      </c>
    </row>
    <row r="25" spans="1:6" s="123" customFormat="1" ht="15">
      <c r="A25" s="42" t="s">
        <v>466</v>
      </c>
      <c r="B25" s="57" t="s">
        <v>136</v>
      </c>
      <c r="C25" s="121">
        <v>5400000</v>
      </c>
      <c r="D25" s="121"/>
      <c r="E25" s="121"/>
      <c r="F25" s="176">
        <f aca="true" t="shared" si="1" ref="F25:F48">C25+D25+E25</f>
        <v>5400000</v>
      </c>
    </row>
    <row r="26" spans="1:6" ht="15">
      <c r="A26" s="5" t="s">
        <v>137</v>
      </c>
      <c r="B26" s="33" t="s">
        <v>138</v>
      </c>
      <c r="C26" s="178">
        <v>200000</v>
      </c>
      <c r="D26" s="178"/>
      <c r="E26" s="178"/>
      <c r="F26" s="175">
        <f t="shared" si="1"/>
        <v>200000</v>
      </c>
    </row>
    <row r="27" spans="1:6" ht="15">
      <c r="A27" s="5" t="s">
        <v>139</v>
      </c>
      <c r="B27" s="33" t="s">
        <v>140</v>
      </c>
      <c r="C27" s="178">
        <v>800000</v>
      </c>
      <c r="D27" s="178"/>
      <c r="E27" s="178"/>
      <c r="F27" s="175">
        <f t="shared" si="1"/>
        <v>800000</v>
      </c>
    </row>
    <row r="28" spans="1:6" ht="15">
      <c r="A28" s="5" t="s">
        <v>141</v>
      </c>
      <c r="B28" s="33" t="s">
        <v>142</v>
      </c>
      <c r="C28" s="178"/>
      <c r="D28" s="178"/>
      <c r="E28" s="178"/>
      <c r="F28" s="175">
        <f t="shared" si="1"/>
        <v>0</v>
      </c>
    </row>
    <row r="29" spans="1:6" s="135" customFormat="1" ht="12.75">
      <c r="A29" s="7" t="s">
        <v>405</v>
      </c>
      <c r="B29" s="36" t="s">
        <v>143</v>
      </c>
      <c r="C29" s="185">
        <f>SUM(C26:C28)</f>
        <v>1000000</v>
      </c>
      <c r="D29" s="185">
        <f>SUM(D26:D28)</f>
        <v>0</v>
      </c>
      <c r="E29" s="185">
        <f>SUM(E26:E28)</f>
        <v>0</v>
      </c>
      <c r="F29" s="185">
        <f>SUM(F26:F28)</f>
        <v>1000000</v>
      </c>
    </row>
    <row r="30" spans="1:6" ht="15">
      <c r="A30" s="5" t="s">
        <v>144</v>
      </c>
      <c r="B30" s="33" t="s">
        <v>145</v>
      </c>
      <c r="C30" s="178">
        <v>1700000</v>
      </c>
      <c r="D30" s="178"/>
      <c r="E30" s="178"/>
      <c r="F30" s="175">
        <f t="shared" si="1"/>
        <v>1700000</v>
      </c>
    </row>
    <row r="31" spans="1:6" ht="15">
      <c r="A31" s="5" t="s">
        <v>146</v>
      </c>
      <c r="B31" s="33" t="s">
        <v>147</v>
      </c>
      <c r="C31" s="178">
        <v>550000</v>
      </c>
      <c r="D31" s="178"/>
      <c r="E31" s="178"/>
      <c r="F31" s="175">
        <f t="shared" si="1"/>
        <v>550000</v>
      </c>
    </row>
    <row r="32" spans="1:6" s="135" customFormat="1" ht="15" customHeight="1">
      <c r="A32" s="7" t="s">
        <v>496</v>
      </c>
      <c r="B32" s="36" t="s">
        <v>148</v>
      </c>
      <c r="C32" s="185">
        <f>SUM(C30:C31)</f>
        <v>2250000</v>
      </c>
      <c r="D32" s="185">
        <f>SUM(D30:D31)</f>
        <v>0</v>
      </c>
      <c r="E32" s="185">
        <f>SUM(E30:E31)</f>
        <v>0</v>
      </c>
      <c r="F32" s="185">
        <f>SUM(F30:F31)</f>
        <v>2250000</v>
      </c>
    </row>
    <row r="33" spans="1:6" ht="15">
      <c r="A33" s="5" t="s">
        <v>149</v>
      </c>
      <c r="B33" s="33" t="s">
        <v>150</v>
      </c>
      <c r="C33" s="178">
        <v>1100000</v>
      </c>
      <c r="D33" s="178"/>
      <c r="E33" s="178"/>
      <c r="F33" s="175">
        <f t="shared" si="1"/>
        <v>1100000</v>
      </c>
    </row>
    <row r="34" spans="1:6" ht="15">
      <c r="A34" s="5" t="s">
        <v>151</v>
      </c>
      <c r="B34" s="33" t="s">
        <v>152</v>
      </c>
      <c r="C34" s="178"/>
      <c r="D34" s="178"/>
      <c r="E34" s="178"/>
      <c r="F34" s="175">
        <f t="shared" si="1"/>
        <v>0</v>
      </c>
    </row>
    <row r="35" spans="1:6" ht="15">
      <c r="A35" s="5" t="s">
        <v>467</v>
      </c>
      <c r="B35" s="33" t="s">
        <v>153</v>
      </c>
      <c r="C35" s="178">
        <v>40000</v>
      </c>
      <c r="D35" s="178"/>
      <c r="E35" s="178"/>
      <c r="F35" s="175">
        <f t="shared" si="1"/>
        <v>40000</v>
      </c>
    </row>
    <row r="36" spans="1:6" ht="15">
      <c r="A36" s="5" t="s">
        <v>154</v>
      </c>
      <c r="B36" s="33" t="s">
        <v>155</v>
      </c>
      <c r="C36" s="178"/>
      <c r="D36" s="178"/>
      <c r="E36" s="178"/>
      <c r="F36" s="175">
        <f t="shared" si="1"/>
        <v>0</v>
      </c>
    </row>
    <row r="37" spans="1:6" ht="15">
      <c r="A37" s="10" t="s">
        <v>468</v>
      </c>
      <c r="B37" s="33" t="s">
        <v>156</v>
      </c>
      <c r="C37" s="178"/>
      <c r="D37" s="178"/>
      <c r="E37" s="178"/>
      <c r="F37" s="175">
        <f t="shared" si="1"/>
        <v>0</v>
      </c>
    </row>
    <row r="38" spans="1:6" ht="15">
      <c r="A38" s="6" t="s">
        <v>157</v>
      </c>
      <c r="B38" s="33" t="s">
        <v>158</v>
      </c>
      <c r="C38" s="178">
        <v>600000</v>
      </c>
      <c r="D38" s="178"/>
      <c r="E38" s="178"/>
      <c r="F38" s="175">
        <f t="shared" si="1"/>
        <v>600000</v>
      </c>
    </row>
    <row r="39" spans="1:6" ht="15">
      <c r="A39" s="5" t="s">
        <v>469</v>
      </c>
      <c r="B39" s="33" t="s">
        <v>159</v>
      </c>
      <c r="C39" s="178">
        <v>1350000</v>
      </c>
      <c r="D39" s="178"/>
      <c r="E39" s="178"/>
      <c r="F39" s="175">
        <f t="shared" si="1"/>
        <v>1350000</v>
      </c>
    </row>
    <row r="40" spans="1:6" s="135" customFormat="1" ht="12.75">
      <c r="A40" s="7" t="s">
        <v>406</v>
      </c>
      <c r="B40" s="36" t="s">
        <v>160</v>
      </c>
      <c r="C40" s="185">
        <f>SUM(C33:C39)</f>
        <v>3090000</v>
      </c>
      <c r="D40" s="185">
        <f>SUM(D33:D39)</f>
        <v>0</v>
      </c>
      <c r="E40" s="185">
        <f>SUM(E33:E39)</f>
        <v>0</v>
      </c>
      <c r="F40" s="185">
        <f>SUM(F33:F39)</f>
        <v>3090000</v>
      </c>
    </row>
    <row r="41" spans="1:6" ht="15">
      <c r="A41" s="5" t="s">
        <v>161</v>
      </c>
      <c r="B41" s="33" t="s">
        <v>162</v>
      </c>
      <c r="C41" s="178">
        <v>120000</v>
      </c>
      <c r="D41" s="178"/>
      <c r="E41" s="178"/>
      <c r="F41" s="175">
        <f t="shared" si="1"/>
        <v>120000</v>
      </c>
    </row>
    <row r="42" spans="1:6" ht="15">
      <c r="A42" s="5" t="s">
        <v>163</v>
      </c>
      <c r="B42" s="33" t="s">
        <v>164</v>
      </c>
      <c r="C42" s="178"/>
      <c r="D42" s="178"/>
      <c r="E42" s="178"/>
      <c r="F42" s="175">
        <f t="shared" si="1"/>
        <v>0</v>
      </c>
    </row>
    <row r="43" spans="1:6" s="135" customFormat="1" ht="12.75">
      <c r="A43" s="7" t="s">
        <v>407</v>
      </c>
      <c r="B43" s="36" t="s">
        <v>165</v>
      </c>
      <c r="C43" s="185">
        <f>SUM(C41:C42)</f>
        <v>120000</v>
      </c>
      <c r="D43" s="185">
        <f>SUM(D41:D42)</f>
        <v>0</v>
      </c>
      <c r="E43" s="185">
        <f>SUM(E41:E42)</f>
        <v>0</v>
      </c>
      <c r="F43" s="185">
        <f>SUM(F41:F42)</f>
        <v>120000</v>
      </c>
    </row>
    <row r="44" spans="1:6" ht="15">
      <c r="A44" s="5" t="s">
        <v>166</v>
      </c>
      <c r="B44" s="33" t="s">
        <v>167</v>
      </c>
      <c r="C44" s="178">
        <v>1300000</v>
      </c>
      <c r="D44" s="178"/>
      <c r="E44" s="178"/>
      <c r="F44" s="175">
        <f t="shared" si="1"/>
        <v>1300000</v>
      </c>
    </row>
    <row r="45" spans="1:6" ht="15">
      <c r="A45" s="5" t="s">
        <v>168</v>
      </c>
      <c r="B45" s="33" t="s">
        <v>169</v>
      </c>
      <c r="C45" s="178"/>
      <c r="D45" s="178"/>
      <c r="E45" s="178"/>
      <c r="F45" s="175">
        <f t="shared" si="1"/>
        <v>0</v>
      </c>
    </row>
    <row r="46" spans="1:6" ht="15">
      <c r="A46" s="5" t="s">
        <v>470</v>
      </c>
      <c r="B46" s="33" t="s">
        <v>170</v>
      </c>
      <c r="C46" s="178"/>
      <c r="D46" s="178"/>
      <c r="E46" s="178"/>
      <c r="F46" s="175">
        <f t="shared" si="1"/>
        <v>0</v>
      </c>
    </row>
    <row r="47" spans="1:6" ht="15">
      <c r="A47" s="5" t="s">
        <v>471</v>
      </c>
      <c r="B47" s="33" t="s">
        <v>171</v>
      </c>
      <c r="C47" s="178"/>
      <c r="D47" s="178"/>
      <c r="E47" s="178"/>
      <c r="F47" s="175">
        <f t="shared" si="1"/>
        <v>0</v>
      </c>
    </row>
    <row r="48" spans="1:6" ht="15">
      <c r="A48" s="5" t="s">
        <v>172</v>
      </c>
      <c r="B48" s="33" t="s">
        <v>173</v>
      </c>
      <c r="C48" s="178">
        <v>2000</v>
      </c>
      <c r="D48" s="178"/>
      <c r="E48" s="178"/>
      <c r="F48" s="175">
        <f t="shared" si="1"/>
        <v>2000</v>
      </c>
    </row>
    <row r="49" spans="1:6" s="135" customFormat="1" ht="12.75">
      <c r="A49" s="7" t="s">
        <v>408</v>
      </c>
      <c r="B49" s="36" t="s">
        <v>174</v>
      </c>
      <c r="C49" s="185">
        <f>SUM(C44:C48)</f>
        <v>1302000</v>
      </c>
      <c r="D49" s="185">
        <f>SUM(D44:D48)</f>
        <v>0</v>
      </c>
      <c r="E49" s="185">
        <f>SUM(E44:E48)</f>
        <v>0</v>
      </c>
      <c r="F49" s="185">
        <f>SUM(F44:F48)</f>
        <v>1302000</v>
      </c>
    </row>
    <row r="50" spans="1:6" s="123" customFormat="1" ht="15">
      <c r="A50" s="42" t="s">
        <v>409</v>
      </c>
      <c r="B50" s="57" t="s">
        <v>175</v>
      </c>
      <c r="C50" s="121">
        <f>C49+C43+C40+C32+C29</f>
        <v>7762000</v>
      </c>
      <c r="D50" s="121">
        <f>D49+D43+D40+D32+D29</f>
        <v>0</v>
      </c>
      <c r="E50" s="121">
        <f>E49+E43+E40+E32+E29</f>
        <v>0</v>
      </c>
      <c r="F50" s="121">
        <f>F49+F43+F40+F32+F29</f>
        <v>7762000</v>
      </c>
    </row>
    <row r="51" spans="1:6" ht="15">
      <c r="A51" s="13" t="s">
        <v>176</v>
      </c>
      <c r="B51" s="33" t="s">
        <v>177</v>
      </c>
      <c r="C51" s="178"/>
      <c r="D51" s="178"/>
      <c r="E51" s="178"/>
      <c r="F51" s="175">
        <f aca="true" t="shared" si="2" ref="F51:F72">C51+D51+E51</f>
        <v>0</v>
      </c>
    </row>
    <row r="52" spans="1:6" ht="15">
      <c r="A52" s="13" t="s">
        <v>410</v>
      </c>
      <c r="B52" s="33" t="s">
        <v>178</v>
      </c>
      <c r="C52" s="178"/>
      <c r="D52" s="178"/>
      <c r="E52" s="178"/>
      <c r="F52" s="175">
        <f t="shared" si="2"/>
        <v>0</v>
      </c>
    </row>
    <row r="53" spans="1:6" ht="15">
      <c r="A53" s="17" t="s">
        <v>472</v>
      </c>
      <c r="B53" s="33" t="s">
        <v>179</v>
      </c>
      <c r="C53" s="178"/>
      <c r="D53" s="178"/>
      <c r="E53" s="178"/>
      <c r="F53" s="175">
        <f t="shared" si="2"/>
        <v>0</v>
      </c>
    </row>
    <row r="54" spans="1:6" ht="15">
      <c r="A54" s="17" t="s">
        <v>473</v>
      </c>
      <c r="B54" s="33" t="s">
        <v>180</v>
      </c>
      <c r="C54" s="178"/>
      <c r="D54" s="178"/>
      <c r="E54" s="178"/>
      <c r="F54" s="175">
        <f t="shared" si="2"/>
        <v>0</v>
      </c>
    </row>
    <row r="55" spans="1:6" ht="15">
      <c r="A55" s="17" t="s">
        <v>474</v>
      </c>
      <c r="B55" s="33" t="s">
        <v>181</v>
      </c>
      <c r="C55" s="178"/>
      <c r="D55" s="178"/>
      <c r="E55" s="178"/>
      <c r="F55" s="175">
        <f t="shared" si="2"/>
        <v>0</v>
      </c>
    </row>
    <row r="56" spans="1:6" ht="15">
      <c r="A56" s="13" t="s">
        <v>475</v>
      </c>
      <c r="B56" s="33" t="s">
        <v>182</v>
      </c>
      <c r="C56" s="178"/>
      <c r="D56" s="178"/>
      <c r="E56" s="178"/>
      <c r="F56" s="175">
        <f t="shared" si="2"/>
        <v>0</v>
      </c>
    </row>
    <row r="57" spans="1:6" ht="15">
      <c r="A57" s="13" t="s">
        <v>476</v>
      </c>
      <c r="B57" s="33" t="s">
        <v>183</v>
      </c>
      <c r="C57" s="178"/>
      <c r="D57" s="178"/>
      <c r="E57" s="178"/>
      <c r="F57" s="175">
        <f t="shared" si="2"/>
        <v>0</v>
      </c>
    </row>
    <row r="58" spans="1:6" ht="15">
      <c r="A58" s="13" t="s">
        <v>477</v>
      </c>
      <c r="B58" s="33" t="s">
        <v>184</v>
      </c>
      <c r="C58" s="178"/>
      <c r="D58" s="178"/>
      <c r="E58" s="178"/>
      <c r="F58" s="175">
        <f t="shared" si="2"/>
        <v>0</v>
      </c>
    </row>
    <row r="59" spans="1:6" s="123" customFormat="1" ht="15">
      <c r="A59" s="54" t="s">
        <v>439</v>
      </c>
      <c r="B59" s="57" t="s">
        <v>185</v>
      </c>
      <c r="C59" s="121">
        <f>SUM(C51:C58)</f>
        <v>0</v>
      </c>
      <c r="D59" s="121">
        <f>SUM(D51:D58)</f>
        <v>0</v>
      </c>
      <c r="E59" s="121">
        <f>SUM(E51:E58)</f>
        <v>0</v>
      </c>
      <c r="F59" s="121">
        <f>SUM(F51:F58)</f>
        <v>0</v>
      </c>
    </row>
    <row r="60" spans="1:6" ht="15">
      <c r="A60" s="12" t="s">
        <v>478</v>
      </c>
      <c r="B60" s="33" t="s">
        <v>186</v>
      </c>
      <c r="C60" s="178"/>
      <c r="D60" s="178"/>
      <c r="E60" s="178"/>
      <c r="F60" s="175">
        <f t="shared" si="2"/>
        <v>0</v>
      </c>
    </row>
    <row r="61" spans="1:6" ht="15">
      <c r="A61" s="12" t="s">
        <v>187</v>
      </c>
      <c r="B61" s="33" t="s">
        <v>188</v>
      </c>
      <c r="C61" s="178"/>
      <c r="D61" s="178"/>
      <c r="E61" s="178"/>
      <c r="F61" s="175">
        <f t="shared" si="2"/>
        <v>0</v>
      </c>
    </row>
    <row r="62" spans="1:6" ht="30">
      <c r="A62" s="12" t="s">
        <v>189</v>
      </c>
      <c r="B62" s="33" t="s">
        <v>190</v>
      </c>
      <c r="C62" s="178"/>
      <c r="D62" s="178"/>
      <c r="E62" s="178"/>
      <c r="F62" s="175">
        <f t="shared" si="2"/>
        <v>0</v>
      </c>
    </row>
    <row r="63" spans="1:6" ht="30">
      <c r="A63" s="12" t="s">
        <v>440</v>
      </c>
      <c r="B63" s="33" t="s">
        <v>191</v>
      </c>
      <c r="C63" s="178"/>
      <c r="D63" s="178"/>
      <c r="E63" s="178"/>
      <c r="F63" s="175">
        <f t="shared" si="2"/>
        <v>0</v>
      </c>
    </row>
    <row r="64" spans="1:6" ht="30">
      <c r="A64" s="12" t="s">
        <v>479</v>
      </c>
      <c r="B64" s="33" t="s">
        <v>192</v>
      </c>
      <c r="C64" s="178"/>
      <c r="D64" s="178"/>
      <c r="E64" s="178"/>
      <c r="F64" s="175">
        <f t="shared" si="2"/>
        <v>0</v>
      </c>
    </row>
    <row r="65" spans="1:6" ht="15">
      <c r="A65" s="12" t="s">
        <v>442</v>
      </c>
      <c r="B65" s="33" t="s">
        <v>193</v>
      </c>
      <c r="C65" s="178"/>
      <c r="D65" s="178"/>
      <c r="E65" s="178"/>
      <c r="F65" s="175">
        <f t="shared" si="2"/>
        <v>0</v>
      </c>
    </row>
    <row r="66" spans="1:6" ht="30">
      <c r="A66" s="12" t="s">
        <v>480</v>
      </c>
      <c r="B66" s="33" t="s">
        <v>194</v>
      </c>
      <c r="C66" s="178"/>
      <c r="D66" s="178"/>
      <c r="E66" s="178"/>
      <c r="F66" s="175">
        <f t="shared" si="2"/>
        <v>0</v>
      </c>
    </row>
    <row r="67" spans="1:6" ht="30">
      <c r="A67" s="12" t="s">
        <v>481</v>
      </c>
      <c r="B67" s="33" t="s">
        <v>195</v>
      </c>
      <c r="C67" s="178"/>
      <c r="D67" s="178"/>
      <c r="E67" s="178"/>
      <c r="F67" s="175">
        <f t="shared" si="2"/>
        <v>0</v>
      </c>
    </row>
    <row r="68" spans="1:6" ht="15">
      <c r="A68" s="12" t="s">
        <v>196</v>
      </c>
      <c r="B68" s="33" t="s">
        <v>197</v>
      </c>
      <c r="C68" s="178"/>
      <c r="D68" s="178"/>
      <c r="E68" s="178"/>
      <c r="F68" s="175">
        <f t="shared" si="2"/>
        <v>0</v>
      </c>
    </row>
    <row r="69" spans="1:6" ht="15">
      <c r="A69" s="21" t="s">
        <v>198</v>
      </c>
      <c r="B69" s="33" t="s">
        <v>199</v>
      </c>
      <c r="C69" s="178"/>
      <c r="D69" s="178"/>
      <c r="E69" s="178"/>
      <c r="F69" s="175">
        <f t="shared" si="2"/>
        <v>0</v>
      </c>
    </row>
    <row r="70" spans="1:6" ht="15">
      <c r="A70" s="12" t="s">
        <v>688</v>
      </c>
      <c r="B70" s="33" t="s">
        <v>200</v>
      </c>
      <c r="C70" s="178"/>
      <c r="D70" s="178"/>
      <c r="E70" s="178"/>
      <c r="F70" s="175">
        <f t="shared" si="2"/>
        <v>0</v>
      </c>
    </row>
    <row r="71" spans="1:6" ht="15">
      <c r="A71" s="12" t="s">
        <v>482</v>
      </c>
      <c r="B71" s="33" t="s">
        <v>201</v>
      </c>
      <c r="C71" s="178"/>
      <c r="D71" s="178"/>
      <c r="E71" s="178"/>
      <c r="F71" s="175">
        <f t="shared" si="2"/>
        <v>0</v>
      </c>
    </row>
    <row r="72" spans="1:6" ht="15">
      <c r="A72" s="21" t="s">
        <v>687</v>
      </c>
      <c r="B72" s="33" t="s">
        <v>689</v>
      </c>
      <c r="C72" s="178"/>
      <c r="D72" s="178"/>
      <c r="E72" s="178"/>
      <c r="F72" s="175">
        <f t="shared" si="2"/>
        <v>0</v>
      </c>
    </row>
    <row r="73" spans="1:6" s="123" customFormat="1" ht="15">
      <c r="A73" s="54" t="s">
        <v>445</v>
      </c>
      <c r="B73" s="57" t="s">
        <v>202</v>
      </c>
      <c r="C73" s="121">
        <f>SUM(C60:C72)</f>
        <v>0</v>
      </c>
      <c r="D73" s="121">
        <f>SUM(D60:D72)</f>
        <v>0</v>
      </c>
      <c r="E73" s="121">
        <f>SUM(E60:E72)</f>
        <v>0</v>
      </c>
      <c r="F73" s="121">
        <f>SUM(F60:F72)</f>
        <v>0</v>
      </c>
    </row>
    <row r="74" spans="1:6" s="145" customFormat="1" ht="15.75">
      <c r="A74" s="126" t="s">
        <v>66</v>
      </c>
      <c r="B74" s="144"/>
      <c r="C74" s="221">
        <f>C73+C59+C50+C25+C24</f>
        <v>40178000</v>
      </c>
      <c r="D74" s="221">
        <f>D73+D59+D50+D25+D24</f>
        <v>0</v>
      </c>
      <c r="E74" s="221">
        <f>E73+E59+E50+E25+E24</f>
        <v>0</v>
      </c>
      <c r="F74" s="221">
        <f>F73+F59+F50+F25+F24</f>
        <v>40178000</v>
      </c>
    </row>
    <row r="75" spans="1:6" ht="15">
      <c r="A75" s="37" t="s">
        <v>203</v>
      </c>
      <c r="B75" s="33" t="s">
        <v>204</v>
      </c>
      <c r="C75" s="178"/>
      <c r="D75" s="178"/>
      <c r="E75" s="178"/>
      <c r="F75" s="175">
        <f aca="true" t="shared" si="3" ref="F75:F95">C75+D75+E75</f>
        <v>0</v>
      </c>
    </row>
    <row r="76" spans="1:6" ht="15">
      <c r="A76" s="37" t="s">
        <v>483</v>
      </c>
      <c r="B76" s="33" t="s">
        <v>205</v>
      </c>
      <c r="C76" s="178"/>
      <c r="D76" s="178"/>
      <c r="E76" s="178"/>
      <c r="F76" s="175">
        <f t="shared" si="3"/>
        <v>0</v>
      </c>
    </row>
    <row r="77" spans="1:6" ht="15">
      <c r="A77" s="37" t="s">
        <v>206</v>
      </c>
      <c r="B77" s="33" t="s">
        <v>207</v>
      </c>
      <c r="C77" s="178"/>
      <c r="D77" s="178"/>
      <c r="E77" s="178"/>
      <c r="F77" s="175">
        <f t="shared" si="3"/>
        <v>0</v>
      </c>
    </row>
    <row r="78" spans="1:6" ht="15">
      <c r="A78" s="37" t="s">
        <v>208</v>
      </c>
      <c r="B78" s="33" t="s">
        <v>209</v>
      </c>
      <c r="C78" s="178"/>
      <c r="D78" s="178"/>
      <c r="E78" s="178"/>
      <c r="F78" s="175">
        <f t="shared" si="3"/>
        <v>0</v>
      </c>
    </row>
    <row r="79" spans="1:6" ht="15">
      <c r="A79" s="6" t="s">
        <v>210</v>
      </c>
      <c r="B79" s="33" t="s">
        <v>211</v>
      </c>
      <c r="C79" s="178"/>
      <c r="D79" s="178"/>
      <c r="E79" s="178"/>
      <c r="F79" s="175">
        <f t="shared" si="3"/>
        <v>0</v>
      </c>
    </row>
    <row r="80" spans="1:6" ht="15">
      <c r="A80" s="6" t="s">
        <v>212</v>
      </c>
      <c r="B80" s="33" t="s">
        <v>213</v>
      </c>
      <c r="C80" s="178"/>
      <c r="D80" s="178"/>
      <c r="E80" s="178"/>
      <c r="F80" s="175">
        <f t="shared" si="3"/>
        <v>0</v>
      </c>
    </row>
    <row r="81" spans="1:6" ht="15">
      <c r="A81" s="6" t="s">
        <v>214</v>
      </c>
      <c r="B81" s="33" t="s">
        <v>215</v>
      </c>
      <c r="C81" s="178"/>
      <c r="D81" s="178"/>
      <c r="E81" s="178"/>
      <c r="F81" s="175">
        <f t="shared" si="3"/>
        <v>0</v>
      </c>
    </row>
    <row r="82" spans="1:6" s="123" customFormat="1" ht="15">
      <c r="A82" s="55" t="s">
        <v>447</v>
      </c>
      <c r="B82" s="57" t="s">
        <v>216</v>
      </c>
      <c r="C82" s="121">
        <f>SUM(C75:C81)</f>
        <v>0</v>
      </c>
      <c r="D82" s="121">
        <f>SUM(D75:D81)</f>
        <v>0</v>
      </c>
      <c r="E82" s="121">
        <f>SUM(E75:E81)</f>
        <v>0</v>
      </c>
      <c r="F82" s="121">
        <f>SUM(F75:F81)</f>
        <v>0</v>
      </c>
    </row>
    <row r="83" spans="1:6" ht="15">
      <c r="A83" s="13" t="s">
        <v>217</v>
      </c>
      <c r="B83" s="33" t="s">
        <v>218</v>
      </c>
      <c r="C83" s="178"/>
      <c r="D83" s="178"/>
      <c r="E83" s="178"/>
      <c r="F83" s="175">
        <f t="shared" si="3"/>
        <v>0</v>
      </c>
    </row>
    <row r="84" spans="1:6" ht="15">
      <c r="A84" s="13" t="s">
        <v>219</v>
      </c>
      <c r="B84" s="33" t="s">
        <v>220</v>
      </c>
      <c r="C84" s="178"/>
      <c r="D84" s="178"/>
      <c r="E84" s="178"/>
      <c r="F84" s="175">
        <f t="shared" si="3"/>
        <v>0</v>
      </c>
    </row>
    <row r="85" spans="1:6" ht="15">
      <c r="A85" s="13" t="s">
        <v>221</v>
      </c>
      <c r="B85" s="33" t="s">
        <v>222</v>
      </c>
      <c r="C85" s="178"/>
      <c r="D85" s="178"/>
      <c r="E85" s="178"/>
      <c r="F85" s="175">
        <f t="shared" si="3"/>
        <v>0</v>
      </c>
    </row>
    <row r="86" spans="1:6" ht="15">
      <c r="A86" s="13" t="s">
        <v>223</v>
      </c>
      <c r="B86" s="33" t="s">
        <v>224</v>
      </c>
      <c r="C86" s="178"/>
      <c r="D86" s="178"/>
      <c r="E86" s="178"/>
      <c r="F86" s="175">
        <f t="shared" si="3"/>
        <v>0</v>
      </c>
    </row>
    <row r="87" spans="1:6" s="123" customFormat="1" ht="15">
      <c r="A87" s="54" t="s">
        <v>448</v>
      </c>
      <c r="B87" s="57" t="s">
        <v>225</v>
      </c>
      <c r="C87" s="121">
        <f>SUM(C83:C86)</f>
        <v>0</v>
      </c>
      <c r="D87" s="121">
        <f>SUM(D83:D86)</f>
        <v>0</v>
      </c>
      <c r="E87" s="121">
        <f>SUM(E83:E86)</f>
        <v>0</v>
      </c>
      <c r="F87" s="121">
        <f>SUM(F83:F86)</f>
        <v>0</v>
      </c>
    </row>
    <row r="88" spans="1:6" ht="30">
      <c r="A88" s="13" t="s">
        <v>226</v>
      </c>
      <c r="B88" s="33" t="s">
        <v>227</v>
      </c>
      <c r="C88" s="178"/>
      <c r="D88" s="178"/>
      <c r="E88" s="178"/>
      <c r="F88" s="175">
        <f t="shared" si="3"/>
        <v>0</v>
      </c>
    </row>
    <row r="89" spans="1:6" ht="30">
      <c r="A89" s="13" t="s">
        <v>484</v>
      </c>
      <c r="B89" s="33" t="s">
        <v>228</v>
      </c>
      <c r="C89" s="178"/>
      <c r="D89" s="178"/>
      <c r="E89" s="178"/>
      <c r="F89" s="175">
        <f t="shared" si="3"/>
        <v>0</v>
      </c>
    </row>
    <row r="90" spans="1:6" ht="30">
      <c r="A90" s="13" t="s">
        <v>485</v>
      </c>
      <c r="B90" s="33" t="s">
        <v>229</v>
      </c>
      <c r="C90" s="178"/>
      <c r="D90" s="178"/>
      <c r="E90" s="178"/>
      <c r="F90" s="175">
        <f t="shared" si="3"/>
        <v>0</v>
      </c>
    </row>
    <row r="91" spans="1:6" ht="15">
      <c r="A91" s="13" t="s">
        <v>486</v>
      </c>
      <c r="B91" s="33" t="s">
        <v>230</v>
      </c>
      <c r="C91" s="178"/>
      <c r="D91" s="178"/>
      <c r="E91" s="178"/>
      <c r="F91" s="175">
        <f t="shared" si="3"/>
        <v>0</v>
      </c>
    </row>
    <row r="92" spans="1:6" ht="30">
      <c r="A92" s="13" t="s">
        <v>487</v>
      </c>
      <c r="B92" s="33" t="s">
        <v>231</v>
      </c>
      <c r="C92" s="178"/>
      <c r="D92" s="178"/>
      <c r="E92" s="178"/>
      <c r="F92" s="175">
        <f t="shared" si="3"/>
        <v>0</v>
      </c>
    </row>
    <row r="93" spans="1:6" ht="30">
      <c r="A93" s="13" t="s">
        <v>488</v>
      </c>
      <c r="B93" s="33" t="s">
        <v>232</v>
      </c>
      <c r="C93" s="178"/>
      <c r="D93" s="178"/>
      <c r="E93" s="178"/>
      <c r="F93" s="175">
        <f t="shared" si="3"/>
        <v>0</v>
      </c>
    </row>
    <row r="94" spans="1:6" ht="15">
      <c r="A94" s="13" t="s">
        <v>233</v>
      </c>
      <c r="B94" s="33" t="s">
        <v>234</v>
      </c>
      <c r="C94" s="178"/>
      <c r="D94" s="178"/>
      <c r="E94" s="178"/>
      <c r="F94" s="175">
        <f t="shared" si="3"/>
        <v>0</v>
      </c>
    </row>
    <row r="95" spans="1:6" ht="15">
      <c r="A95" s="13" t="s">
        <v>690</v>
      </c>
      <c r="B95" s="33" t="s">
        <v>235</v>
      </c>
      <c r="C95" s="178"/>
      <c r="D95" s="178"/>
      <c r="E95" s="178"/>
      <c r="F95" s="175">
        <f t="shared" si="3"/>
        <v>0</v>
      </c>
    </row>
    <row r="96" spans="1:6" ht="15">
      <c r="A96" s="13" t="s">
        <v>489</v>
      </c>
      <c r="B96" s="33" t="s">
        <v>691</v>
      </c>
      <c r="C96" s="178"/>
      <c r="D96" s="178"/>
      <c r="E96" s="178"/>
      <c r="F96" s="175"/>
    </row>
    <row r="97" spans="1:6" s="123" customFormat="1" ht="15">
      <c r="A97" s="54" t="s">
        <v>449</v>
      </c>
      <c r="B97" s="57" t="s">
        <v>236</v>
      </c>
      <c r="C97" s="121">
        <f>SUM(C88:C95)</f>
        <v>0</v>
      </c>
      <c r="D97" s="121">
        <f>SUM(D88:D95)</f>
        <v>0</v>
      </c>
      <c r="E97" s="121">
        <f>SUM(E88:E95)</f>
        <v>0</v>
      </c>
      <c r="F97" s="121">
        <f>SUM(F88:F95)</f>
        <v>0</v>
      </c>
    </row>
    <row r="98" spans="1:6" s="145" customFormat="1" ht="15.75">
      <c r="A98" s="126" t="s">
        <v>67</v>
      </c>
      <c r="B98" s="144"/>
      <c r="C98" s="221">
        <f>C97+C87+C82</f>
        <v>0</v>
      </c>
      <c r="D98" s="221">
        <f>D97+D87+D82</f>
        <v>0</v>
      </c>
      <c r="E98" s="221">
        <f>E97+E87+E82</f>
        <v>0</v>
      </c>
      <c r="F98" s="221">
        <f>F97+F87+F82</f>
        <v>0</v>
      </c>
    </row>
    <row r="99" spans="1:6" s="140" customFormat="1" ht="15.75">
      <c r="A99" s="127" t="s">
        <v>497</v>
      </c>
      <c r="B99" s="141" t="s">
        <v>237</v>
      </c>
      <c r="C99" s="224">
        <f>C98+C74</f>
        <v>40178000</v>
      </c>
      <c r="D99" s="224">
        <f>D98+D74</f>
        <v>0</v>
      </c>
      <c r="E99" s="224">
        <f>E98+E74</f>
        <v>0</v>
      </c>
      <c r="F99" s="224">
        <f>F98+F74</f>
        <v>40178000</v>
      </c>
    </row>
    <row r="100" spans="1:25" ht="15">
      <c r="A100" s="13" t="s">
        <v>490</v>
      </c>
      <c r="B100" s="5" t="s">
        <v>238</v>
      </c>
      <c r="C100" s="190"/>
      <c r="D100" s="190"/>
      <c r="E100" s="190"/>
      <c r="F100" s="175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0"/>
      <c r="D101" s="190"/>
      <c r="E101" s="190"/>
      <c r="F101" s="175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0"/>
      <c r="D102" s="190"/>
      <c r="E102" s="190"/>
      <c r="F102" s="175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5" customFormat="1" ht="12.75">
      <c r="A103" s="15" t="s">
        <v>454</v>
      </c>
      <c r="B103" s="7" t="s">
        <v>245</v>
      </c>
      <c r="C103" s="191">
        <f>SUM(C100:C102)</f>
        <v>0</v>
      </c>
      <c r="D103" s="191">
        <f>SUM(D100:D102)</f>
        <v>0</v>
      </c>
      <c r="E103" s="191">
        <f>SUM(E100:E102)</f>
        <v>0</v>
      </c>
      <c r="F103" s="191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6"/>
      <c r="Y103" s="136"/>
    </row>
    <row r="104" spans="1:25" ht="15">
      <c r="A104" s="40" t="s">
        <v>492</v>
      </c>
      <c r="B104" s="5" t="s">
        <v>246</v>
      </c>
      <c r="C104" s="192"/>
      <c r="D104" s="192"/>
      <c r="E104" s="192"/>
      <c r="F104" s="175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2"/>
      <c r="D105" s="192"/>
      <c r="E105" s="192"/>
      <c r="F105" s="175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0"/>
      <c r="D106" s="190"/>
      <c r="E106" s="190"/>
      <c r="F106" s="175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0"/>
      <c r="D107" s="190"/>
      <c r="E107" s="190"/>
      <c r="F107" s="175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5" customFormat="1" ht="12.75">
      <c r="A108" s="14" t="s">
        <v>457</v>
      </c>
      <c r="B108" s="7" t="s">
        <v>253</v>
      </c>
      <c r="C108" s="193">
        <f>SUM(C104:C107)</f>
        <v>0</v>
      </c>
      <c r="D108" s="193">
        <f>SUM(D104:D107)</f>
        <v>0</v>
      </c>
      <c r="E108" s="193">
        <f>SUM(E104:E107)</f>
        <v>0</v>
      </c>
      <c r="F108" s="193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6"/>
      <c r="Y108" s="136"/>
    </row>
    <row r="109" spans="1:25" ht="15">
      <c r="A109" s="40" t="s">
        <v>254</v>
      </c>
      <c r="B109" s="5" t="s">
        <v>255</v>
      </c>
      <c r="C109" s="192"/>
      <c r="D109" s="192"/>
      <c r="E109" s="192"/>
      <c r="F109" s="175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192"/>
      <c r="D110" s="192"/>
      <c r="E110" s="192"/>
      <c r="F110" s="175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5" customFormat="1" ht="15">
      <c r="A111" s="14" t="s">
        <v>258</v>
      </c>
      <c r="B111" s="7" t="s">
        <v>259</v>
      </c>
      <c r="C111" s="214"/>
      <c r="D111" s="214"/>
      <c r="E111" s="214"/>
      <c r="F111" s="175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6"/>
      <c r="Y111" s="136"/>
    </row>
    <row r="112" spans="1:25" ht="15">
      <c r="A112" s="40" t="s">
        <v>260</v>
      </c>
      <c r="B112" s="5" t="s">
        <v>261</v>
      </c>
      <c r="C112" s="192"/>
      <c r="D112" s="192"/>
      <c r="E112" s="192"/>
      <c r="F112" s="175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2"/>
      <c r="D113" s="192"/>
      <c r="E113" s="192"/>
      <c r="F113" s="175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2"/>
      <c r="D114" s="192"/>
      <c r="E114" s="192"/>
      <c r="F114" s="175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3" customFormat="1" ht="15">
      <c r="A115" s="41" t="s">
        <v>458</v>
      </c>
      <c r="B115" s="42" t="s">
        <v>266</v>
      </c>
      <c r="C115" s="194">
        <f>C114+C113+C112+C111+C110+C109+C108+C103</f>
        <v>0</v>
      </c>
      <c r="D115" s="194">
        <f>D114+D113+D112+D111+D110+D109+D108+D103</f>
        <v>0</v>
      </c>
      <c r="E115" s="194">
        <f>E114+E113+E112+E111+E110+E109+E108+E103</f>
        <v>0</v>
      </c>
      <c r="F115" s="194">
        <f>F114+F113+F112+F111+F110+F109+F108+F103</f>
        <v>0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28"/>
      <c r="Y115" s="128"/>
    </row>
    <row r="116" spans="1:25" ht="15">
      <c r="A116" s="40" t="s">
        <v>267</v>
      </c>
      <c r="B116" s="5" t="s">
        <v>268</v>
      </c>
      <c r="C116" s="192"/>
      <c r="D116" s="192"/>
      <c r="E116" s="192"/>
      <c r="F116" s="175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0"/>
      <c r="D117" s="190"/>
      <c r="E117" s="190"/>
      <c r="F117" s="175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2"/>
      <c r="D118" s="192"/>
      <c r="E118" s="192"/>
      <c r="F118" s="175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2"/>
      <c r="D119" s="192"/>
      <c r="E119" s="192"/>
      <c r="F119" s="175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3" customFormat="1" ht="15">
      <c r="A120" s="41" t="s">
        <v>464</v>
      </c>
      <c r="B120" s="42" t="s">
        <v>276</v>
      </c>
      <c r="C120" s="194">
        <f>SUM(C116:C119)</f>
        <v>0</v>
      </c>
      <c r="D120" s="194">
        <f>SUM(D116:D119)</f>
        <v>0</v>
      </c>
      <c r="E120" s="194">
        <f>SUM(E116:E119)</f>
        <v>0</v>
      </c>
      <c r="F120" s="194">
        <f>SUM(F116:F119)</f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28"/>
      <c r="Y120" s="128"/>
    </row>
    <row r="121" spans="1:25" ht="15">
      <c r="A121" s="13" t="s">
        <v>277</v>
      </c>
      <c r="B121" s="5" t="s">
        <v>278</v>
      </c>
      <c r="C121" s="190"/>
      <c r="D121" s="190"/>
      <c r="E121" s="190"/>
      <c r="F121" s="175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0" customFormat="1" ht="15.75">
      <c r="A122" s="130" t="s">
        <v>498</v>
      </c>
      <c r="B122" s="23" t="s">
        <v>279</v>
      </c>
      <c r="C122" s="195">
        <f>C121+C120+C115</f>
        <v>0</v>
      </c>
      <c r="D122" s="195">
        <f>D121+D120+D115</f>
        <v>0</v>
      </c>
      <c r="E122" s="195">
        <f>E121+E120+E115</f>
        <v>0</v>
      </c>
      <c r="F122" s="195">
        <f>F121+F120+F115</f>
        <v>0</v>
      </c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9"/>
      <c r="Y122" s="139"/>
    </row>
    <row r="123" spans="1:25" s="140" customFormat="1" ht="15.75">
      <c r="A123" s="131" t="s">
        <v>535</v>
      </c>
      <c r="B123" s="143"/>
      <c r="C123" s="224">
        <f>C122+C99</f>
        <v>40178000</v>
      </c>
      <c r="D123" s="224">
        <f>D122+D99</f>
        <v>0</v>
      </c>
      <c r="E123" s="224">
        <f>E122+E99</f>
        <v>0</v>
      </c>
      <c r="F123" s="224">
        <f>F122+F99</f>
        <v>40178000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</row>
    <row r="124" spans="2:25" ht="15">
      <c r="B124" s="26"/>
      <c r="C124" s="196"/>
      <c r="D124" s="196"/>
      <c r="E124" s="196"/>
      <c r="F124" s="19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6"/>
      <c r="D125" s="196"/>
      <c r="E125" s="196"/>
      <c r="F125" s="19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6"/>
      <c r="D126" s="196"/>
      <c r="E126" s="196"/>
      <c r="F126" s="19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6"/>
      <c r="D127" s="196"/>
      <c r="E127" s="196"/>
      <c r="F127" s="19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6"/>
      <c r="D128" s="196"/>
      <c r="E128" s="196"/>
      <c r="F128" s="19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6"/>
      <c r="D129" s="196"/>
      <c r="E129" s="196"/>
      <c r="F129" s="19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6"/>
      <c r="D130" s="196"/>
      <c r="E130" s="196"/>
      <c r="F130" s="19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6"/>
      <c r="D131" s="196"/>
      <c r="E131" s="196"/>
      <c r="F131" s="19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6"/>
      <c r="D132" s="196"/>
      <c r="E132" s="196"/>
      <c r="F132" s="19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6"/>
      <c r="D133" s="196"/>
      <c r="E133" s="196"/>
      <c r="F133" s="19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6"/>
      <c r="D134" s="196"/>
      <c r="E134" s="196"/>
      <c r="F134" s="19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6"/>
      <c r="D135" s="196"/>
      <c r="E135" s="196"/>
      <c r="F135" s="19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6"/>
      <c r="D136" s="196"/>
      <c r="E136" s="196"/>
      <c r="F136" s="19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6"/>
      <c r="D137" s="196"/>
      <c r="E137" s="196"/>
      <c r="F137" s="19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6"/>
      <c r="D138" s="196"/>
      <c r="E138" s="196"/>
      <c r="F138" s="19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6"/>
      <c r="D139" s="196"/>
      <c r="E139" s="196"/>
      <c r="F139" s="19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6"/>
      <c r="D140" s="196"/>
      <c r="E140" s="196"/>
      <c r="F140" s="19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6"/>
      <c r="D141" s="196"/>
      <c r="E141" s="196"/>
      <c r="F141" s="19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6"/>
      <c r="D142" s="196"/>
      <c r="E142" s="196"/>
      <c r="F142" s="19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6"/>
      <c r="D143" s="196"/>
      <c r="E143" s="196"/>
      <c r="F143" s="19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6"/>
      <c r="D144" s="196"/>
      <c r="E144" s="196"/>
      <c r="F144" s="19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6"/>
      <c r="D145" s="196"/>
      <c r="E145" s="196"/>
      <c r="F145" s="19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6"/>
      <c r="D146" s="196"/>
      <c r="E146" s="196"/>
      <c r="F146" s="19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6"/>
      <c r="D147" s="196"/>
      <c r="E147" s="196"/>
      <c r="F147" s="19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6"/>
      <c r="D148" s="196"/>
      <c r="E148" s="196"/>
      <c r="F148" s="19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6"/>
      <c r="D149" s="196"/>
      <c r="E149" s="196"/>
      <c r="F149" s="19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6"/>
      <c r="D150" s="196"/>
      <c r="E150" s="196"/>
      <c r="F150" s="19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6"/>
      <c r="D151" s="196"/>
      <c r="E151" s="196"/>
      <c r="F151" s="19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6"/>
      <c r="D152" s="196"/>
      <c r="E152" s="196"/>
      <c r="F152" s="19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6"/>
      <c r="D153" s="196"/>
      <c r="E153" s="196"/>
      <c r="F153" s="19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6"/>
      <c r="D154" s="196"/>
      <c r="E154" s="196"/>
      <c r="F154" s="19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6"/>
      <c r="D155" s="196"/>
      <c r="E155" s="196"/>
      <c r="F155" s="19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6"/>
      <c r="D156" s="196"/>
      <c r="E156" s="196"/>
      <c r="F156" s="19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6"/>
      <c r="D157" s="196"/>
      <c r="E157" s="196"/>
      <c r="F157" s="19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6"/>
      <c r="D158" s="196"/>
      <c r="E158" s="196"/>
      <c r="F158" s="19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6"/>
      <c r="D159" s="196"/>
      <c r="E159" s="196"/>
      <c r="F159" s="19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6"/>
      <c r="D160" s="196"/>
      <c r="E160" s="196"/>
      <c r="F160" s="19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6"/>
      <c r="D161" s="196"/>
      <c r="E161" s="196"/>
      <c r="F161" s="19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6"/>
      <c r="D162" s="196"/>
      <c r="E162" s="196"/>
      <c r="F162" s="19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6"/>
      <c r="D163" s="196"/>
      <c r="E163" s="196"/>
      <c r="F163" s="19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6"/>
      <c r="D164" s="196"/>
      <c r="E164" s="196"/>
      <c r="F164" s="19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6"/>
      <c r="D165" s="196"/>
      <c r="E165" s="196"/>
      <c r="F165" s="19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6"/>
      <c r="D166" s="196"/>
      <c r="E166" s="196"/>
      <c r="F166" s="19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6"/>
      <c r="D167" s="196"/>
      <c r="E167" s="196"/>
      <c r="F167" s="19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6"/>
      <c r="D168" s="196"/>
      <c r="E168" s="196"/>
      <c r="F168" s="19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6"/>
      <c r="D169" s="196"/>
      <c r="E169" s="196"/>
      <c r="F169" s="19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6"/>
      <c r="D170" s="196"/>
      <c r="E170" s="196"/>
      <c r="F170" s="19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6"/>
      <c r="D171" s="196"/>
      <c r="E171" s="196"/>
      <c r="F171" s="19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6"/>
      <c r="D172" s="196"/>
      <c r="E172" s="196"/>
      <c r="F172" s="19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 3/2018. (II.22.)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148" customWidth="1"/>
    <col min="2" max="2" width="9.140625" style="148" customWidth="1"/>
    <col min="3" max="3" width="17.57421875" style="180" customWidth="1"/>
    <col min="4" max="4" width="15.421875" style="180" customWidth="1"/>
    <col min="5" max="5" width="13.8515625" style="180" customWidth="1"/>
    <col min="6" max="6" width="17.140625" style="180" customWidth="1"/>
    <col min="7" max="16384" width="9.140625" style="148" customWidth="1"/>
  </cols>
  <sheetData>
    <row r="1" spans="1:6" ht="24.75" customHeight="1">
      <c r="A1" s="277" t="s">
        <v>723</v>
      </c>
      <c r="B1" s="283"/>
      <c r="C1" s="283"/>
      <c r="D1" s="283"/>
      <c r="E1" s="283"/>
      <c r="F1" s="284"/>
    </row>
    <row r="2" spans="1:6" ht="21.75" customHeight="1">
      <c r="A2" s="279" t="s">
        <v>686</v>
      </c>
      <c r="B2" s="283"/>
      <c r="C2" s="283"/>
      <c r="D2" s="283"/>
      <c r="E2" s="283"/>
      <c r="F2" s="284"/>
    </row>
    <row r="3" ht="18">
      <c r="A3" s="149"/>
    </row>
    <row r="4" ht="15">
      <c r="A4" s="133" t="s">
        <v>672</v>
      </c>
    </row>
    <row r="5" spans="1:6" ht="33" customHeight="1">
      <c r="A5" s="2" t="s">
        <v>100</v>
      </c>
      <c r="B5" s="3" t="s">
        <v>101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>
      <c r="A6" s="31" t="s">
        <v>102</v>
      </c>
      <c r="B6" s="32" t="s">
        <v>103</v>
      </c>
      <c r="C6" s="178">
        <f>20934729+24700000</f>
        <v>45634729</v>
      </c>
      <c r="D6" s="178"/>
      <c r="E6" s="178"/>
      <c r="F6" s="175">
        <f>C6+D6+E6</f>
        <v>45634729</v>
      </c>
    </row>
    <row r="7" spans="1:6" ht="15">
      <c r="A7" s="31" t="s">
        <v>104</v>
      </c>
      <c r="B7" s="33" t="s">
        <v>105</v>
      </c>
      <c r="C7" s="178"/>
      <c r="D7" s="178"/>
      <c r="E7" s="178"/>
      <c r="F7" s="175">
        <f aca="true" t="shared" si="0" ref="F7:F70">C7+D7+E7</f>
        <v>0</v>
      </c>
    </row>
    <row r="8" spans="1:6" ht="15">
      <c r="A8" s="31" t="s">
        <v>106</v>
      </c>
      <c r="B8" s="33" t="s">
        <v>107</v>
      </c>
      <c r="C8" s="178"/>
      <c r="D8" s="178"/>
      <c r="E8" s="178"/>
      <c r="F8" s="175">
        <f t="shared" si="0"/>
        <v>0</v>
      </c>
    </row>
    <row r="9" spans="1:6" ht="15">
      <c r="A9" s="34" t="s">
        <v>108</v>
      </c>
      <c r="B9" s="33" t="s">
        <v>109</v>
      </c>
      <c r="C9" s="178"/>
      <c r="D9" s="178"/>
      <c r="E9" s="178"/>
      <c r="F9" s="175">
        <f t="shared" si="0"/>
        <v>0</v>
      </c>
    </row>
    <row r="10" spans="1:6" ht="15">
      <c r="A10" s="34" t="s">
        <v>110</v>
      </c>
      <c r="B10" s="33" t="s">
        <v>111</v>
      </c>
      <c r="C10" s="178"/>
      <c r="D10" s="178"/>
      <c r="E10" s="178"/>
      <c r="F10" s="175">
        <f t="shared" si="0"/>
        <v>0</v>
      </c>
    </row>
    <row r="11" spans="1:6" ht="15">
      <c r="A11" s="34" t="s">
        <v>112</v>
      </c>
      <c r="B11" s="33" t="s">
        <v>113</v>
      </c>
      <c r="C11" s="178"/>
      <c r="D11" s="178"/>
      <c r="E11" s="178"/>
      <c r="F11" s="175">
        <f t="shared" si="0"/>
        <v>0</v>
      </c>
    </row>
    <row r="12" spans="1:6" ht="15">
      <c r="A12" s="34" t="s">
        <v>114</v>
      </c>
      <c r="B12" s="33" t="s">
        <v>115</v>
      </c>
      <c r="C12" s="178">
        <f>400000+1540000</f>
        <v>1940000</v>
      </c>
      <c r="D12" s="178"/>
      <c r="E12" s="178"/>
      <c r="F12" s="175">
        <f t="shared" si="0"/>
        <v>1940000</v>
      </c>
    </row>
    <row r="13" spans="1:6" ht="15">
      <c r="A13" s="34" t="s">
        <v>116</v>
      </c>
      <c r="B13" s="33" t="s">
        <v>117</v>
      </c>
      <c r="C13" s="178"/>
      <c r="D13" s="178"/>
      <c r="E13" s="178"/>
      <c r="F13" s="175">
        <f t="shared" si="0"/>
        <v>0</v>
      </c>
    </row>
    <row r="14" spans="1:6" ht="15">
      <c r="A14" s="5" t="s">
        <v>118</v>
      </c>
      <c r="B14" s="33" t="s">
        <v>119</v>
      </c>
      <c r="C14" s="178">
        <f>450000+200000</f>
        <v>650000</v>
      </c>
      <c r="D14" s="178"/>
      <c r="E14" s="178"/>
      <c r="F14" s="175">
        <f t="shared" si="0"/>
        <v>650000</v>
      </c>
    </row>
    <row r="15" spans="1:6" ht="15">
      <c r="A15" s="5" t="s">
        <v>120</v>
      </c>
      <c r="B15" s="33" t="s">
        <v>121</v>
      </c>
      <c r="C15" s="178">
        <f>48000+576000</f>
        <v>624000</v>
      </c>
      <c r="D15" s="178"/>
      <c r="E15" s="178"/>
      <c r="F15" s="175">
        <f t="shared" si="0"/>
        <v>624000</v>
      </c>
    </row>
    <row r="16" spans="1:6" ht="15">
      <c r="A16" s="5" t="s">
        <v>122</v>
      </c>
      <c r="B16" s="33" t="s">
        <v>123</v>
      </c>
      <c r="C16" s="178"/>
      <c r="D16" s="178"/>
      <c r="E16" s="178"/>
      <c r="F16" s="175">
        <f t="shared" si="0"/>
        <v>0</v>
      </c>
    </row>
    <row r="17" spans="1:6" ht="15">
      <c r="A17" s="5" t="s">
        <v>124</v>
      </c>
      <c r="B17" s="33" t="s">
        <v>125</v>
      </c>
      <c r="C17" s="178"/>
      <c r="D17" s="178"/>
      <c r="E17" s="178"/>
      <c r="F17" s="175">
        <f t="shared" si="0"/>
        <v>0</v>
      </c>
    </row>
    <row r="18" spans="1:6" ht="15">
      <c r="A18" s="5" t="s">
        <v>465</v>
      </c>
      <c r="B18" s="33" t="s">
        <v>126</v>
      </c>
      <c r="C18" s="178">
        <v>106000</v>
      </c>
      <c r="D18" s="178"/>
      <c r="E18" s="178"/>
      <c r="F18" s="175">
        <f t="shared" si="0"/>
        <v>106000</v>
      </c>
    </row>
    <row r="19" spans="1:6" s="151" customFormat="1" ht="12.75">
      <c r="A19" s="35" t="s">
        <v>403</v>
      </c>
      <c r="B19" s="36" t="s">
        <v>127</v>
      </c>
      <c r="C19" s="185">
        <f>SUM(C6:C18)</f>
        <v>48954729</v>
      </c>
      <c r="D19" s="185">
        <f>SUM(D6:D18)</f>
        <v>0</v>
      </c>
      <c r="E19" s="185">
        <f>SUM(E6:E18)</f>
        <v>0</v>
      </c>
      <c r="F19" s="186">
        <f t="shared" si="0"/>
        <v>48954729</v>
      </c>
    </row>
    <row r="20" spans="1:6" ht="15">
      <c r="A20" s="5" t="s">
        <v>128</v>
      </c>
      <c r="B20" s="33" t="s">
        <v>129</v>
      </c>
      <c r="C20" s="178">
        <v>7265000</v>
      </c>
      <c r="D20" s="178"/>
      <c r="E20" s="178"/>
      <c r="F20" s="175">
        <f t="shared" si="0"/>
        <v>7265000</v>
      </c>
    </row>
    <row r="21" spans="1:6" ht="30">
      <c r="A21" s="5" t="s">
        <v>130</v>
      </c>
      <c r="B21" s="33" t="s">
        <v>131</v>
      </c>
      <c r="C21" s="178">
        <v>552000</v>
      </c>
      <c r="D21" s="178"/>
      <c r="E21" s="178"/>
      <c r="F21" s="175">
        <f t="shared" si="0"/>
        <v>552000</v>
      </c>
    </row>
    <row r="22" spans="1:6" ht="15">
      <c r="A22" s="6" t="s">
        <v>132</v>
      </c>
      <c r="B22" s="33" t="s">
        <v>133</v>
      </c>
      <c r="C22" s="178">
        <v>0</v>
      </c>
      <c r="D22" s="178"/>
      <c r="E22" s="178"/>
      <c r="F22" s="175">
        <f t="shared" si="0"/>
        <v>0</v>
      </c>
    </row>
    <row r="23" spans="1:6" s="151" customFormat="1" ht="12.75">
      <c r="A23" s="7" t="s">
        <v>404</v>
      </c>
      <c r="B23" s="36" t="s">
        <v>134</v>
      </c>
      <c r="C23" s="185">
        <f>SUM(C20:C22)</f>
        <v>7817000</v>
      </c>
      <c r="D23" s="185">
        <f>SUM(D20:D22)</f>
        <v>0</v>
      </c>
      <c r="E23" s="185">
        <f>SUM(E20:E22)</f>
        <v>0</v>
      </c>
      <c r="F23" s="186">
        <f t="shared" si="0"/>
        <v>7817000</v>
      </c>
    </row>
    <row r="24" spans="1:6" s="153" customFormat="1" ht="15">
      <c r="A24" s="56" t="s">
        <v>495</v>
      </c>
      <c r="B24" s="57" t="s">
        <v>135</v>
      </c>
      <c r="C24" s="121">
        <f>C19+C23</f>
        <v>56771729</v>
      </c>
      <c r="D24" s="121">
        <f>D19+D23</f>
        <v>0</v>
      </c>
      <c r="E24" s="121">
        <f>E19+E23</f>
        <v>0</v>
      </c>
      <c r="F24" s="176">
        <f t="shared" si="0"/>
        <v>56771729</v>
      </c>
    </row>
    <row r="25" spans="1:6" s="153" customFormat="1" ht="15">
      <c r="A25" s="42" t="s">
        <v>466</v>
      </c>
      <c r="B25" s="57" t="s">
        <v>136</v>
      </c>
      <c r="C25" s="121">
        <f>4922651+5400000</f>
        <v>10322651</v>
      </c>
      <c r="D25" s="121"/>
      <c r="E25" s="121"/>
      <c r="F25" s="176">
        <f t="shared" si="0"/>
        <v>10322651</v>
      </c>
    </row>
    <row r="26" spans="1:6" ht="15">
      <c r="A26" s="5" t="s">
        <v>137</v>
      </c>
      <c r="B26" s="33" t="s">
        <v>138</v>
      </c>
      <c r="C26" s="178">
        <v>250000</v>
      </c>
      <c r="D26" s="178"/>
      <c r="E26" s="178"/>
      <c r="F26" s="175">
        <f t="shared" si="0"/>
        <v>250000</v>
      </c>
    </row>
    <row r="27" spans="1:6" ht="15">
      <c r="A27" s="5" t="s">
        <v>139</v>
      </c>
      <c r="B27" s="33" t="s">
        <v>140</v>
      </c>
      <c r="C27" s="178">
        <f>3950455+800000</f>
        <v>4750455</v>
      </c>
      <c r="D27" s="178"/>
      <c r="E27" s="178"/>
      <c r="F27" s="175">
        <f t="shared" si="0"/>
        <v>4750455</v>
      </c>
    </row>
    <row r="28" spans="1:6" ht="15">
      <c r="A28" s="5" t="s">
        <v>141</v>
      </c>
      <c r="B28" s="33" t="s">
        <v>142</v>
      </c>
      <c r="C28" s="178">
        <v>0</v>
      </c>
      <c r="D28" s="178"/>
      <c r="E28" s="178"/>
      <c r="F28" s="175">
        <f t="shared" si="0"/>
        <v>0</v>
      </c>
    </row>
    <row r="29" spans="1:6" s="151" customFormat="1" ht="12.75">
      <c r="A29" s="7" t="s">
        <v>405</v>
      </c>
      <c r="B29" s="36" t="s">
        <v>143</v>
      </c>
      <c r="C29" s="185">
        <f>SUM(C26:C28)</f>
        <v>5000455</v>
      </c>
      <c r="D29" s="185">
        <f>SUM(D26:D28)</f>
        <v>0</v>
      </c>
      <c r="E29" s="185">
        <f>SUM(E26:E28)</f>
        <v>0</v>
      </c>
      <c r="F29" s="186">
        <f t="shared" si="0"/>
        <v>5000455</v>
      </c>
    </row>
    <row r="30" spans="1:6" ht="15">
      <c r="A30" s="5" t="s">
        <v>144</v>
      </c>
      <c r="B30" s="33" t="s">
        <v>145</v>
      </c>
      <c r="C30" s="178">
        <f>260000+1700000</f>
        <v>1960000</v>
      </c>
      <c r="D30" s="178"/>
      <c r="E30" s="178"/>
      <c r="F30" s="175">
        <f t="shared" si="0"/>
        <v>1960000</v>
      </c>
    </row>
    <row r="31" spans="1:6" ht="15">
      <c r="A31" s="5" t="s">
        <v>146</v>
      </c>
      <c r="B31" s="33" t="s">
        <v>147</v>
      </c>
      <c r="C31" s="178">
        <f>550000+130000</f>
        <v>680000</v>
      </c>
      <c r="D31" s="178"/>
      <c r="E31" s="178"/>
      <c r="F31" s="175">
        <f t="shared" si="0"/>
        <v>680000</v>
      </c>
    </row>
    <row r="32" spans="1:6" s="151" customFormat="1" ht="15" customHeight="1">
      <c r="A32" s="7" t="s">
        <v>496</v>
      </c>
      <c r="B32" s="36" t="s">
        <v>148</v>
      </c>
      <c r="C32" s="185">
        <f>SUM(C30:C31)</f>
        <v>2640000</v>
      </c>
      <c r="D32" s="185">
        <f>SUM(D30:D31)</f>
        <v>0</v>
      </c>
      <c r="E32" s="185">
        <f>SUM(E30:E31)</f>
        <v>0</v>
      </c>
      <c r="F32" s="186">
        <f t="shared" si="0"/>
        <v>2640000</v>
      </c>
    </row>
    <row r="33" spans="1:6" ht="15">
      <c r="A33" s="5" t="s">
        <v>149</v>
      </c>
      <c r="B33" s="33" t="s">
        <v>150</v>
      </c>
      <c r="C33" s="178">
        <f>1100000+5170000</f>
        <v>6270000</v>
      </c>
      <c r="D33" s="178"/>
      <c r="E33" s="178"/>
      <c r="F33" s="175">
        <f t="shared" si="0"/>
        <v>6270000</v>
      </c>
    </row>
    <row r="34" spans="1:6" ht="15">
      <c r="A34" s="5" t="s">
        <v>151</v>
      </c>
      <c r="B34" s="33" t="s">
        <v>152</v>
      </c>
      <c r="C34" s="178">
        <v>7826503</v>
      </c>
      <c r="D34" s="178"/>
      <c r="E34" s="178"/>
      <c r="F34" s="175">
        <f t="shared" si="0"/>
        <v>7826503</v>
      </c>
    </row>
    <row r="35" spans="1:6" ht="15">
      <c r="A35" s="5" t="s">
        <v>467</v>
      </c>
      <c r="B35" s="33" t="s">
        <v>153</v>
      </c>
      <c r="C35" s="178">
        <f>40000+1700000</f>
        <v>1740000</v>
      </c>
      <c r="D35" s="178"/>
      <c r="E35" s="178"/>
      <c r="F35" s="175">
        <f t="shared" si="0"/>
        <v>1740000</v>
      </c>
    </row>
    <row r="36" spans="1:6" ht="15">
      <c r="A36" s="5" t="s">
        <v>154</v>
      </c>
      <c r="B36" s="33" t="s">
        <v>155</v>
      </c>
      <c r="C36" s="178">
        <v>2255000</v>
      </c>
      <c r="D36" s="178"/>
      <c r="E36" s="178"/>
      <c r="F36" s="175">
        <f t="shared" si="0"/>
        <v>2255000</v>
      </c>
    </row>
    <row r="37" spans="1:6" ht="15">
      <c r="A37" s="10" t="s">
        <v>468</v>
      </c>
      <c r="B37" s="33" t="s">
        <v>156</v>
      </c>
      <c r="C37" s="178">
        <v>1563984</v>
      </c>
      <c r="D37" s="178"/>
      <c r="E37" s="178"/>
      <c r="F37" s="175">
        <f t="shared" si="0"/>
        <v>1563984</v>
      </c>
    </row>
    <row r="38" spans="1:6" ht="15">
      <c r="A38" s="6" t="s">
        <v>157</v>
      </c>
      <c r="B38" s="33" t="s">
        <v>158</v>
      </c>
      <c r="C38" s="178">
        <f>600000+4887724</f>
        <v>5487724</v>
      </c>
      <c r="D38" s="178"/>
      <c r="E38" s="178"/>
      <c r="F38" s="175">
        <f t="shared" si="0"/>
        <v>5487724</v>
      </c>
    </row>
    <row r="39" spans="1:6" ht="15">
      <c r="A39" s="5" t="s">
        <v>469</v>
      </c>
      <c r="B39" s="33" t="s">
        <v>159</v>
      </c>
      <c r="C39" s="178">
        <f>1350000+7884671</f>
        <v>9234671</v>
      </c>
      <c r="D39" s="178"/>
      <c r="E39" s="178"/>
      <c r="F39" s="175">
        <f t="shared" si="0"/>
        <v>9234671</v>
      </c>
    </row>
    <row r="40" spans="1:6" s="151" customFormat="1" ht="14.25" customHeight="1">
      <c r="A40" s="7" t="s">
        <v>406</v>
      </c>
      <c r="B40" s="36" t="s">
        <v>160</v>
      </c>
      <c r="C40" s="185">
        <f>SUM(C33:C39)</f>
        <v>34377882</v>
      </c>
      <c r="D40" s="185">
        <f>SUM(D33:D39)</f>
        <v>0</v>
      </c>
      <c r="E40" s="185">
        <f>SUM(E33:E39)</f>
        <v>0</v>
      </c>
      <c r="F40" s="186">
        <f t="shared" si="0"/>
        <v>34377882</v>
      </c>
    </row>
    <row r="41" spans="1:6" ht="15">
      <c r="A41" s="5" t="s">
        <v>161</v>
      </c>
      <c r="B41" s="33" t="s">
        <v>162</v>
      </c>
      <c r="C41" s="178">
        <f>120000+853500</f>
        <v>973500</v>
      </c>
      <c r="D41" s="178"/>
      <c r="E41" s="178"/>
      <c r="F41" s="175">
        <f t="shared" si="0"/>
        <v>973500</v>
      </c>
    </row>
    <row r="42" spans="1:6" ht="15">
      <c r="A42" s="5" t="s">
        <v>163</v>
      </c>
      <c r="B42" s="33" t="s">
        <v>164</v>
      </c>
      <c r="C42" s="178">
        <v>50000</v>
      </c>
      <c r="D42" s="178"/>
      <c r="E42" s="178"/>
      <c r="F42" s="175">
        <f t="shared" si="0"/>
        <v>50000</v>
      </c>
    </row>
    <row r="43" spans="1:6" s="151" customFormat="1" ht="12.75">
      <c r="A43" s="7" t="s">
        <v>407</v>
      </c>
      <c r="B43" s="36" t="s">
        <v>165</v>
      </c>
      <c r="C43" s="185">
        <f>SUM(C41:C42)</f>
        <v>1023500</v>
      </c>
      <c r="D43" s="185">
        <f>SUM(D41:D42)</f>
        <v>0</v>
      </c>
      <c r="E43" s="185">
        <f>SUM(E41:E42)</f>
        <v>0</v>
      </c>
      <c r="F43" s="186">
        <f t="shared" si="0"/>
        <v>1023500</v>
      </c>
    </row>
    <row r="44" spans="1:6" ht="15">
      <c r="A44" s="5" t="s">
        <v>166</v>
      </c>
      <c r="B44" s="33" t="s">
        <v>167</v>
      </c>
      <c r="C44" s="178">
        <f>1300000+8283212</f>
        <v>9583212</v>
      </c>
      <c r="D44" s="178"/>
      <c r="E44" s="178"/>
      <c r="F44" s="175">
        <f t="shared" si="0"/>
        <v>9583212</v>
      </c>
    </row>
    <row r="45" spans="1:6" ht="15">
      <c r="A45" s="5" t="s">
        <v>168</v>
      </c>
      <c r="B45" s="33" t="s">
        <v>169</v>
      </c>
      <c r="C45" s="178">
        <f>3245000</f>
        <v>3245000</v>
      </c>
      <c r="D45" s="178"/>
      <c r="E45" s="178"/>
      <c r="F45" s="175">
        <f t="shared" si="0"/>
        <v>3245000</v>
      </c>
    </row>
    <row r="46" spans="1:6" ht="15">
      <c r="A46" s="5" t="s">
        <v>470</v>
      </c>
      <c r="B46" s="33" t="s">
        <v>170</v>
      </c>
      <c r="C46" s="178"/>
      <c r="D46" s="178"/>
      <c r="E46" s="178"/>
      <c r="F46" s="175">
        <f t="shared" si="0"/>
        <v>0</v>
      </c>
    </row>
    <row r="47" spans="1:6" ht="15">
      <c r="A47" s="5" t="s">
        <v>471</v>
      </c>
      <c r="B47" s="33" t="s">
        <v>171</v>
      </c>
      <c r="C47" s="178"/>
      <c r="D47" s="178"/>
      <c r="E47" s="178"/>
      <c r="F47" s="175">
        <f t="shared" si="0"/>
        <v>0</v>
      </c>
    </row>
    <row r="48" spans="1:6" ht="15">
      <c r="A48" s="5" t="s">
        <v>172</v>
      </c>
      <c r="B48" s="33" t="s">
        <v>173</v>
      </c>
      <c r="C48" s="178">
        <v>12000</v>
      </c>
      <c r="D48" s="178"/>
      <c r="E48" s="178"/>
      <c r="F48" s="175">
        <f t="shared" si="0"/>
        <v>12000</v>
      </c>
    </row>
    <row r="49" spans="1:6" s="151" customFormat="1" ht="12.75">
      <c r="A49" s="7" t="s">
        <v>408</v>
      </c>
      <c r="B49" s="36" t="s">
        <v>174</v>
      </c>
      <c r="C49" s="185">
        <f>SUM(C44:C48)</f>
        <v>12840212</v>
      </c>
      <c r="D49" s="185">
        <f>SUM(D44:D48)</f>
        <v>0</v>
      </c>
      <c r="E49" s="185">
        <f>SUM(E44:E48)</f>
        <v>0</v>
      </c>
      <c r="F49" s="186">
        <f t="shared" si="0"/>
        <v>12840212</v>
      </c>
    </row>
    <row r="50" spans="1:6" s="153" customFormat="1" ht="15">
      <c r="A50" s="42" t="s">
        <v>409</v>
      </c>
      <c r="B50" s="57" t="s">
        <v>175</v>
      </c>
      <c r="C50" s="121">
        <f>C49+C43+C40+C32+C29</f>
        <v>55882049</v>
      </c>
      <c r="D50" s="121">
        <f>D49+D43+D40+D32+D29</f>
        <v>0</v>
      </c>
      <c r="E50" s="121">
        <f>E49+E43+E40+E32+E29</f>
        <v>0</v>
      </c>
      <c r="F50" s="176">
        <f t="shared" si="0"/>
        <v>55882049</v>
      </c>
    </row>
    <row r="51" spans="1:6" ht="15">
      <c r="A51" s="13" t="s">
        <v>176</v>
      </c>
      <c r="B51" s="33" t="s">
        <v>177</v>
      </c>
      <c r="C51" s="178"/>
      <c r="D51" s="178"/>
      <c r="E51" s="178"/>
      <c r="F51" s="175">
        <f t="shared" si="0"/>
        <v>0</v>
      </c>
    </row>
    <row r="52" spans="1:6" ht="15">
      <c r="A52" s="13" t="s">
        <v>410</v>
      </c>
      <c r="B52" s="33" t="s">
        <v>178</v>
      </c>
      <c r="C52" s="178"/>
      <c r="D52" s="178"/>
      <c r="E52" s="178"/>
      <c r="F52" s="175">
        <f t="shared" si="0"/>
        <v>0</v>
      </c>
    </row>
    <row r="53" spans="1:6" ht="15">
      <c r="A53" s="17" t="s">
        <v>472</v>
      </c>
      <c r="B53" s="33" t="s">
        <v>179</v>
      </c>
      <c r="C53" s="178"/>
      <c r="D53" s="178"/>
      <c r="E53" s="178"/>
      <c r="F53" s="175">
        <f t="shared" si="0"/>
        <v>0</v>
      </c>
    </row>
    <row r="54" spans="1:6" ht="15">
      <c r="A54" s="17" t="s">
        <v>473</v>
      </c>
      <c r="B54" s="33" t="s">
        <v>180</v>
      </c>
      <c r="C54" s="178"/>
      <c r="D54" s="178"/>
      <c r="E54" s="178"/>
      <c r="F54" s="175">
        <f t="shared" si="0"/>
        <v>0</v>
      </c>
    </row>
    <row r="55" spans="1:6" ht="15">
      <c r="A55" s="17" t="s">
        <v>474</v>
      </c>
      <c r="B55" s="33" t="s">
        <v>181</v>
      </c>
      <c r="C55" s="178"/>
      <c r="D55" s="178"/>
      <c r="E55" s="178"/>
      <c r="F55" s="175">
        <f t="shared" si="0"/>
        <v>0</v>
      </c>
    </row>
    <row r="56" spans="1:6" ht="15">
      <c r="A56" s="13" t="s">
        <v>475</v>
      </c>
      <c r="B56" s="33" t="s">
        <v>182</v>
      </c>
      <c r="C56" s="178"/>
      <c r="D56" s="178"/>
      <c r="E56" s="178"/>
      <c r="F56" s="175">
        <f t="shared" si="0"/>
        <v>0</v>
      </c>
    </row>
    <row r="57" spans="1:6" ht="15">
      <c r="A57" s="13" t="s">
        <v>476</v>
      </c>
      <c r="B57" s="33" t="s">
        <v>183</v>
      </c>
      <c r="C57" s="178"/>
      <c r="D57" s="178"/>
      <c r="E57" s="178"/>
      <c r="F57" s="175">
        <f t="shared" si="0"/>
        <v>0</v>
      </c>
    </row>
    <row r="58" spans="1:6" ht="15">
      <c r="A58" s="13" t="s">
        <v>477</v>
      </c>
      <c r="B58" s="33" t="s">
        <v>184</v>
      </c>
      <c r="C58" s="178">
        <v>2195609</v>
      </c>
      <c r="D58" s="178"/>
      <c r="E58" s="178"/>
      <c r="F58" s="175">
        <f t="shared" si="0"/>
        <v>2195609</v>
      </c>
    </row>
    <row r="59" spans="1:6" s="153" customFormat="1" ht="15">
      <c r="A59" s="54" t="s">
        <v>439</v>
      </c>
      <c r="B59" s="57" t="s">
        <v>185</v>
      </c>
      <c r="C59" s="121">
        <f>SUM(C51:C58)</f>
        <v>2195609</v>
      </c>
      <c r="D59" s="121">
        <f>SUM(D51:D58)</f>
        <v>0</v>
      </c>
      <c r="E59" s="121">
        <f>SUM(E51:E58)</f>
        <v>0</v>
      </c>
      <c r="F59" s="176">
        <f t="shared" si="0"/>
        <v>2195609</v>
      </c>
    </row>
    <row r="60" spans="1:6" ht="15">
      <c r="A60" s="12" t="s">
        <v>478</v>
      </c>
      <c r="B60" s="33" t="s">
        <v>186</v>
      </c>
      <c r="C60" s="178"/>
      <c r="D60" s="178"/>
      <c r="E60" s="178"/>
      <c r="F60" s="175">
        <f t="shared" si="0"/>
        <v>0</v>
      </c>
    </row>
    <row r="61" spans="1:6" ht="15">
      <c r="A61" s="12" t="s">
        <v>187</v>
      </c>
      <c r="B61" s="33" t="s">
        <v>188</v>
      </c>
      <c r="C61" s="178"/>
      <c r="D61" s="178"/>
      <c r="E61" s="178"/>
      <c r="F61" s="175">
        <f t="shared" si="0"/>
        <v>0</v>
      </c>
    </row>
    <row r="62" spans="1:6" ht="15">
      <c r="A62" s="12" t="s">
        <v>189</v>
      </c>
      <c r="B62" s="33" t="s">
        <v>190</v>
      </c>
      <c r="C62" s="178"/>
      <c r="D62" s="178"/>
      <c r="E62" s="178"/>
      <c r="F62" s="175">
        <f t="shared" si="0"/>
        <v>0</v>
      </c>
    </row>
    <row r="63" spans="1:6" ht="15">
      <c r="A63" s="12" t="s">
        <v>440</v>
      </c>
      <c r="B63" s="33" t="s">
        <v>191</v>
      </c>
      <c r="C63" s="178"/>
      <c r="D63" s="178"/>
      <c r="E63" s="178"/>
      <c r="F63" s="175">
        <f t="shared" si="0"/>
        <v>0</v>
      </c>
    </row>
    <row r="64" spans="1:6" ht="15">
      <c r="A64" s="12" t="s">
        <v>479</v>
      </c>
      <c r="B64" s="33" t="s">
        <v>192</v>
      </c>
      <c r="C64" s="178"/>
      <c r="D64" s="178"/>
      <c r="E64" s="178"/>
      <c r="F64" s="175">
        <f t="shared" si="0"/>
        <v>0</v>
      </c>
    </row>
    <row r="65" spans="1:6" ht="15">
      <c r="A65" s="12" t="s">
        <v>442</v>
      </c>
      <c r="B65" s="33" t="s">
        <v>193</v>
      </c>
      <c r="C65" s="178">
        <v>15008695</v>
      </c>
      <c r="D65" s="178"/>
      <c r="E65" s="178"/>
      <c r="F65" s="175">
        <f t="shared" si="0"/>
        <v>15008695</v>
      </c>
    </row>
    <row r="66" spans="1:6" ht="30">
      <c r="A66" s="12" t="s">
        <v>480</v>
      </c>
      <c r="B66" s="33" t="s">
        <v>194</v>
      </c>
      <c r="C66" s="178"/>
      <c r="D66" s="178"/>
      <c r="E66" s="178"/>
      <c r="F66" s="175">
        <f t="shared" si="0"/>
        <v>0</v>
      </c>
    </row>
    <row r="67" spans="1:6" ht="15">
      <c r="A67" s="12" t="s">
        <v>481</v>
      </c>
      <c r="B67" s="33" t="s">
        <v>195</v>
      </c>
      <c r="C67" s="178"/>
      <c r="D67" s="178"/>
      <c r="E67" s="178"/>
      <c r="F67" s="175">
        <f t="shared" si="0"/>
        <v>0</v>
      </c>
    </row>
    <row r="68" spans="1:6" ht="15">
      <c r="A68" s="12" t="s">
        <v>196</v>
      </c>
      <c r="B68" s="33" t="s">
        <v>197</v>
      </c>
      <c r="C68" s="178"/>
      <c r="D68" s="178"/>
      <c r="E68" s="178"/>
      <c r="F68" s="175">
        <f t="shared" si="0"/>
        <v>0</v>
      </c>
    </row>
    <row r="69" spans="1:6" ht="15">
      <c r="A69" s="21" t="s">
        <v>198</v>
      </c>
      <c r="B69" s="33" t="s">
        <v>199</v>
      </c>
      <c r="C69" s="178"/>
      <c r="D69" s="178"/>
      <c r="E69" s="178"/>
      <c r="F69" s="175">
        <f t="shared" si="0"/>
        <v>0</v>
      </c>
    </row>
    <row r="70" spans="1:6" ht="15">
      <c r="A70" s="12" t="s">
        <v>688</v>
      </c>
      <c r="B70" s="33" t="s">
        <v>200</v>
      </c>
      <c r="C70" s="178"/>
      <c r="D70" s="178"/>
      <c r="E70" s="178"/>
      <c r="F70" s="175">
        <f t="shared" si="0"/>
        <v>0</v>
      </c>
    </row>
    <row r="71" spans="1:6" ht="15">
      <c r="A71" s="12" t="s">
        <v>482</v>
      </c>
      <c r="B71" s="33" t="s">
        <v>201</v>
      </c>
      <c r="C71" s="178">
        <v>2085000</v>
      </c>
      <c r="D71" s="178"/>
      <c r="E71" s="178"/>
      <c r="F71" s="175">
        <f aca="true" t="shared" si="1" ref="F71:F123">C71+D71+E71</f>
        <v>2085000</v>
      </c>
    </row>
    <row r="72" spans="1:6" ht="15">
      <c r="A72" s="21" t="s">
        <v>687</v>
      </c>
      <c r="B72" s="33" t="s">
        <v>689</v>
      </c>
      <c r="C72" s="178"/>
      <c r="D72" s="178"/>
      <c r="E72" s="178"/>
      <c r="F72" s="175">
        <f t="shared" si="1"/>
        <v>0</v>
      </c>
    </row>
    <row r="73" spans="1:6" s="153" customFormat="1" ht="15">
      <c r="A73" s="54" t="s">
        <v>445</v>
      </c>
      <c r="B73" s="57" t="s">
        <v>202</v>
      </c>
      <c r="C73" s="121">
        <f>SUM(C60:C72)</f>
        <v>17093695</v>
      </c>
      <c r="D73" s="121">
        <f>SUM(D60:D72)</f>
        <v>0</v>
      </c>
      <c r="E73" s="121">
        <f>SUM(E60:E72)</f>
        <v>0</v>
      </c>
      <c r="F73" s="176">
        <f t="shared" si="1"/>
        <v>17093695</v>
      </c>
    </row>
    <row r="74" spans="1:6" s="154" customFormat="1" ht="15.75">
      <c r="A74" s="63" t="s">
        <v>66</v>
      </c>
      <c r="B74" s="144"/>
      <c r="C74" s="187">
        <f>C73+C59+C50+C25+C24</f>
        <v>142265733</v>
      </c>
      <c r="D74" s="187">
        <f>D73+D59+D50+D25+D24</f>
        <v>0</v>
      </c>
      <c r="E74" s="187">
        <f>E73+E59+E50+E25+E24</f>
        <v>0</v>
      </c>
      <c r="F74" s="188">
        <f t="shared" si="1"/>
        <v>142265733</v>
      </c>
    </row>
    <row r="75" spans="1:6" ht="15">
      <c r="A75" s="37" t="s">
        <v>203</v>
      </c>
      <c r="B75" s="33" t="s">
        <v>204</v>
      </c>
      <c r="C75" s="178">
        <v>4300000</v>
      </c>
      <c r="D75" s="178"/>
      <c r="E75" s="178"/>
      <c r="F75" s="175">
        <f t="shared" si="1"/>
        <v>4300000</v>
      </c>
    </row>
    <row r="76" spans="1:6" ht="15">
      <c r="A76" s="37" t="s">
        <v>483</v>
      </c>
      <c r="B76" s="33" t="s">
        <v>205</v>
      </c>
      <c r="C76" s="178">
        <v>78818816</v>
      </c>
      <c r="D76" s="178"/>
      <c r="E76" s="178"/>
      <c r="F76" s="175">
        <f t="shared" si="1"/>
        <v>78818816</v>
      </c>
    </row>
    <row r="77" spans="1:6" ht="15">
      <c r="A77" s="37" t="s">
        <v>206</v>
      </c>
      <c r="B77" s="33" t="s">
        <v>207</v>
      </c>
      <c r="C77" s="178">
        <v>0</v>
      </c>
      <c r="D77" s="178"/>
      <c r="E77" s="178"/>
      <c r="F77" s="175">
        <f t="shared" si="1"/>
        <v>0</v>
      </c>
    </row>
    <row r="78" spans="1:6" ht="15">
      <c r="A78" s="37" t="s">
        <v>208</v>
      </c>
      <c r="B78" s="33" t="s">
        <v>209</v>
      </c>
      <c r="C78" s="178">
        <v>6041827</v>
      </c>
      <c r="D78" s="178"/>
      <c r="E78" s="178"/>
      <c r="F78" s="175">
        <f t="shared" si="1"/>
        <v>6041827</v>
      </c>
    </row>
    <row r="79" spans="1:6" ht="15">
      <c r="A79" s="6" t="s">
        <v>210</v>
      </c>
      <c r="B79" s="33" t="s">
        <v>211</v>
      </c>
      <c r="C79" s="178"/>
      <c r="D79" s="178"/>
      <c r="E79" s="178"/>
      <c r="F79" s="175">
        <f t="shared" si="1"/>
        <v>0</v>
      </c>
    </row>
    <row r="80" spans="1:6" ht="15">
      <c r="A80" s="6" t="s">
        <v>212</v>
      </c>
      <c r="B80" s="33" t="s">
        <v>213</v>
      </c>
      <c r="C80" s="178"/>
      <c r="D80" s="178"/>
      <c r="E80" s="178"/>
      <c r="F80" s="175">
        <f t="shared" si="1"/>
        <v>0</v>
      </c>
    </row>
    <row r="81" spans="1:6" ht="15">
      <c r="A81" s="6" t="s">
        <v>214</v>
      </c>
      <c r="B81" s="33" t="s">
        <v>215</v>
      </c>
      <c r="C81" s="178">
        <v>24073373</v>
      </c>
      <c r="D81" s="178"/>
      <c r="E81" s="178"/>
      <c r="F81" s="175">
        <f t="shared" si="1"/>
        <v>24073373</v>
      </c>
    </row>
    <row r="82" spans="1:6" s="153" customFormat="1" ht="15">
      <c r="A82" s="55" t="s">
        <v>447</v>
      </c>
      <c r="B82" s="57" t="s">
        <v>216</v>
      </c>
      <c r="C82" s="121">
        <f>SUM(C75:C81)</f>
        <v>113234016</v>
      </c>
      <c r="D82" s="121">
        <f>SUM(D75:D81)</f>
        <v>0</v>
      </c>
      <c r="E82" s="121">
        <f>SUM(E75:E81)</f>
        <v>0</v>
      </c>
      <c r="F82" s="176">
        <f t="shared" si="1"/>
        <v>113234016</v>
      </c>
    </row>
    <row r="83" spans="1:6" ht="15">
      <c r="A83" s="13" t="s">
        <v>217</v>
      </c>
      <c r="B83" s="33" t="s">
        <v>218</v>
      </c>
      <c r="C83" s="178">
        <v>37155686</v>
      </c>
      <c r="D83" s="178"/>
      <c r="E83" s="178"/>
      <c r="F83" s="175">
        <f t="shared" si="1"/>
        <v>37155686</v>
      </c>
    </row>
    <row r="84" spans="1:6" ht="15">
      <c r="A84" s="13" t="s">
        <v>219</v>
      </c>
      <c r="B84" s="33" t="s">
        <v>220</v>
      </c>
      <c r="C84" s="178"/>
      <c r="D84" s="178"/>
      <c r="E84" s="178"/>
      <c r="F84" s="175">
        <f t="shared" si="1"/>
        <v>0</v>
      </c>
    </row>
    <row r="85" spans="1:6" ht="15">
      <c r="A85" s="13" t="s">
        <v>221</v>
      </c>
      <c r="B85" s="33" t="s">
        <v>222</v>
      </c>
      <c r="C85" s="178"/>
      <c r="D85" s="178"/>
      <c r="E85" s="178"/>
      <c r="F85" s="175">
        <f t="shared" si="1"/>
        <v>0</v>
      </c>
    </row>
    <row r="86" spans="1:6" ht="15">
      <c r="A86" s="13" t="s">
        <v>223</v>
      </c>
      <c r="B86" s="33" t="s">
        <v>224</v>
      </c>
      <c r="C86" s="178">
        <v>10032034</v>
      </c>
      <c r="D86" s="178"/>
      <c r="E86" s="178"/>
      <c r="F86" s="175">
        <f t="shared" si="1"/>
        <v>10032034</v>
      </c>
    </row>
    <row r="87" spans="1:6" s="153" customFormat="1" ht="15">
      <c r="A87" s="54" t="s">
        <v>448</v>
      </c>
      <c r="B87" s="57" t="s">
        <v>225</v>
      </c>
      <c r="C87" s="121">
        <f>SUM(C83:C86)</f>
        <v>47187720</v>
      </c>
      <c r="D87" s="121">
        <f>SUM(D83:D86)</f>
        <v>0</v>
      </c>
      <c r="E87" s="121">
        <f>SUM(E83:E86)</f>
        <v>0</v>
      </c>
      <c r="F87" s="176">
        <f t="shared" si="1"/>
        <v>47187720</v>
      </c>
    </row>
    <row r="88" spans="1:6" ht="30">
      <c r="A88" s="13" t="s">
        <v>226</v>
      </c>
      <c r="B88" s="33" t="s">
        <v>227</v>
      </c>
      <c r="C88" s="178"/>
      <c r="D88" s="178"/>
      <c r="E88" s="178"/>
      <c r="F88" s="175">
        <f t="shared" si="1"/>
        <v>0</v>
      </c>
    </row>
    <row r="89" spans="1:6" ht="30">
      <c r="A89" s="13" t="s">
        <v>484</v>
      </c>
      <c r="B89" s="33" t="s">
        <v>228</v>
      </c>
      <c r="C89" s="178"/>
      <c r="D89" s="178"/>
      <c r="E89" s="178"/>
      <c r="F89" s="175">
        <f t="shared" si="1"/>
        <v>0</v>
      </c>
    </row>
    <row r="90" spans="1:6" ht="30">
      <c r="A90" s="13" t="s">
        <v>485</v>
      </c>
      <c r="B90" s="33" t="s">
        <v>229</v>
      </c>
      <c r="C90" s="178"/>
      <c r="D90" s="178"/>
      <c r="E90" s="178"/>
      <c r="F90" s="175">
        <f t="shared" si="1"/>
        <v>0</v>
      </c>
    </row>
    <row r="91" spans="1:6" ht="15">
      <c r="A91" s="13" t="s">
        <v>486</v>
      </c>
      <c r="B91" s="33" t="s">
        <v>230</v>
      </c>
      <c r="C91" s="178">
        <v>433500</v>
      </c>
      <c r="D91" s="178"/>
      <c r="E91" s="178"/>
      <c r="F91" s="175">
        <f t="shared" si="1"/>
        <v>433500</v>
      </c>
    </row>
    <row r="92" spans="1:6" ht="30">
      <c r="A92" s="13" t="s">
        <v>487</v>
      </c>
      <c r="B92" s="33" t="s">
        <v>231</v>
      </c>
      <c r="C92" s="178"/>
      <c r="D92" s="178"/>
      <c r="E92" s="178"/>
      <c r="F92" s="175">
        <f t="shared" si="1"/>
        <v>0</v>
      </c>
    </row>
    <row r="93" spans="1:6" ht="30">
      <c r="A93" s="13" t="s">
        <v>488</v>
      </c>
      <c r="B93" s="33" t="s">
        <v>232</v>
      </c>
      <c r="C93" s="178"/>
      <c r="D93" s="178"/>
      <c r="E93" s="178"/>
      <c r="F93" s="175">
        <f t="shared" si="1"/>
        <v>0</v>
      </c>
    </row>
    <row r="94" spans="1:6" ht="15">
      <c r="A94" s="13" t="s">
        <v>233</v>
      </c>
      <c r="B94" s="33" t="s">
        <v>234</v>
      </c>
      <c r="C94" s="178"/>
      <c r="D94" s="178"/>
      <c r="E94" s="178"/>
      <c r="F94" s="175">
        <f t="shared" si="1"/>
        <v>0</v>
      </c>
    </row>
    <row r="95" spans="1:6" ht="15">
      <c r="A95" s="13" t="s">
        <v>690</v>
      </c>
      <c r="B95" s="33" t="s">
        <v>235</v>
      </c>
      <c r="C95" s="178"/>
      <c r="D95" s="178"/>
      <c r="E95" s="178"/>
      <c r="F95" s="175">
        <f t="shared" si="1"/>
        <v>0</v>
      </c>
    </row>
    <row r="96" spans="1:6" ht="15">
      <c r="A96" s="13" t="s">
        <v>489</v>
      </c>
      <c r="B96" s="33" t="s">
        <v>691</v>
      </c>
      <c r="C96" s="178"/>
      <c r="D96" s="178"/>
      <c r="E96" s="178"/>
      <c r="F96" s="175"/>
    </row>
    <row r="97" spans="1:6" s="153" customFormat="1" ht="15">
      <c r="A97" s="54" t="s">
        <v>449</v>
      </c>
      <c r="B97" s="57" t="s">
        <v>236</v>
      </c>
      <c r="C97" s="121">
        <f>SUM(C88:C95)</f>
        <v>433500</v>
      </c>
      <c r="D97" s="121">
        <f>SUM(D88:D95)</f>
        <v>0</v>
      </c>
      <c r="E97" s="121">
        <f>SUM(E88:E95)</f>
        <v>0</v>
      </c>
      <c r="F97" s="176">
        <f t="shared" si="1"/>
        <v>433500</v>
      </c>
    </row>
    <row r="98" spans="1:6" s="154" customFormat="1" ht="15.75">
      <c r="A98" s="63" t="s">
        <v>67</v>
      </c>
      <c r="B98" s="144"/>
      <c r="C98" s="187">
        <f>C97+C87+C82</f>
        <v>160855236</v>
      </c>
      <c r="D98" s="187">
        <f>D97+D87+D82</f>
        <v>0</v>
      </c>
      <c r="E98" s="187">
        <f>E97+E87+E82</f>
        <v>0</v>
      </c>
      <c r="F98" s="188">
        <f t="shared" si="1"/>
        <v>160855236</v>
      </c>
    </row>
    <row r="99" spans="1:6" s="155" customFormat="1" ht="15.75">
      <c r="A99" s="38" t="s">
        <v>497</v>
      </c>
      <c r="B99" s="141" t="s">
        <v>237</v>
      </c>
      <c r="C99" s="189">
        <f>C98+C74</f>
        <v>303120969</v>
      </c>
      <c r="D99" s="189">
        <f>D98+D74</f>
        <v>0</v>
      </c>
      <c r="E99" s="189">
        <f>E98+E74</f>
        <v>0</v>
      </c>
      <c r="F99" s="177">
        <f t="shared" si="1"/>
        <v>303120969</v>
      </c>
    </row>
    <row r="100" spans="1:25" ht="15">
      <c r="A100" s="13" t="s">
        <v>490</v>
      </c>
      <c r="B100" s="5" t="s">
        <v>238</v>
      </c>
      <c r="C100" s="190"/>
      <c r="D100" s="190"/>
      <c r="E100" s="190"/>
      <c r="F100" s="175">
        <f t="shared" si="1"/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7"/>
      <c r="Y100" s="157"/>
    </row>
    <row r="101" spans="1:25" ht="15">
      <c r="A101" s="13" t="s">
        <v>241</v>
      </c>
      <c r="B101" s="5" t="s">
        <v>242</v>
      </c>
      <c r="C101" s="190"/>
      <c r="D101" s="190"/>
      <c r="E101" s="190"/>
      <c r="F101" s="175">
        <f t="shared" si="1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7"/>
      <c r="Y101" s="157"/>
    </row>
    <row r="102" spans="1:25" ht="15">
      <c r="A102" s="13" t="s">
        <v>491</v>
      </c>
      <c r="B102" s="5" t="s">
        <v>243</v>
      </c>
      <c r="C102" s="190"/>
      <c r="D102" s="190"/>
      <c r="E102" s="190"/>
      <c r="F102" s="175">
        <f t="shared" si="1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7"/>
      <c r="Y102" s="157"/>
    </row>
    <row r="103" spans="1:25" s="151" customFormat="1" ht="12.75">
      <c r="A103" s="15" t="s">
        <v>454</v>
      </c>
      <c r="B103" s="7" t="s">
        <v>245</v>
      </c>
      <c r="C103" s="191">
        <f>SUM(C100:C102)</f>
        <v>0</v>
      </c>
      <c r="D103" s="191">
        <f>SUM(D100:D102)</f>
        <v>0</v>
      </c>
      <c r="E103" s="191">
        <f>SUM(E100:E102)</f>
        <v>0</v>
      </c>
      <c r="F103" s="186">
        <f t="shared" si="1"/>
        <v>0</v>
      </c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9"/>
      <c r="Y103" s="159"/>
    </row>
    <row r="104" spans="1:25" ht="15">
      <c r="A104" s="40" t="s">
        <v>492</v>
      </c>
      <c r="B104" s="5" t="s">
        <v>246</v>
      </c>
      <c r="C104" s="192"/>
      <c r="D104" s="192"/>
      <c r="E104" s="192"/>
      <c r="F104" s="175">
        <f t="shared" si="1"/>
        <v>0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7"/>
      <c r="Y104" s="157"/>
    </row>
    <row r="105" spans="1:25" ht="15">
      <c r="A105" s="40" t="s">
        <v>460</v>
      </c>
      <c r="B105" s="5" t="s">
        <v>249</v>
      </c>
      <c r="C105" s="192"/>
      <c r="D105" s="192"/>
      <c r="E105" s="192"/>
      <c r="F105" s="175">
        <f t="shared" si="1"/>
        <v>0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7"/>
      <c r="Y105" s="157"/>
    </row>
    <row r="106" spans="1:25" ht="15">
      <c r="A106" s="13" t="s">
        <v>250</v>
      </c>
      <c r="B106" s="5" t="s">
        <v>251</v>
      </c>
      <c r="C106" s="190"/>
      <c r="D106" s="190"/>
      <c r="E106" s="190"/>
      <c r="F106" s="175">
        <f t="shared" si="1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7"/>
      <c r="Y106" s="157"/>
    </row>
    <row r="107" spans="1:25" ht="15">
      <c r="A107" s="13" t="s">
        <v>493</v>
      </c>
      <c r="B107" s="5" t="s">
        <v>252</v>
      </c>
      <c r="C107" s="190"/>
      <c r="D107" s="190"/>
      <c r="E107" s="190"/>
      <c r="F107" s="175">
        <f t="shared" si="1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7"/>
      <c r="Y107" s="157"/>
    </row>
    <row r="108" spans="1:25" s="151" customFormat="1" ht="12.75">
      <c r="A108" s="14" t="s">
        <v>457</v>
      </c>
      <c r="B108" s="7" t="s">
        <v>253</v>
      </c>
      <c r="C108" s="193">
        <f>SUM(C104:C107)</f>
        <v>0</v>
      </c>
      <c r="D108" s="193">
        <f>SUM(D104:D107)</f>
        <v>0</v>
      </c>
      <c r="E108" s="193">
        <f>SUM(E104:E107)</f>
        <v>0</v>
      </c>
      <c r="F108" s="186">
        <f t="shared" si="1"/>
        <v>0</v>
      </c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9"/>
      <c r="Y108" s="159"/>
    </row>
    <row r="109" spans="1:25" ht="15">
      <c r="A109" s="40" t="s">
        <v>254</v>
      </c>
      <c r="B109" s="5" t="s">
        <v>255</v>
      </c>
      <c r="C109" s="192"/>
      <c r="D109" s="192"/>
      <c r="E109" s="192"/>
      <c r="F109" s="175">
        <f t="shared" si="1"/>
        <v>0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7"/>
      <c r="Y109" s="157"/>
    </row>
    <row r="110" spans="1:25" ht="15">
      <c r="A110" s="40" t="s">
        <v>256</v>
      </c>
      <c r="B110" s="5" t="s">
        <v>257</v>
      </c>
      <c r="C110" s="215">
        <v>3113651</v>
      </c>
      <c r="D110" s="192"/>
      <c r="E110" s="192"/>
      <c r="F110" s="175">
        <f t="shared" si="1"/>
        <v>3113651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7"/>
      <c r="Y110" s="157"/>
    </row>
    <row r="111" spans="1:25" s="151" customFormat="1" ht="12.75">
      <c r="A111" s="14" t="s">
        <v>258</v>
      </c>
      <c r="B111" s="7" t="s">
        <v>259</v>
      </c>
      <c r="C111" s="193"/>
      <c r="D111" s="193">
        <f>SUM(D109:D110)</f>
        <v>0</v>
      </c>
      <c r="E111" s="193">
        <f>SUM(E109:E110)</f>
        <v>0</v>
      </c>
      <c r="F111" s="186">
        <f t="shared" si="1"/>
        <v>0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9"/>
      <c r="Y111" s="159"/>
    </row>
    <row r="112" spans="1:25" ht="15">
      <c r="A112" s="40" t="s">
        <v>260</v>
      </c>
      <c r="B112" s="5" t="s">
        <v>261</v>
      </c>
      <c r="C112" s="192"/>
      <c r="D112" s="192"/>
      <c r="E112" s="192"/>
      <c r="F112" s="175">
        <f t="shared" si="1"/>
        <v>0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57"/>
      <c r="Y112" s="157"/>
    </row>
    <row r="113" spans="1:25" ht="15">
      <c r="A113" s="40" t="s">
        <v>262</v>
      </c>
      <c r="B113" s="5" t="s">
        <v>263</v>
      </c>
      <c r="C113" s="192"/>
      <c r="D113" s="192"/>
      <c r="E113" s="192"/>
      <c r="F113" s="175">
        <f t="shared" si="1"/>
        <v>0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7"/>
      <c r="Y113" s="157"/>
    </row>
    <row r="114" spans="1:25" ht="15">
      <c r="A114" s="40" t="s">
        <v>264</v>
      </c>
      <c r="B114" s="5" t="s">
        <v>265</v>
      </c>
      <c r="C114" s="192"/>
      <c r="D114" s="192"/>
      <c r="E114" s="192"/>
      <c r="F114" s="175">
        <f t="shared" si="1"/>
        <v>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57"/>
      <c r="Y114" s="157"/>
    </row>
    <row r="115" spans="1:25" s="153" customFormat="1" ht="15">
      <c r="A115" s="41" t="s">
        <v>458</v>
      </c>
      <c r="B115" s="42" t="s">
        <v>266</v>
      </c>
      <c r="C115" s="194">
        <f>SUM(C112:C114)</f>
        <v>0</v>
      </c>
      <c r="D115" s="194">
        <f>SUM(D112:D114)</f>
        <v>0</v>
      </c>
      <c r="E115" s="194">
        <f>SUM(E112:E114)</f>
        <v>0</v>
      </c>
      <c r="F115" s="176">
        <f t="shared" si="1"/>
        <v>0</v>
      </c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3"/>
      <c r="Y115" s="163"/>
    </row>
    <row r="116" spans="1:25" ht="15">
      <c r="A116" s="40" t="s">
        <v>267</v>
      </c>
      <c r="B116" s="5" t="s">
        <v>268</v>
      </c>
      <c r="C116" s="192"/>
      <c r="D116" s="192"/>
      <c r="E116" s="192"/>
      <c r="F116" s="175">
        <f t="shared" si="1"/>
        <v>0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57"/>
      <c r="Y116" s="157"/>
    </row>
    <row r="117" spans="1:25" ht="15">
      <c r="A117" s="13" t="s">
        <v>269</v>
      </c>
      <c r="B117" s="5" t="s">
        <v>270</v>
      </c>
      <c r="C117" s="190"/>
      <c r="D117" s="190"/>
      <c r="E117" s="190"/>
      <c r="F117" s="175">
        <f t="shared" si="1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7"/>
      <c r="Y117" s="157"/>
    </row>
    <row r="118" spans="1:25" ht="15">
      <c r="A118" s="40" t="s">
        <v>494</v>
      </c>
      <c r="B118" s="5" t="s">
        <v>271</v>
      </c>
      <c r="C118" s="192"/>
      <c r="D118" s="192"/>
      <c r="E118" s="192"/>
      <c r="F118" s="175">
        <f t="shared" si="1"/>
        <v>0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57"/>
      <c r="Y118" s="157"/>
    </row>
    <row r="119" spans="1:25" ht="15">
      <c r="A119" s="40" t="s">
        <v>463</v>
      </c>
      <c r="B119" s="5" t="s">
        <v>272</v>
      </c>
      <c r="C119" s="192"/>
      <c r="D119" s="192"/>
      <c r="E119" s="192"/>
      <c r="F119" s="175">
        <f t="shared" si="1"/>
        <v>0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57"/>
      <c r="Y119" s="157"/>
    </row>
    <row r="120" spans="1:25" s="153" customFormat="1" ht="15">
      <c r="A120" s="41" t="s">
        <v>464</v>
      </c>
      <c r="B120" s="42" t="s">
        <v>276</v>
      </c>
      <c r="C120" s="194">
        <f>SUM(C116:C119)</f>
        <v>0</v>
      </c>
      <c r="D120" s="194">
        <f>SUM(D116:D119)</f>
        <v>0</v>
      </c>
      <c r="E120" s="194">
        <f>SUM(E116:E119)</f>
        <v>0</v>
      </c>
      <c r="F120" s="176">
        <f t="shared" si="1"/>
        <v>0</v>
      </c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3"/>
      <c r="Y120" s="163"/>
    </row>
    <row r="121" spans="1:25" ht="15">
      <c r="A121" s="13" t="s">
        <v>277</v>
      </c>
      <c r="B121" s="5" t="s">
        <v>278</v>
      </c>
      <c r="C121" s="190"/>
      <c r="D121" s="190"/>
      <c r="E121" s="190"/>
      <c r="F121" s="175">
        <f t="shared" si="1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7"/>
      <c r="Y121" s="157"/>
    </row>
    <row r="122" spans="1:25" s="155" customFormat="1" ht="15.75">
      <c r="A122" s="43" t="s">
        <v>498</v>
      </c>
      <c r="B122" s="23" t="s">
        <v>279</v>
      </c>
      <c r="C122" s="195">
        <f>C121+C120+C115+C114+C113+C112+C111+C110+C109+C108+C103</f>
        <v>3113651</v>
      </c>
      <c r="D122" s="195">
        <f>D121+D120+D115+D114+D113+D112+D111+D110+D109+D108+D103</f>
        <v>0</v>
      </c>
      <c r="E122" s="195">
        <f>E121+E120+E115+E114+E113+E112+E111+E110+E109+E108+E103</f>
        <v>0</v>
      </c>
      <c r="F122" s="177">
        <f t="shared" si="1"/>
        <v>3113651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5"/>
      <c r="Y122" s="165"/>
    </row>
    <row r="123" spans="1:25" s="155" customFormat="1" ht="15.75">
      <c r="A123" s="131" t="s">
        <v>535</v>
      </c>
      <c r="B123" s="143"/>
      <c r="C123" s="189">
        <f>C122+C99</f>
        <v>306234620</v>
      </c>
      <c r="D123" s="189">
        <f>D122+D99</f>
        <v>0</v>
      </c>
      <c r="E123" s="189">
        <f>E122+E99</f>
        <v>0</v>
      </c>
      <c r="F123" s="177">
        <f t="shared" si="1"/>
        <v>306234620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2:25" ht="15">
      <c r="B124" s="157"/>
      <c r="C124" s="196"/>
      <c r="D124" s="196"/>
      <c r="E124" s="196"/>
      <c r="F124" s="196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</row>
    <row r="125" spans="2:25" ht="15">
      <c r="B125" s="157"/>
      <c r="C125" s="196"/>
      <c r="D125" s="196"/>
      <c r="E125" s="196"/>
      <c r="F125" s="196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</row>
    <row r="126" spans="2:25" ht="15">
      <c r="B126" s="157"/>
      <c r="C126" s="196"/>
      <c r="D126" s="196"/>
      <c r="E126" s="196"/>
      <c r="F126" s="196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</row>
    <row r="127" spans="2:25" ht="15">
      <c r="B127" s="157"/>
      <c r="C127" s="196"/>
      <c r="D127" s="196"/>
      <c r="E127" s="196"/>
      <c r="F127" s="196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spans="2:25" ht="15">
      <c r="B128" s="157"/>
      <c r="C128" s="196"/>
      <c r="D128" s="196"/>
      <c r="E128" s="196"/>
      <c r="F128" s="196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spans="2:25" ht="15">
      <c r="B129" s="157"/>
      <c r="C129" s="196"/>
      <c r="D129" s="196"/>
      <c r="E129" s="196"/>
      <c r="F129" s="196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</row>
    <row r="130" spans="2:25" ht="15">
      <c r="B130" s="157"/>
      <c r="C130" s="196"/>
      <c r="D130" s="196"/>
      <c r="E130" s="196"/>
      <c r="F130" s="196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</row>
    <row r="131" spans="2:25" ht="15">
      <c r="B131" s="157"/>
      <c r="C131" s="196"/>
      <c r="D131" s="196"/>
      <c r="E131" s="196"/>
      <c r="F131" s="196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</row>
    <row r="132" spans="2:25" ht="15">
      <c r="B132" s="157"/>
      <c r="C132" s="196"/>
      <c r="D132" s="196"/>
      <c r="E132" s="196"/>
      <c r="F132" s="196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spans="2:25" ht="15">
      <c r="B133" s="157"/>
      <c r="C133" s="196"/>
      <c r="D133" s="196"/>
      <c r="E133" s="196"/>
      <c r="F133" s="196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</row>
    <row r="134" spans="2:25" ht="15">
      <c r="B134" s="157"/>
      <c r="C134" s="196"/>
      <c r="D134" s="196"/>
      <c r="E134" s="196"/>
      <c r="F134" s="196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</row>
    <row r="135" spans="2:25" ht="15">
      <c r="B135" s="157"/>
      <c r="C135" s="196"/>
      <c r="D135" s="196"/>
      <c r="E135" s="196"/>
      <c r="F135" s="196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spans="2:25" ht="15">
      <c r="B136" s="157"/>
      <c r="C136" s="196"/>
      <c r="D136" s="196"/>
      <c r="E136" s="196"/>
      <c r="F136" s="196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spans="2:25" ht="15">
      <c r="B137" s="157"/>
      <c r="C137" s="196"/>
      <c r="D137" s="196"/>
      <c r="E137" s="196"/>
      <c r="F137" s="196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</row>
    <row r="138" spans="2:25" ht="15">
      <c r="B138" s="157"/>
      <c r="C138" s="196"/>
      <c r="D138" s="196"/>
      <c r="E138" s="196"/>
      <c r="F138" s="196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</row>
    <row r="139" spans="2:25" ht="15">
      <c r="B139" s="157"/>
      <c r="C139" s="196"/>
      <c r="D139" s="196"/>
      <c r="E139" s="196"/>
      <c r="F139" s="196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</row>
    <row r="140" spans="2:25" ht="15">
      <c r="B140" s="157"/>
      <c r="C140" s="196"/>
      <c r="D140" s="196"/>
      <c r="E140" s="196"/>
      <c r="F140" s="196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spans="2:25" ht="15">
      <c r="B141" s="157"/>
      <c r="C141" s="196"/>
      <c r="D141" s="196"/>
      <c r="E141" s="196"/>
      <c r="F141" s="196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spans="2:25" ht="15">
      <c r="B142" s="157"/>
      <c r="C142" s="196"/>
      <c r="D142" s="196"/>
      <c r="E142" s="196"/>
      <c r="F142" s="196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2:25" ht="15">
      <c r="B143" s="157"/>
      <c r="C143" s="196"/>
      <c r="D143" s="196"/>
      <c r="E143" s="196"/>
      <c r="F143" s="196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spans="2:25" ht="15">
      <c r="B144" s="157"/>
      <c r="C144" s="196"/>
      <c r="D144" s="196"/>
      <c r="E144" s="196"/>
      <c r="F144" s="196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2:25" ht="15">
      <c r="B145" s="157"/>
      <c r="C145" s="196"/>
      <c r="D145" s="196"/>
      <c r="E145" s="196"/>
      <c r="F145" s="196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2:25" ht="15">
      <c r="B146" s="157"/>
      <c r="C146" s="196"/>
      <c r="D146" s="196"/>
      <c r="E146" s="196"/>
      <c r="F146" s="196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spans="2:25" ht="15">
      <c r="B147" s="157"/>
      <c r="C147" s="196"/>
      <c r="D147" s="196"/>
      <c r="E147" s="196"/>
      <c r="F147" s="196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spans="2:25" ht="15">
      <c r="B148" s="157"/>
      <c r="C148" s="196"/>
      <c r="D148" s="196"/>
      <c r="E148" s="196"/>
      <c r="F148" s="196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spans="2:25" ht="15">
      <c r="B149" s="157"/>
      <c r="C149" s="196"/>
      <c r="D149" s="196"/>
      <c r="E149" s="196"/>
      <c r="F149" s="196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spans="2:25" ht="15">
      <c r="B150" s="157"/>
      <c r="C150" s="196"/>
      <c r="D150" s="196"/>
      <c r="E150" s="196"/>
      <c r="F150" s="196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spans="2:25" ht="15">
      <c r="B151" s="157"/>
      <c r="C151" s="196"/>
      <c r="D151" s="196"/>
      <c r="E151" s="196"/>
      <c r="F151" s="196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</row>
    <row r="152" spans="2:25" ht="15">
      <c r="B152" s="157"/>
      <c r="C152" s="196"/>
      <c r="D152" s="196"/>
      <c r="E152" s="196"/>
      <c r="F152" s="196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</row>
    <row r="153" spans="2:25" ht="15">
      <c r="B153" s="157"/>
      <c r="C153" s="196"/>
      <c r="D153" s="196"/>
      <c r="E153" s="196"/>
      <c r="F153" s="196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spans="2:25" ht="15">
      <c r="B154" s="157"/>
      <c r="C154" s="196"/>
      <c r="D154" s="196"/>
      <c r="E154" s="196"/>
      <c r="F154" s="196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</row>
    <row r="155" spans="2:25" ht="15">
      <c r="B155" s="157"/>
      <c r="C155" s="196"/>
      <c r="D155" s="196"/>
      <c r="E155" s="196"/>
      <c r="F155" s="196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</row>
    <row r="156" spans="2:25" ht="15">
      <c r="B156" s="157"/>
      <c r="C156" s="196"/>
      <c r="D156" s="196"/>
      <c r="E156" s="196"/>
      <c r="F156" s="196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</row>
    <row r="157" spans="2:25" ht="15">
      <c r="B157" s="157"/>
      <c r="C157" s="196"/>
      <c r="D157" s="196"/>
      <c r="E157" s="196"/>
      <c r="F157" s="196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spans="2:25" ht="15">
      <c r="B158" s="157"/>
      <c r="C158" s="196"/>
      <c r="D158" s="196"/>
      <c r="E158" s="196"/>
      <c r="F158" s="196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</row>
    <row r="159" spans="2:25" ht="15">
      <c r="B159" s="157"/>
      <c r="C159" s="196"/>
      <c r="D159" s="196"/>
      <c r="E159" s="196"/>
      <c r="F159" s="196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</row>
    <row r="160" spans="2:25" ht="15">
      <c r="B160" s="157"/>
      <c r="C160" s="196"/>
      <c r="D160" s="196"/>
      <c r="E160" s="196"/>
      <c r="F160" s="196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</row>
    <row r="161" spans="2:25" ht="15">
      <c r="B161" s="157"/>
      <c r="C161" s="196"/>
      <c r="D161" s="196"/>
      <c r="E161" s="196"/>
      <c r="F161" s="196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spans="2:25" ht="15">
      <c r="B162" s="157"/>
      <c r="C162" s="196"/>
      <c r="D162" s="196"/>
      <c r="E162" s="196"/>
      <c r="F162" s="196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spans="2:25" ht="15">
      <c r="B163" s="157"/>
      <c r="C163" s="196"/>
      <c r="D163" s="196"/>
      <c r="E163" s="196"/>
      <c r="F163" s="196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spans="2:25" ht="15">
      <c r="B164" s="157"/>
      <c r="C164" s="196"/>
      <c r="D164" s="196"/>
      <c r="E164" s="196"/>
      <c r="F164" s="196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2:25" ht="15">
      <c r="B165" s="157"/>
      <c r="C165" s="196"/>
      <c r="D165" s="196"/>
      <c r="E165" s="196"/>
      <c r="F165" s="196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spans="2:25" ht="15">
      <c r="B166" s="157"/>
      <c r="C166" s="196"/>
      <c r="D166" s="196"/>
      <c r="E166" s="196"/>
      <c r="F166" s="196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spans="2:25" ht="15">
      <c r="B167" s="157"/>
      <c r="C167" s="196"/>
      <c r="D167" s="196"/>
      <c r="E167" s="196"/>
      <c r="F167" s="196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spans="2:25" ht="15">
      <c r="B168" s="157"/>
      <c r="C168" s="196"/>
      <c r="D168" s="196"/>
      <c r="E168" s="196"/>
      <c r="F168" s="196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spans="2:25" ht="15">
      <c r="B169" s="157"/>
      <c r="C169" s="196"/>
      <c r="D169" s="196"/>
      <c r="E169" s="196"/>
      <c r="F169" s="196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spans="2:25" ht="15">
      <c r="B170" s="157"/>
      <c r="C170" s="196"/>
      <c r="D170" s="196"/>
      <c r="E170" s="196"/>
      <c r="F170" s="196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spans="2:25" ht="15">
      <c r="B171" s="157"/>
      <c r="C171" s="196"/>
      <c r="D171" s="196"/>
      <c r="E171" s="196"/>
      <c r="F171" s="196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2" spans="2:25" ht="15">
      <c r="B172" s="157"/>
      <c r="C172" s="196"/>
      <c r="D172" s="196"/>
      <c r="E172" s="196"/>
      <c r="F172" s="196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 3/2018. (II.22.)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18.140625" style="180" customWidth="1"/>
    <col min="4" max="4" width="14.7109375" style="180" customWidth="1"/>
    <col min="5" max="5" width="14.8515625" style="180" customWidth="1"/>
    <col min="6" max="6" width="17.57421875" style="180" customWidth="1"/>
    <col min="7" max="16384" width="9.140625" style="148" customWidth="1"/>
  </cols>
  <sheetData>
    <row r="1" spans="1:6" ht="24" customHeight="1">
      <c r="A1" s="277" t="s">
        <v>723</v>
      </c>
      <c r="B1" s="283"/>
      <c r="C1" s="283"/>
      <c r="D1" s="283"/>
      <c r="E1" s="283"/>
      <c r="F1" s="284"/>
    </row>
    <row r="2" spans="1:8" ht="24" customHeight="1">
      <c r="A2" s="279" t="s">
        <v>692</v>
      </c>
      <c r="B2" s="283"/>
      <c r="C2" s="283"/>
      <c r="D2" s="283"/>
      <c r="E2" s="283"/>
      <c r="F2" s="284"/>
      <c r="H2" s="91"/>
    </row>
    <row r="3" ht="18">
      <c r="A3" s="149"/>
    </row>
    <row r="4" ht="15">
      <c r="A4" s="133" t="s">
        <v>1</v>
      </c>
    </row>
    <row r="5" spans="1:6" ht="30">
      <c r="A5" s="2" t="s">
        <v>100</v>
      </c>
      <c r="B5" s="3" t="s">
        <v>51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 customHeight="1">
      <c r="A6" s="34" t="s">
        <v>280</v>
      </c>
      <c r="B6" s="6" t="s">
        <v>281</v>
      </c>
      <c r="C6" s="175">
        <v>66517814</v>
      </c>
      <c r="D6" s="175"/>
      <c r="E6" s="175"/>
      <c r="F6" s="175">
        <f>C6+D6+E6</f>
        <v>66517814</v>
      </c>
    </row>
    <row r="7" spans="1:6" ht="15" customHeight="1">
      <c r="A7" s="5" t="s">
        <v>282</v>
      </c>
      <c r="B7" s="6" t="s">
        <v>283</v>
      </c>
      <c r="C7" s="175"/>
      <c r="D7" s="175"/>
      <c r="E7" s="175"/>
      <c r="F7" s="175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5">
        <v>9523452</v>
      </c>
      <c r="D8" s="175"/>
      <c r="E8" s="175"/>
      <c r="F8" s="175">
        <f t="shared" si="0"/>
        <v>9523452</v>
      </c>
    </row>
    <row r="9" spans="1:6" ht="15" customHeight="1">
      <c r="A9" s="5" t="s">
        <v>286</v>
      </c>
      <c r="B9" s="6" t="s">
        <v>287</v>
      </c>
      <c r="C9" s="175">
        <v>1800000</v>
      </c>
      <c r="D9" s="175"/>
      <c r="E9" s="175"/>
      <c r="F9" s="175">
        <f t="shared" si="0"/>
        <v>1800000</v>
      </c>
    </row>
    <row r="10" spans="1:6" ht="15" customHeight="1">
      <c r="A10" s="5" t="s">
        <v>709</v>
      </c>
      <c r="B10" s="6" t="s">
        <v>289</v>
      </c>
      <c r="C10" s="175"/>
      <c r="D10" s="175"/>
      <c r="E10" s="175"/>
      <c r="F10" s="175">
        <f t="shared" si="0"/>
        <v>0</v>
      </c>
    </row>
    <row r="11" spans="1:6" ht="15" customHeight="1">
      <c r="A11" s="5" t="s">
        <v>710</v>
      </c>
      <c r="B11" s="6" t="s">
        <v>291</v>
      </c>
      <c r="C11" s="175"/>
      <c r="D11" s="175"/>
      <c r="E11" s="175"/>
      <c r="F11" s="175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6">
        <f>SUM(C6:C11)</f>
        <v>77841266</v>
      </c>
      <c r="D12" s="186">
        <f>SUM(D6:D11)</f>
        <v>0</v>
      </c>
      <c r="E12" s="186">
        <f>SUM(E6:E11)</f>
        <v>0</v>
      </c>
      <c r="F12" s="186">
        <f t="shared" si="0"/>
        <v>77841266</v>
      </c>
    </row>
    <row r="13" spans="1:6" ht="15" customHeight="1">
      <c r="A13" s="5" t="s">
        <v>293</v>
      </c>
      <c r="B13" s="6" t="s">
        <v>294</v>
      </c>
      <c r="C13" s="175"/>
      <c r="D13" s="175"/>
      <c r="E13" s="175"/>
      <c r="F13" s="175">
        <f t="shared" si="0"/>
        <v>0</v>
      </c>
    </row>
    <row r="14" spans="1:6" ht="15" customHeight="1">
      <c r="A14" s="5" t="s">
        <v>295</v>
      </c>
      <c r="B14" s="6" t="s">
        <v>296</v>
      </c>
      <c r="C14" s="175"/>
      <c r="D14" s="175"/>
      <c r="E14" s="175"/>
      <c r="F14" s="175">
        <f t="shared" si="0"/>
        <v>0</v>
      </c>
    </row>
    <row r="15" spans="1:6" ht="15" customHeight="1">
      <c r="A15" s="5" t="s">
        <v>499</v>
      </c>
      <c r="B15" s="6" t="s">
        <v>297</v>
      </c>
      <c r="C15" s="175"/>
      <c r="D15" s="175"/>
      <c r="E15" s="175"/>
      <c r="F15" s="175">
        <f t="shared" si="0"/>
        <v>0</v>
      </c>
    </row>
    <row r="16" spans="1:6" ht="15" customHeight="1">
      <c r="A16" s="5" t="s">
        <v>500</v>
      </c>
      <c r="B16" s="6" t="s">
        <v>298</v>
      </c>
      <c r="C16" s="175"/>
      <c r="D16" s="175"/>
      <c r="E16" s="175"/>
      <c r="F16" s="175">
        <f t="shared" si="0"/>
        <v>0</v>
      </c>
    </row>
    <row r="17" spans="1:6" ht="15" customHeight="1">
      <c r="A17" s="5" t="s">
        <v>501</v>
      </c>
      <c r="B17" s="6" t="s">
        <v>299</v>
      </c>
      <c r="C17" s="175">
        <v>31471884</v>
      </c>
      <c r="D17" s="175"/>
      <c r="E17" s="175"/>
      <c r="F17" s="175">
        <f t="shared" si="0"/>
        <v>31471884</v>
      </c>
    </row>
    <row r="18" spans="1:6" s="153" customFormat="1" ht="15" customHeight="1">
      <c r="A18" s="42" t="s">
        <v>539</v>
      </c>
      <c r="B18" s="55" t="s">
        <v>300</v>
      </c>
      <c r="C18" s="176">
        <f>C12+C13+C14+C15+C16+C17</f>
        <v>109313150</v>
      </c>
      <c r="D18" s="176">
        <f>D12+D13+D14+D15+D16+D17</f>
        <v>0</v>
      </c>
      <c r="E18" s="176">
        <f>E12+E13+E14+E15+E16+E17</f>
        <v>0</v>
      </c>
      <c r="F18" s="176">
        <f t="shared" si="0"/>
        <v>109313150</v>
      </c>
    </row>
    <row r="19" spans="1:6" ht="15" customHeight="1">
      <c r="A19" s="5" t="s">
        <v>505</v>
      </c>
      <c r="B19" s="6" t="s">
        <v>309</v>
      </c>
      <c r="C19" s="175"/>
      <c r="D19" s="175"/>
      <c r="E19" s="175"/>
      <c r="F19" s="175">
        <f t="shared" si="0"/>
        <v>0</v>
      </c>
    </row>
    <row r="20" spans="1:6" ht="15" customHeight="1">
      <c r="A20" s="5" t="s">
        <v>506</v>
      </c>
      <c r="B20" s="6" t="s">
        <v>310</v>
      </c>
      <c r="C20" s="175"/>
      <c r="D20" s="175"/>
      <c r="E20" s="175"/>
      <c r="F20" s="175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6">
        <f>SUM(C19:C20)</f>
        <v>0</v>
      </c>
      <c r="D21" s="186">
        <f>SUM(D19:D20)</f>
        <v>0</v>
      </c>
      <c r="E21" s="186">
        <f>SUM(E19:E20)</f>
        <v>0</v>
      </c>
      <c r="F21" s="186">
        <f t="shared" si="0"/>
        <v>0</v>
      </c>
    </row>
    <row r="22" spans="1:6" ht="15" customHeight="1">
      <c r="A22" s="5" t="s">
        <v>507</v>
      </c>
      <c r="B22" s="6" t="s">
        <v>312</v>
      </c>
      <c r="C22" s="175"/>
      <c r="D22" s="175"/>
      <c r="E22" s="175"/>
      <c r="F22" s="175">
        <f t="shared" si="0"/>
        <v>0</v>
      </c>
    </row>
    <row r="23" spans="1:6" ht="15" customHeight="1">
      <c r="A23" s="5" t="s">
        <v>508</v>
      </c>
      <c r="B23" s="6" t="s">
        <v>313</v>
      </c>
      <c r="C23" s="175"/>
      <c r="D23" s="175"/>
      <c r="E23" s="175"/>
      <c r="F23" s="175">
        <f t="shared" si="0"/>
        <v>0</v>
      </c>
    </row>
    <row r="24" spans="1:6" ht="15" customHeight="1">
      <c r="A24" s="5" t="s">
        <v>509</v>
      </c>
      <c r="B24" s="6" t="s">
        <v>314</v>
      </c>
      <c r="C24" s="175">
        <v>2500000</v>
      </c>
      <c r="D24" s="175"/>
      <c r="E24" s="175"/>
      <c r="F24" s="175">
        <f t="shared" si="0"/>
        <v>2500000</v>
      </c>
    </row>
    <row r="25" spans="1:6" ht="15" customHeight="1">
      <c r="A25" s="5" t="s">
        <v>510</v>
      </c>
      <c r="B25" s="6" t="s">
        <v>315</v>
      </c>
      <c r="C25" s="175">
        <v>6900000</v>
      </c>
      <c r="D25" s="175"/>
      <c r="E25" s="175"/>
      <c r="F25" s="175">
        <f t="shared" si="0"/>
        <v>6900000</v>
      </c>
    </row>
    <row r="26" spans="1:6" ht="15" customHeight="1">
      <c r="A26" s="5" t="s">
        <v>511</v>
      </c>
      <c r="B26" s="6" t="s">
        <v>318</v>
      </c>
      <c r="C26" s="175"/>
      <c r="D26" s="175"/>
      <c r="E26" s="175"/>
      <c r="F26" s="175">
        <f t="shared" si="0"/>
        <v>0</v>
      </c>
    </row>
    <row r="27" spans="1:6" ht="15" customHeight="1">
      <c r="A27" s="5" t="s">
        <v>319</v>
      </c>
      <c r="B27" s="6" t="s">
        <v>320</v>
      </c>
      <c r="C27" s="175"/>
      <c r="D27" s="175"/>
      <c r="E27" s="175"/>
      <c r="F27" s="175">
        <f t="shared" si="0"/>
        <v>0</v>
      </c>
    </row>
    <row r="28" spans="1:6" ht="15" customHeight="1">
      <c r="A28" s="5" t="s">
        <v>512</v>
      </c>
      <c r="B28" s="6" t="s">
        <v>321</v>
      </c>
      <c r="C28" s="175">
        <v>2300000</v>
      </c>
      <c r="D28" s="175"/>
      <c r="E28" s="175"/>
      <c r="F28" s="175">
        <f t="shared" si="0"/>
        <v>2300000</v>
      </c>
    </row>
    <row r="29" spans="1:6" ht="15" customHeight="1">
      <c r="A29" s="5" t="s">
        <v>513</v>
      </c>
      <c r="B29" s="6" t="s">
        <v>326</v>
      </c>
      <c r="C29" s="175"/>
      <c r="D29" s="175"/>
      <c r="E29" s="175"/>
      <c r="F29" s="175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6">
        <f>SUM(C25:C29)</f>
        <v>9200000</v>
      </c>
      <c r="D30" s="186">
        <f>SUM(D25:D29)</f>
        <v>0</v>
      </c>
      <c r="E30" s="186">
        <f>SUM(E25:E29)</f>
        <v>0</v>
      </c>
      <c r="F30" s="186">
        <f t="shared" si="0"/>
        <v>9200000</v>
      </c>
    </row>
    <row r="31" spans="1:6" ht="15" customHeight="1">
      <c r="A31" s="5" t="s">
        <v>514</v>
      </c>
      <c r="B31" s="6" t="s">
        <v>330</v>
      </c>
      <c r="C31" s="175">
        <v>2900000</v>
      </c>
      <c r="D31" s="175"/>
      <c r="E31" s="175"/>
      <c r="F31" s="175">
        <f t="shared" si="0"/>
        <v>2900000</v>
      </c>
    </row>
    <row r="32" spans="1:6" s="153" customFormat="1" ht="15" customHeight="1">
      <c r="A32" s="42" t="s">
        <v>543</v>
      </c>
      <c r="B32" s="55" t="s">
        <v>331</v>
      </c>
      <c r="C32" s="176">
        <f>C21+C22+C23+C24+C30+C31</f>
        <v>14600000</v>
      </c>
      <c r="D32" s="176">
        <f>D21+D22+D23+D24+D30+D31</f>
        <v>0</v>
      </c>
      <c r="E32" s="176">
        <f>E21+E22+E23+E24+E30+E31</f>
        <v>0</v>
      </c>
      <c r="F32" s="176">
        <f t="shared" si="0"/>
        <v>14600000</v>
      </c>
    </row>
    <row r="33" spans="1:6" ht="15" customHeight="1">
      <c r="A33" s="13" t="s">
        <v>332</v>
      </c>
      <c r="B33" s="6" t="s">
        <v>333</v>
      </c>
      <c r="C33" s="175"/>
      <c r="D33" s="175"/>
      <c r="E33" s="175"/>
      <c r="F33" s="175">
        <f t="shared" si="0"/>
        <v>0</v>
      </c>
    </row>
    <row r="34" spans="1:6" ht="15" customHeight="1">
      <c r="A34" s="13" t="s">
        <v>515</v>
      </c>
      <c r="B34" s="6" t="s">
        <v>334</v>
      </c>
      <c r="C34" s="175">
        <v>3250000</v>
      </c>
      <c r="D34" s="175"/>
      <c r="E34" s="175"/>
      <c r="F34" s="175">
        <f t="shared" si="0"/>
        <v>3250000</v>
      </c>
    </row>
    <row r="35" spans="1:6" ht="15" customHeight="1">
      <c r="A35" s="13" t="s">
        <v>516</v>
      </c>
      <c r="B35" s="6" t="s">
        <v>335</v>
      </c>
      <c r="C35" s="175"/>
      <c r="D35" s="175"/>
      <c r="E35" s="175"/>
      <c r="F35" s="175">
        <f t="shared" si="0"/>
        <v>0</v>
      </c>
    </row>
    <row r="36" spans="1:6" ht="15" customHeight="1">
      <c r="A36" s="13" t="s">
        <v>517</v>
      </c>
      <c r="B36" s="6" t="s">
        <v>336</v>
      </c>
      <c r="C36" s="175">
        <v>4926000</v>
      </c>
      <c r="D36" s="175"/>
      <c r="E36" s="175"/>
      <c r="F36" s="175">
        <f t="shared" si="0"/>
        <v>4926000</v>
      </c>
    </row>
    <row r="37" spans="1:6" ht="15" customHeight="1">
      <c r="A37" s="13" t="s">
        <v>337</v>
      </c>
      <c r="B37" s="6" t="s">
        <v>338</v>
      </c>
      <c r="C37" s="175">
        <v>3796000</v>
      </c>
      <c r="D37" s="175"/>
      <c r="E37" s="175"/>
      <c r="F37" s="175">
        <f t="shared" si="0"/>
        <v>3796000</v>
      </c>
    </row>
    <row r="38" spans="1:6" ht="15" customHeight="1">
      <c r="A38" s="13" t="s">
        <v>339</v>
      </c>
      <c r="B38" s="6" t="s">
        <v>340</v>
      </c>
      <c r="C38" s="175">
        <v>2908500</v>
      </c>
      <c r="D38" s="175"/>
      <c r="E38" s="175"/>
      <c r="F38" s="175">
        <f t="shared" si="0"/>
        <v>2908500</v>
      </c>
    </row>
    <row r="39" spans="1:6" ht="15" customHeight="1">
      <c r="A39" s="13" t="s">
        <v>341</v>
      </c>
      <c r="B39" s="6" t="s">
        <v>342</v>
      </c>
      <c r="C39" s="175">
        <v>1840000</v>
      </c>
      <c r="D39" s="175"/>
      <c r="E39" s="175"/>
      <c r="F39" s="175">
        <f t="shared" si="0"/>
        <v>1840000</v>
      </c>
    </row>
    <row r="40" spans="1:6" ht="15" customHeight="1">
      <c r="A40" s="13" t="s">
        <v>693</v>
      </c>
      <c r="B40" s="6" t="s">
        <v>343</v>
      </c>
      <c r="C40" s="175">
        <v>20000</v>
      </c>
      <c r="D40" s="175"/>
      <c r="E40" s="175"/>
      <c r="F40" s="175">
        <f t="shared" si="0"/>
        <v>20000</v>
      </c>
    </row>
    <row r="41" spans="1:6" ht="15" customHeight="1">
      <c r="A41" s="13" t="s">
        <v>519</v>
      </c>
      <c r="B41" s="6" t="s">
        <v>344</v>
      </c>
      <c r="C41" s="175"/>
      <c r="D41" s="175"/>
      <c r="E41" s="175"/>
      <c r="F41" s="175">
        <f t="shared" si="0"/>
        <v>0</v>
      </c>
    </row>
    <row r="42" spans="1:6" ht="15" customHeight="1">
      <c r="A42" s="13" t="s">
        <v>520</v>
      </c>
      <c r="B42" s="6" t="s">
        <v>345</v>
      </c>
      <c r="C42" s="175"/>
      <c r="D42" s="175"/>
      <c r="E42" s="175"/>
      <c r="F42" s="175">
        <f t="shared" si="0"/>
        <v>0</v>
      </c>
    </row>
    <row r="43" spans="1:6" s="153" customFormat="1" ht="15" customHeight="1">
      <c r="A43" s="54" t="s">
        <v>544</v>
      </c>
      <c r="B43" s="55" t="s">
        <v>346</v>
      </c>
      <c r="C43" s="176">
        <f>SUM(C33:C42)</f>
        <v>16740500</v>
      </c>
      <c r="D43" s="176">
        <f>SUM(D33:D42)</f>
        <v>0</v>
      </c>
      <c r="E43" s="176">
        <f>SUM(E33:E42)</f>
        <v>0</v>
      </c>
      <c r="F43" s="176">
        <f t="shared" si="0"/>
        <v>16740500</v>
      </c>
    </row>
    <row r="44" spans="1:6" ht="15" customHeight="1">
      <c r="A44" s="13" t="s">
        <v>355</v>
      </c>
      <c r="B44" s="6" t="s">
        <v>356</v>
      </c>
      <c r="C44" s="175"/>
      <c r="D44" s="175"/>
      <c r="E44" s="175"/>
      <c r="F44" s="175">
        <f t="shared" si="0"/>
        <v>0</v>
      </c>
    </row>
    <row r="45" spans="1:6" ht="15" customHeight="1">
      <c r="A45" s="5" t="s">
        <v>524</v>
      </c>
      <c r="B45" s="6" t="s">
        <v>357</v>
      </c>
      <c r="C45" s="175"/>
      <c r="D45" s="175"/>
      <c r="E45" s="175"/>
      <c r="F45" s="175">
        <f t="shared" si="0"/>
        <v>0</v>
      </c>
    </row>
    <row r="46" spans="1:6" ht="15" customHeight="1">
      <c r="A46" s="13" t="s">
        <v>525</v>
      </c>
      <c r="B46" s="6" t="s">
        <v>358</v>
      </c>
      <c r="C46" s="175"/>
      <c r="D46" s="175"/>
      <c r="E46" s="175"/>
      <c r="F46" s="175">
        <f t="shared" si="0"/>
        <v>0</v>
      </c>
    </row>
    <row r="47" spans="1:6" s="153" customFormat="1" ht="15" customHeight="1">
      <c r="A47" s="42" t="s">
        <v>546</v>
      </c>
      <c r="B47" s="55" t="s">
        <v>359</v>
      </c>
      <c r="C47" s="176">
        <f>SUM(C44:C46)</f>
        <v>0</v>
      </c>
      <c r="D47" s="176">
        <f>SUM(D44:D46)</f>
        <v>0</v>
      </c>
      <c r="E47" s="176">
        <f>SUM(E44:E46)</f>
        <v>0</v>
      </c>
      <c r="F47" s="176">
        <f t="shared" si="0"/>
        <v>0</v>
      </c>
    </row>
    <row r="48" spans="1:6" s="154" customFormat="1" ht="15" customHeight="1">
      <c r="A48" s="63" t="s">
        <v>69</v>
      </c>
      <c r="B48" s="167"/>
      <c r="C48" s="188">
        <f>C47+C43+C32+C18</f>
        <v>140653650</v>
      </c>
      <c r="D48" s="188">
        <f>D47+D43+D32+D18</f>
        <v>0</v>
      </c>
      <c r="E48" s="188">
        <f>E47+E43+E32+E18</f>
        <v>0</v>
      </c>
      <c r="F48" s="188">
        <f t="shared" si="0"/>
        <v>140653650</v>
      </c>
    </row>
    <row r="49" spans="1:6" ht="15" customHeight="1">
      <c r="A49" s="5" t="s">
        <v>301</v>
      </c>
      <c r="B49" s="6" t="s">
        <v>302</v>
      </c>
      <c r="C49" s="175">
        <v>14716736</v>
      </c>
      <c r="D49" s="175"/>
      <c r="E49" s="175"/>
      <c r="F49" s="175">
        <f t="shared" si="0"/>
        <v>14716736</v>
      </c>
    </row>
    <row r="50" spans="1:6" ht="15" customHeight="1">
      <c r="A50" s="5" t="s">
        <v>303</v>
      </c>
      <c r="B50" s="6" t="s">
        <v>304</v>
      </c>
      <c r="C50" s="175"/>
      <c r="D50" s="175"/>
      <c r="E50" s="175"/>
      <c r="F50" s="175">
        <f t="shared" si="0"/>
        <v>0</v>
      </c>
    </row>
    <row r="51" spans="1:6" ht="15" customHeight="1">
      <c r="A51" s="5" t="s">
        <v>502</v>
      </c>
      <c r="B51" s="6" t="s">
        <v>305</v>
      </c>
      <c r="C51" s="175"/>
      <c r="D51" s="175"/>
      <c r="E51" s="175"/>
      <c r="F51" s="175">
        <f t="shared" si="0"/>
        <v>0</v>
      </c>
    </row>
    <row r="52" spans="1:6" ht="15" customHeight="1">
      <c r="A52" s="5" t="s">
        <v>503</v>
      </c>
      <c r="B52" s="6" t="s">
        <v>306</v>
      </c>
      <c r="C52" s="175"/>
      <c r="D52" s="175"/>
      <c r="E52" s="175"/>
      <c r="F52" s="175">
        <f t="shared" si="0"/>
        <v>0</v>
      </c>
    </row>
    <row r="53" spans="1:6" ht="15" customHeight="1">
      <c r="A53" s="5" t="s">
        <v>504</v>
      </c>
      <c r="B53" s="6" t="s">
        <v>307</v>
      </c>
      <c r="C53" s="175">
        <v>28288291</v>
      </c>
      <c r="D53" s="175"/>
      <c r="E53" s="175"/>
      <c r="F53" s="175">
        <f t="shared" si="0"/>
        <v>28288291</v>
      </c>
    </row>
    <row r="54" spans="1:6" s="153" customFormat="1" ht="15" customHeight="1">
      <c r="A54" s="42" t="s">
        <v>540</v>
      </c>
      <c r="B54" s="55" t="s">
        <v>308</v>
      </c>
      <c r="C54" s="176">
        <f>SUM(C49:C53)</f>
        <v>43005027</v>
      </c>
      <c r="D54" s="176">
        <f>SUM(D49:D53)</f>
        <v>0</v>
      </c>
      <c r="E54" s="176">
        <f>SUM(E49:E53)</f>
        <v>0</v>
      </c>
      <c r="F54" s="176">
        <f t="shared" si="0"/>
        <v>43005027</v>
      </c>
    </row>
    <row r="55" spans="1:6" ht="15" customHeight="1">
      <c r="A55" s="13" t="s">
        <v>521</v>
      </c>
      <c r="B55" s="6" t="s">
        <v>347</v>
      </c>
      <c r="C55" s="175"/>
      <c r="D55" s="175"/>
      <c r="E55" s="175"/>
      <c r="F55" s="175">
        <f t="shared" si="0"/>
        <v>0</v>
      </c>
    </row>
    <row r="56" spans="1:6" ht="15" customHeight="1">
      <c r="A56" s="13" t="s">
        <v>522</v>
      </c>
      <c r="B56" s="6" t="s">
        <v>348</v>
      </c>
      <c r="C56" s="175"/>
      <c r="D56" s="175"/>
      <c r="E56" s="175"/>
      <c r="F56" s="175">
        <f t="shared" si="0"/>
        <v>0</v>
      </c>
    </row>
    <row r="57" spans="1:6" ht="15" customHeight="1">
      <c r="A57" s="13" t="s">
        <v>349</v>
      </c>
      <c r="B57" s="6" t="s">
        <v>350</v>
      </c>
      <c r="C57" s="175"/>
      <c r="D57" s="175"/>
      <c r="E57" s="175"/>
      <c r="F57" s="175">
        <f t="shared" si="0"/>
        <v>0</v>
      </c>
    </row>
    <row r="58" spans="1:6" ht="15" customHeight="1">
      <c r="A58" s="13" t="s">
        <v>523</v>
      </c>
      <c r="B58" s="6" t="s">
        <v>351</v>
      </c>
      <c r="C58" s="175"/>
      <c r="D58" s="175"/>
      <c r="E58" s="175"/>
      <c r="F58" s="175">
        <f t="shared" si="0"/>
        <v>0</v>
      </c>
    </row>
    <row r="59" spans="1:6" ht="15" customHeight="1">
      <c r="A59" s="13" t="s">
        <v>352</v>
      </c>
      <c r="B59" s="6" t="s">
        <v>353</v>
      </c>
      <c r="C59" s="175"/>
      <c r="D59" s="175"/>
      <c r="E59" s="175"/>
      <c r="F59" s="175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6">
        <f>SUM(C55:C59)</f>
        <v>0</v>
      </c>
      <c r="D60" s="176">
        <f>SUM(D55:D59)</f>
        <v>0</v>
      </c>
      <c r="E60" s="176">
        <f>SUM(E55:E59)</f>
        <v>0</v>
      </c>
      <c r="F60" s="176">
        <f t="shared" si="0"/>
        <v>0</v>
      </c>
    </row>
    <row r="61" spans="1:6" ht="15" customHeight="1">
      <c r="A61" s="13" t="s">
        <v>360</v>
      </c>
      <c r="B61" s="6" t="s">
        <v>361</v>
      </c>
      <c r="C61" s="175"/>
      <c r="D61" s="175"/>
      <c r="E61" s="175"/>
      <c r="F61" s="175">
        <f t="shared" si="0"/>
        <v>0</v>
      </c>
    </row>
    <row r="62" spans="1:6" ht="15" customHeight="1">
      <c r="A62" s="5" t="s">
        <v>526</v>
      </c>
      <c r="B62" s="6" t="s">
        <v>362</v>
      </c>
      <c r="C62" s="175"/>
      <c r="D62" s="175"/>
      <c r="E62" s="175"/>
      <c r="F62" s="175">
        <f t="shared" si="0"/>
        <v>0</v>
      </c>
    </row>
    <row r="63" spans="1:6" ht="15" customHeight="1">
      <c r="A63" s="13" t="s">
        <v>527</v>
      </c>
      <c r="B63" s="6" t="s">
        <v>363</v>
      </c>
      <c r="C63" s="175"/>
      <c r="D63" s="175"/>
      <c r="E63" s="175"/>
      <c r="F63" s="175">
        <f t="shared" si="0"/>
        <v>0</v>
      </c>
    </row>
    <row r="64" spans="1:6" s="153" customFormat="1" ht="15" customHeight="1">
      <c r="A64" s="42" t="s">
        <v>548</v>
      </c>
      <c r="B64" s="55" t="s">
        <v>364</v>
      </c>
      <c r="C64" s="176">
        <f>SUM(C61:C63)</f>
        <v>0</v>
      </c>
      <c r="D64" s="176">
        <f>SUM(D61:D63)</f>
        <v>0</v>
      </c>
      <c r="E64" s="176">
        <f>SUM(E61:E63)</f>
        <v>0</v>
      </c>
      <c r="F64" s="176">
        <f t="shared" si="0"/>
        <v>0</v>
      </c>
    </row>
    <row r="65" spans="1:6" s="169" customFormat="1" ht="15" customHeight="1">
      <c r="A65" s="63" t="s">
        <v>70</v>
      </c>
      <c r="B65" s="168"/>
      <c r="C65" s="197">
        <f>C64+C60+C54</f>
        <v>43005027</v>
      </c>
      <c r="D65" s="197">
        <f>D64+D60+D54</f>
        <v>0</v>
      </c>
      <c r="E65" s="197">
        <f>E64+E60+E54</f>
        <v>0</v>
      </c>
      <c r="F65" s="197">
        <f t="shared" si="0"/>
        <v>43005027</v>
      </c>
    </row>
    <row r="66" spans="1:6" s="155" customFormat="1" ht="15.75">
      <c r="A66" s="52" t="s">
        <v>547</v>
      </c>
      <c r="B66" s="38" t="s">
        <v>365</v>
      </c>
      <c r="C66" s="177">
        <f>C65+C48</f>
        <v>183658677</v>
      </c>
      <c r="D66" s="177">
        <f>D65+D48</f>
        <v>0</v>
      </c>
      <c r="E66" s="177">
        <f>E65+E48</f>
        <v>0</v>
      </c>
      <c r="F66" s="177">
        <f t="shared" si="0"/>
        <v>183658677</v>
      </c>
    </row>
    <row r="67" spans="1:6" s="155" customFormat="1" ht="15.75">
      <c r="A67" s="166" t="s">
        <v>71</v>
      </c>
      <c r="B67" s="107"/>
      <c r="C67" s="177">
        <f>C48-'kiadások önkorm'!C74</f>
        <v>38565917</v>
      </c>
      <c r="D67" s="177">
        <f>D48-'kiadások önkorm'!D74</f>
        <v>0</v>
      </c>
      <c r="E67" s="177">
        <f>E48-'kiadások önkorm'!E74</f>
        <v>0</v>
      </c>
      <c r="F67" s="177">
        <f t="shared" si="0"/>
        <v>38565917</v>
      </c>
    </row>
    <row r="68" spans="1:6" s="155" customFormat="1" ht="15.75">
      <c r="A68" s="166" t="s">
        <v>72</v>
      </c>
      <c r="B68" s="107"/>
      <c r="C68" s="177">
        <f>C65-'kiadások önkorm'!C98</f>
        <v>-117850209</v>
      </c>
      <c r="D68" s="177">
        <f>D65-'kiadások önkorm'!D98</f>
        <v>0</v>
      </c>
      <c r="E68" s="177">
        <f>E65-'kiadások önkorm'!E98</f>
        <v>0</v>
      </c>
      <c r="F68" s="177">
        <f t="shared" si="0"/>
        <v>-117850209</v>
      </c>
    </row>
    <row r="69" spans="1:6" ht="15">
      <c r="A69" s="40" t="s">
        <v>529</v>
      </c>
      <c r="B69" s="5" t="s">
        <v>366</v>
      </c>
      <c r="C69" s="175"/>
      <c r="D69" s="175"/>
      <c r="E69" s="175"/>
      <c r="F69" s="175">
        <f t="shared" si="0"/>
        <v>0</v>
      </c>
    </row>
    <row r="70" spans="1:6" ht="15">
      <c r="A70" s="13" t="s">
        <v>367</v>
      </c>
      <c r="B70" s="5" t="s">
        <v>368</v>
      </c>
      <c r="C70" s="175"/>
      <c r="D70" s="175"/>
      <c r="E70" s="175"/>
      <c r="F70" s="175">
        <f t="shared" si="0"/>
        <v>0</v>
      </c>
    </row>
    <row r="71" spans="1:6" ht="15">
      <c r="A71" s="40" t="s">
        <v>530</v>
      </c>
      <c r="B71" s="5" t="s">
        <v>369</v>
      </c>
      <c r="C71" s="175"/>
      <c r="D71" s="175"/>
      <c r="E71" s="175"/>
      <c r="F71" s="175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6">
        <f>SUM(C69:C71)</f>
        <v>0</v>
      </c>
      <c r="D72" s="186">
        <f>SUM(D69:D71)</f>
        <v>0</v>
      </c>
      <c r="E72" s="186">
        <f>SUM(E69:E71)</f>
        <v>0</v>
      </c>
      <c r="F72" s="186">
        <f t="shared" si="1"/>
        <v>0</v>
      </c>
    </row>
    <row r="73" spans="1:6" ht="15">
      <c r="A73" s="13" t="s">
        <v>531</v>
      </c>
      <c r="B73" s="5" t="s">
        <v>371</v>
      </c>
      <c r="C73" s="175"/>
      <c r="D73" s="175"/>
      <c r="E73" s="175"/>
      <c r="F73" s="175">
        <f t="shared" si="1"/>
        <v>0</v>
      </c>
    </row>
    <row r="74" spans="1:6" ht="15">
      <c r="A74" s="40" t="s">
        <v>372</v>
      </c>
      <c r="B74" s="5" t="s">
        <v>373</v>
      </c>
      <c r="C74" s="175"/>
      <c r="D74" s="175"/>
      <c r="E74" s="175"/>
      <c r="F74" s="175">
        <f t="shared" si="1"/>
        <v>0</v>
      </c>
    </row>
    <row r="75" spans="1:6" ht="15">
      <c r="A75" s="13" t="s">
        <v>532</v>
      </c>
      <c r="B75" s="5" t="s">
        <v>374</v>
      </c>
      <c r="C75" s="175"/>
      <c r="D75" s="175"/>
      <c r="E75" s="175"/>
      <c r="F75" s="175">
        <f t="shared" si="1"/>
        <v>0</v>
      </c>
    </row>
    <row r="76" spans="1:6" ht="15">
      <c r="A76" s="40" t="s">
        <v>375</v>
      </c>
      <c r="B76" s="5" t="s">
        <v>376</v>
      </c>
      <c r="C76" s="175"/>
      <c r="D76" s="175"/>
      <c r="E76" s="175"/>
      <c r="F76" s="175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6">
        <f>SUM(C73:C76)</f>
        <v>0</v>
      </c>
      <c r="D77" s="186">
        <f>SUM(D73:D76)</f>
        <v>0</v>
      </c>
      <c r="E77" s="186">
        <f>SUM(E73:E76)</f>
        <v>0</v>
      </c>
      <c r="F77" s="186">
        <f t="shared" si="1"/>
        <v>0</v>
      </c>
    </row>
    <row r="78" spans="1:6" ht="15">
      <c r="A78" s="5" t="s">
        <v>659</v>
      </c>
      <c r="B78" s="5" t="s">
        <v>378</v>
      </c>
      <c r="C78" s="175">
        <v>15739395</v>
      </c>
      <c r="D78" s="175"/>
      <c r="E78" s="175"/>
      <c r="F78" s="175">
        <f t="shared" si="1"/>
        <v>15739395</v>
      </c>
    </row>
    <row r="79" spans="1:6" ht="15">
      <c r="A79" s="5" t="s">
        <v>660</v>
      </c>
      <c r="B79" s="5" t="s">
        <v>378</v>
      </c>
      <c r="C79" s="175">
        <f>122575943-15739395</f>
        <v>106836548</v>
      </c>
      <c r="D79" s="175"/>
      <c r="E79" s="175"/>
      <c r="F79" s="175">
        <f t="shared" si="1"/>
        <v>106836548</v>
      </c>
    </row>
    <row r="80" spans="1:6" ht="15">
      <c r="A80" s="5" t="s">
        <v>657</v>
      </c>
      <c r="B80" s="5" t="s">
        <v>379</v>
      </c>
      <c r="C80" s="175"/>
      <c r="D80" s="175"/>
      <c r="E80" s="175"/>
      <c r="F80" s="175">
        <f t="shared" si="1"/>
        <v>0</v>
      </c>
    </row>
    <row r="81" spans="1:6" ht="15">
      <c r="A81" s="5" t="s">
        <v>658</v>
      </c>
      <c r="B81" s="5" t="s">
        <v>379</v>
      </c>
      <c r="C81" s="175"/>
      <c r="D81" s="175"/>
      <c r="E81" s="175"/>
      <c r="F81" s="175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6">
        <f>SUM(C78:C81)</f>
        <v>122575943</v>
      </c>
      <c r="D82" s="186">
        <f>SUM(D78:D81)</f>
        <v>0</v>
      </c>
      <c r="E82" s="186">
        <f>SUM(E78:E81)</f>
        <v>0</v>
      </c>
      <c r="F82" s="186">
        <f t="shared" si="1"/>
        <v>122575943</v>
      </c>
    </row>
    <row r="83" spans="1:6" ht="15">
      <c r="A83" s="40" t="s">
        <v>381</v>
      </c>
      <c r="B83" s="5" t="s">
        <v>382</v>
      </c>
      <c r="C83" s="175"/>
      <c r="D83" s="175"/>
      <c r="E83" s="175"/>
      <c r="F83" s="175">
        <f t="shared" si="1"/>
        <v>0</v>
      </c>
    </row>
    <row r="84" spans="1:6" ht="15">
      <c r="A84" s="40" t="s">
        <v>383</v>
      </c>
      <c r="B84" s="5" t="s">
        <v>384</v>
      </c>
      <c r="C84" s="175"/>
      <c r="D84" s="175"/>
      <c r="E84" s="175"/>
      <c r="F84" s="175">
        <f t="shared" si="1"/>
        <v>0</v>
      </c>
    </row>
    <row r="85" spans="1:6" ht="15">
      <c r="A85" s="40" t="s">
        <v>385</v>
      </c>
      <c r="B85" s="5" t="s">
        <v>386</v>
      </c>
      <c r="C85" s="175"/>
      <c r="D85" s="175"/>
      <c r="E85" s="175"/>
      <c r="F85" s="175">
        <f t="shared" si="1"/>
        <v>0</v>
      </c>
    </row>
    <row r="86" spans="1:6" ht="15">
      <c r="A86" s="40" t="s">
        <v>387</v>
      </c>
      <c r="B86" s="5" t="s">
        <v>388</v>
      </c>
      <c r="C86" s="175"/>
      <c r="D86" s="175"/>
      <c r="E86" s="175"/>
      <c r="F86" s="175">
        <f t="shared" si="1"/>
        <v>0</v>
      </c>
    </row>
    <row r="87" spans="1:6" ht="15">
      <c r="A87" s="13" t="s">
        <v>533</v>
      </c>
      <c r="B87" s="5" t="s">
        <v>389</v>
      </c>
      <c r="C87" s="175"/>
      <c r="D87" s="175"/>
      <c r="E87" s="175"/>
      <c r="F87" s="175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6">
        <f>C72+C77+C82+C83+C84+C85+C86+C87</f>
        <v>122575943</v>
      </c>
      <c r="D88" s="186">
        <f>D72+D77+D82+D83+D84+D85+D86+D87</f>
        <v>0</v>
      </c>
      <c r="E88" s="186">
        <f>E72+E77+E82+E83+E84+E85+E86+E87</f>
        <v>0</v>
      </c>
      <c r="F88" s="186">
        <f t="shared" si="1"/>
        <v>122575943</v>
      </c>
    </row>
    <row r="89" spans="1:6" ht="15">
      <c r="A89" s="13" t="s">
        <v>392</v>
      </c>
      <c r="B89" s="5" t="s">
        <v>393</v>
      </c>
      <c r="C89" s="175"/>
      <c r="D89" s="175"/>
      <c r="E89" s="175"/>
      <c r="F89" s="175">
        <f t="shared" si="1"/>
        <v>0</v>
      </c>
    </row>
    <row r="90" spans="1:6" ht="15">
      <c r="A90" s="13" t="s">
        <v>394</v>
      </c>
      <c r="B90" s="5" t="s">
        <v>395</v>
      </c>
      <c r="C90" s="175"/>
      <c r="D90" s="175"/>
      <c r="E90" s="175"/>
      <c r="F90" s="175">
        <f t="shared" si="1"/>
        <v>0</v>
      </c>
    </row>
    <row r="91" spans="1:6" ht="15">
      <c r="A91" s="40" t="s">
        <v>396</v>
      </c>
      <c r="B91" s="5" t="s">
        <v>397</v>
      </c>
      <c r="C91" s="175"/>
      <c r="D91" s="175"/>
      <c r="E91" s="175"/>
      <c r="F91" s="175">
        <f t="shared" si="1"/>
        <v>0</v>
      </c>
    </row>
    <row r="92" spans="1:6" ht="15">
      <c r="A92" s="40" t="s">
        <v>534</v>
      </c>
      <c r="B92" s="5" t="s">
        <v>398</v>
      </c>
      <c r="C92" s="175"/>
      <c r="D92" s="175"/>
      <c r="E92" s="175"/>
      <c r="F92" s="175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6">
        <f>SUM(C89:C92)</f>
        <v>0</v>
      </c>
      <c r="D93" s="186">
        <f>SUM(D89:D92)</f>
        <v>0</v>
      </c>
      <c r="E93" s="186">
        <f>SUM(E89:E92)</f>
        <v>0</v>
      </c>
      <c r="F93" s="186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6"/>
      <c r="D94" s="186"/>
      <c r="E94" s="186"/>
      <c r="F94" s="186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7">
        <f>C94+C93+C88</f>
        <v>122575943</v>
      </c>
      <c r="D95" s="177">
        <f>D94+D93+D88</f>
        <v>0</v>
      </c>
      <c r="E95" s="177">
        <f>E94+E93+E88</f>
        <v>0</v>
      </c>
      <c r="F95" s="177">
        <f t="shared" si="1"/>
        <v>122575943</v>
      </c>
    </row>
    <row r="96" spans="1:6" s="155" customFormat="1" ht="15.75">
      <c r="A96" s="131" t="s">
        <v>536</v>
      </c>
      <c r="B96" s="131"/>
      <c r="C96" s="177">
        <f>C95+C66</f>
        <v>306234620</v>
      </c>
      <c r="D96" s="177">
        <f>D95+D66</f>
        <v>0</v>
      </c>
      <c r="E96" s="177">
        <f>E95+E66</f>
        <v>0</v>
      </c>
      <c r="F96" s="177">
        <f t="shared" si="1"/>
        <v>306234620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 3/2018. (II.22.)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22.140625" style="180" customWidth="1"/>
    <col min="4" max="4" width="14.140625" style="180" customWidth="1"/>
    <col min="5" max="5" width="14.421875" style="180" customWidth="1"/>
    <col min="6" max="6" width="15.8515625" style="180" customWidth="1"/>
    <col min="7" max="16384" width="9.140625" style="148" customWidth="1"/>
  </cols>
  <sheetData>
    <row r="1" spans="1:6" ht="24" customHeight="1">
      <c r="A1" s="277" t="s">
        <v>723</v>
      </c>
      <c r="B1" s="283"/>
      <c r="C1" s="283"/>
      <c r="D1" s="283"/>
      <c r="E1" s="283"/>
      <c r="F1" s="284"/>
    </row>
    <row r="2" spans="1:8" ht="24" customHeight="1">
      <c r="A2" s="279" t="s">
        <v>692</v>
      </c>
      <c r="B2" s="283"/>
      <c r="C2" s="283"/>
      <c r="D2" s="283"/>
      <c r="E2" s="283"/>
      <c r="F2" s="284"/>
      <c r="H2" s="91"/>
    </row>
    <row r="3" ht="18">
      <c r="A3" s="149"/>
    </row>
    <row r="4" ht="15">
      <c r="A4" s="133" t="s">
        <v>671</v>
      </c>
    </row>
    <row r="5" spans="1:6" ht="30">
      <c r="A5" s="2" t="s">
        <v>100</v>
      </c>
      <c r="B5" s="3" t="s">
        <v>51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 customHeight="1">
      <c r="A6" s="34" t="s">
        <v>280</v>
      </c>
      <c r="B6" s="6" t="s">
        <v>281</v>
      </c>
      <c r="C6" s="175"/>
      <c r="D6" s="175"/>
      <c r="E6" s="175"/>
      <c r="F6" s="175">
        <f>C6+D6+E6</f>
        <v>0</v>
      </c>
    </row>
    <row r="7" spans="1:6" ht="15" customHeight="1">
      <c r="A7" s="5" t="s">
        <v>282</v>
      </c>
      <c r="B7" s="6" t="s">
        <v>283</v>
      </c>
      <c r="C7" s="175"/>
      <c r="D7" s="175"/>
      <c r="E7" s="175"/>
      <c r="F7" s="175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5"/>
      <c r="D8" s="175"/>
      <c r="E8" s="175"/>
      <c r="F8" s="175">
        <f t="shared" si="0"/>
        <v>0</v>
      </c>
    </row>
    <row r="9" spans="1:6" ht="15" customHeight="1">
      <c r="A9" s="5" t="s">
        <v>286</v>
      </c>
      <c r="B9" s="6" t="s">
        <v>287</v>
      </c>
      <c r="C9" s="175"/>
      <c r="D9" s="175"/>
      <c r="E9" s="175"/>
      <c r="F9" s="175">
        <f t="shared" si="0"/>
        <v>0</v>
      </c>
    </row>
    <row r="10" spans="1:6" ht="15" customHeight="1">
      <c r="A10" s="5" t="s">
        <v>709</v>
      </c>
      <c r="B10" s="6" t="s">
        <v>289</v>
      </c>
      <c r="C10" s="175"/>
      <c r="D10" s="175"/>
      <c r="E10" s="175"/>
      <c r="F10" s="175">
        <f t="shared" si="0"/>
        <v>0</v>
      </c>
    </row>
    <row r="11" spans="1:6" ht="15" customHeight="1">
      <c r="A11" s="5" t="s">
        <v>710</v>
      </c>
      <c r="B11" s="6" t="s">
        <v>291</v>
      </c>
      <c r="C11" s="175"/>
      <c r="D11" s="175"/>
      <c r="E11" s="175"/>
      <c r="F11" s="175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6">
        <f>SUM(C6:C11)</f>
        <v>0</v>
      </c>
      <c r="D12" s="186">
        <f>SUM(D6:D11)</f>
        <v>0</v>
      </c>
      <c r="E12" s="186">
        <f>SUM(E6:E11)</f>
        <v>0</v>
      </c>
      <c r="F12" s="186">
        <f t="shared" si="0"/>
        <v>0</v>
      </c>
    </row>
    <row r="13" spans="1:6" ht="15" customHeight="1">
      <c r="A13" s="5" t="s">
        <v>293</v>
      </c>
      <c r="B13" s="6" t="s">
        <v>294</v>
      </c>
      <c r="C13" s="175"/>
      <c r="D13" s="175"/>
      <c r="E13" s="175"/>
      <c r="F13" s="175">
        <f t="shared" si="0"/>
        <v>0</v>
      </c>
    </row>
    <row r="14" spans="1:6" ht="15" customHeight="1">
      <c r="A14" s="5" t="s">
        <v>295</v>
      </c>
      <c r="B14" s="6" t="s">
        <v>296</v>
      </c>
      <c r="C14" s="175"/>
      <c r="D14" s="175"/>
      <c r="E14" s="175"/>
      <c r="F14" s="175">
        <f t="shared" si="0"/>
        <v>0</v>
      </c>
    </row>
    <row r="15" spans="1:6" ht="15" customHeight="1">
      <c r="A15" s="5" t="s">
        <v>499</v>
      </c>
      <c r="B15" s="6" t="s">
        <v>297</v>
      </c>
      <c r="C15" s="175"/>
      <c r="D15" s="175"/>
      <c r="E15" s="175"/>
      <c r="F15" s="175">
        <f t="shared" si="0"/>
        <v>0</v>
      </c>
    </row>
    <row r="16" spans="1:6" ht="15" customHeight="1">
      <c r="A16" s="5" t="s">
        <v>500</v>
      </c>
      <c r="B16" s="6" t="s">
        <v>298</v>
      </c>
      <c r="C16" s="175"/>
      <c r="D16" s="175"/>
      <c r="E16" s="175"/>
      <c r="F16" s="175">
        <f t="shared" si="0"/>
        <v>0</v>
      </c>
    </row>
    <row r="17" spans="1:6" ht="15" customHeight="1">
      <c r="A17" s="5" t="s">
        <v>501</v>
      </c>
      <c r="B17" s="6" t="s">
        <v>299</v>
      </c>
      <c r="C17" s="175">
        <v>0</v>
      </c>
      <c r="D17" s="175"/>
      <c r="E17" s="175"/>
      <c r="F17" s="175">
        <f t="shared" si="0"/>
        <v>0</v>
      </c>
    </row>
    <row r="18" spans="1:6" s="153" customFormat="1" ht="15" customHeight="1">
      <c r="A18" s="42" t="s">
        <v>539</v>
      </c>
      <c r="B18" s="55" t="s">
        <v>300</v>
      </c>
      <c r="C18" s="176">
        <f>C12+C13+C14+C15+C16+C17</f>
        <v>0</v>
      </c>
      <c r="D18" s="176">
        <f>D12+D13+D14+D15+D16+D17</f>
        <v>0</v>
      </c>
      <c r="E18" s="176">
        <f>E12+E13+E14+E15+E16+E17</f>
        <v>0</v>
      </c>
      <c r="F18" s="176">
        <f t="shared" si="0"/>
        <v>0</v>
      </c>
    </row>
    <row r="19" spans="1:6" ht="15" customHeight="1">
      <c r="A19" s="5" t="s">
        <v>505</v>
      </c>
      <c r="B19" s="6" t="s">
        <v>309</v>
      </c>
      <c r="C19" s="175"/>
      <c r="D19" s="175"/>
      <c r="E19" s="175"/>
      <c r="F19" s="175">
        <f t="shared" si="0"/>
        <v>0</v>
      </c>
    </row>
    <row r="20" spans="1:6" ht="15" customHeight="1">
      <c r="A20" s="5" t="s">
        <v>506</v>
      </c>
      <c r="B20" s="6" t="s">
        <v>310</v>
      </c>
      <c r="C20" s="175"/>
      <c r="D20" s="175"/>
      <c r="E20" s="175"/>
      <c r="F20" s="175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6">
        <f>SUM(C19:C20)</f>
        <v>0</v>
      </c>
      <c r="D21" s="186">
        <f>SUM(D19:D20)</f>
        <v>0</v>
      </c>
      <c r="E21" s="186">
        <f>SUM(E19:E20)</f>
        <v>0</v>
      </c>
      <c r="F21" s="186">
        <f t="shared" si="0"/>
        <v>0</v>
      </c>
    </row>
    <row r="22" spans="1:6" ht="15" customHeight="1">
      <c r="A22" s="5" t="s">
        <v>507</v>
      </c>
      <c r="B22" s="6" t="s">
        <v>312</v>
      </c>
      <c r="C22" s="175"/>
      <c r="D22" s="175"/>
      <c r="E22" s="175"/>
      <c r="F22" s="175">
        <f t="shared" si="0"/>
        <v>0</v>
      </c>
    </row>
    <row r="23" spans="1:6" ht="15" customHeight="1">
      <c r="A23" s="5" t="s">
        <v>508</v>
      </c>
      <c r="B23" s="6" t="s">
        <v>313</v>
      </c>
      <c r="C23" s="175"/>
      <c r="D23" s="175"/>
      <c r="E23" s="175"/>
      <c r="F23" s="175">
        <f t="shared" si="0"/>
        <v>0</v>
      </c>
    </row>
    <row r="24" spans="1:6" ht="15" customHeight="1">
      <c r="A24" s="5" t="s">
        <v>509</v>
      </c>
      <c r="B24" s="6" t="s">
        <v>314</v>
      </c>
      <c r="C24" s="175"/>
      <c r="D24" s="175"/>
      <c r="E24" s="175"/>
      <c r="F24" s="175">
        <f t="shared" si="0"/>
        <v>0</v>
      </c>
    </row>
    <row r="25" spans="1:6" ht="15" customHeight="1">
      <c r="A25" s="5" t="s">
        <v>510</v>
      </c>
      <c r="B25" s="6" t="s">
        <v>315</v>
      </c>
      <c r="C25" s="175"/>
      <c r="D25" s="175"/>
      <c r="E25" s="175"/>
      <c r="F25" s="175">
        <f t="shared" si="0"/>
        <v>0</v>
      </c>
    </row>
    <row r="26" spans="1:6" ht="15" customHeight="1">
      <c r="A26" s="5" t="s">
        <v>511</v>
      </c>
      <c r="B26" s="6" t="s">
        <v>318</v>
      </c>
      <c r="C26" s="175"/>
      <c r="D26" s="175"/>
      <c r="E26" s="175"/>
      <c r="F26" s="175">
        <f t="shared" si="0"/>
        <v>0</v>
      </c>
    </row>
    <row r="27" spans="1:6" ht="15" customHeight="1">
      <c r="A27" s="5" t="s">
        <v>319</v>
      </c>
      <c r="B27" s="6" t="s">
        <v>320</v>
      </c>
      <c r="C27" s="175"/>
      <c r="D27" s="175"/>
      <c r="E27" s="175"/>
      <c r="F27" s="175">
        <f t="shared" si="0"/>
        <v>0</v>
      </c>
    </row>
    <row r="28" spans="1:6" ht="15" customHeight="1">
      <c r="A28" s="5" t="s">
        <v>512</v>
      </c>
      <c r="B28" s="6" t="s">
        <v>321</v>
      </c>
      <c r="C28" s="175"/>
      <c r="D28" s="175"/>
      <c r="E28" s="175"/>
      <c r="F28" s="175">
        <f t="shared" si="0"/>
        <v>0</v>
      </c>
    </row>
    <row r="29" spans="1:6" ht="15" customHeight="1">
      <c r="A29" s="5" t="s">
        <v>513</v>
      </c>
      <c r="B29" s="6" t="s">
        <v>326</v>
      </c>
      <c r="C29" s="175"/>
      <c r="D29" s="175"/>
      <c r="E29" s="175"/>
      <c r="F29" s="175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6">
        <f>SUM(C25:C29)</f>
        <v>0</v>
      </c>
      <c r="D30" s="186">
        <f>SUM(D25:D29)</f>
        <v>0</v>
      </c>
      <c r="E30" s="186">
        <f>SUM(E25:E29)</f>
        <v>0</v>
      </c>
      <c r="F30" s="186">
        <f t="shared" si="0"/>
        <v>0</v>
      </c>
    </row>
    <row r="31" spans="1:6" ht="15" customHeight="1">
      <c r="A31" s="5" t="s">
        <v>514</v>
      </c>
      <c r="B31" s="6" t="s">
        <v>330</v>
      </c>
      <c r="C31" s="175"/>
      <c r="D31" s="175"/>
      <c r="E31" s="175"/>
      <c r="F31" s="175">
        <f t="shared" si="0"/>
        <v>0</v>
      </c>
    </row>
    <row r="32" spans="1:6" s="153" customFormat="1" ht="15" customHeight="1">
      <c r="A32" s="42" t="s">
        <v>543</v>
      </c>
      <c r="B32" s="55" t="s">
        <v>331</v>
      </c>
      <c r="C32" s="176">
        <f>C21+C22+C23+C24+C30+C31</f>
        <v>0</v>
      </c>
      <c r="D32" s="176">
        <f>D21+D22+D23+D24+D30+D31</f>
        <v>0</v>
      </c>
      <c r="E32" s="176">
        <f>E21+E22+E23+E24+E30+E31</f>
        <v>0</v>
      </c>
      <c r="F32" s="176">
        <f t="shared" si="0"/>
        <v>0</v>
      </c>
    </row>
    <row r="33" spans="1:6" ht="15" customHeight="1">
      <c r="A33" s="13" t="s">
        <v>332</v>
      </c>
      <c r="B33" s="6" t="s">
        <v>333</v>
      </c>
      <c r="C33" s="175"/>
      <c r="D33" s="175"/>
      <c r="E33" s="175"/>
      <c r="F33" s="175">
        <f t="shared" si="0"/>
        <v>0</v>
      </c>
    </row>
    <row r="34" spans="1:6" ht="15" customHeight="1">
      <c r="A34" s="13" t="s">
        <v>515</v>
      </c>
      <c r="B34" s="6" t="s">
        <v>334</v>
      </c>
      <c r="C34" s="175"/>
      <c r="D34" s="175"/>
      <c r="E34" s="175"/>
      <c r="F34" s="175">
        <f t="shared" si="0"/>
        <v>0</v>
      </c>
    </row>
    <row r="35" spans="1:6" ht="15" customHeight="1">
      <c r="A35" s="13" t="s">
        <v>516</v>
      </c>
      <c r="B35" s="6" t="s">
        <v>335</v>
      </c>
      <c r="C35" s="175"/>
      <c r="D35" s="175"/>
      <c r="E35" s="175"/>
      <c r="F35" s="175">
        <f t="shared" si="0"/>
        <v>0</v>
      </c>
    </row>
    <row r="36" spans="1:6" ht="15" customHeight="1">
      <c r="A36" s="13" t="s">
        <v>517</v>
      </c>
      <c r="B36" s="6" t="s">
        <v>336</v>
      </c>
      <c r="C36" s="175"/>
      <c r="D36" s="175"/>
      <c r="E36" s="175"/>
      <c r="F36" s="175">
        <f t="shared" si="0"/>
        <v>0</v>
      </c>
    </row>
    <row r="37" spans="1:6" ht="15" customHeight="1">
      <c r="A37" s="13" t="s">
        <v>337</v>
      </c>
      <c r="B37" s="6" t="s">
        <v>338</v>
      </c>
      <c r="C37" s="175"/>
      <c r="D37" s="175"/>
      <c r="E37" s="175"/>
      <c r="F37" s="175">
        <f t="shared" si="0"/>
        <v>0</v>
      </c>
    </row>
    <row r="38" spans="1:6" ht="15" customHeight="1">
      <c r="A38" s="13" t="s">
        <v>339</v>
      </c>
      <c r="B38" s="6" t="s">
        <v>340</v>
      </c>
      <c r="C38" s="175"/>
      <c r="D38" s="175"/>
      <c r="E38" s="175"/>
      <c r="F38" s="175">
        <f t="shared" si="0"/>
        <v>0</v>
      </c>
    </row>
    <row r="39" spans="1:6" ht="15" customHeight="1">
      <c r="A39" s="13" t="s">
        <v>341</v>
      </c>
      <c r="B39" s="6" t="s">
        <v>342</v>
      </c>
      <c r="C39" s="175"/>
      <c r="D39" s="175"/>
      <c r="E39" s="175"/>
      <c r="F39" s="175">
        <f t="shared" si="0"/>
        <v>0</v>
      </c>
    </row>
    <row r="40" spans="1:6" ht="15" customHeight="1">
      <c r="A40" s="13" t="s">
        <v>693</v>
      </c>
      <c r="B40" s="6" t="s">
        <v>343</v>
      </c>
      <c r="C40" s="175"/>
      <c r="D40" s="175"/>
      <c r="E40" s="175"/>
      <c r="F40" s="175">
        <f t="shared" si="0"/>
        <v>0</v>
      </c>
    </row>
    <row r="41" spans="1:6" ht="15" customHeight="1">
      <c r="A41" s="13" t="s">
        <v>519</v>
      </c>
      <c r="B41" s="6" t="s">
        <v>344</v>
      </c>
      <c r="C41" s="175"/>
      <c r="D41" s="175"/>
      <c r="E41" s="175"/>
      <c r="F41" s="175">
        <f t="shared" si="0"/>
        <v>0</v>
      </c>
    </row>
    <row r="42" spans="1:6" ht="15" customHeight="1">
      <c r="A42" s="13" t="s">
        <v>520</v>
      </c>
      <c r="B42" s="6" t="s">
        <v>345</v>
      </c>
      <c r="C42" s="175"/>
      <c r="D42" s="175"/>
      <c r="E42" s="175"/>
      <c r="F42" s="175">
        <f t="shared" si="0"/>
        <v>0</v>
      </c>
    </row>
    <row r="43" spans="1:6" s="153" customFormat="1" ht="15" customHeight="1">
      <c r="A43" s="54" t="s">
        <v>544</v>
      </c>
      <c r="B43" s="55" t="s">
        <v>346</v>
      </c>
      <c r="C43" s="176">
        <f>SUM(C33:C42)</f>
        <v>0</v>
      </c>
      <c r="D43" s="176">
        <f>SUM(D33:D42)</f>
        <v>0</v>
      </c>
      <c r="E43" s="176">
        <f>SUM(E33:E42)</f>
        <v>0</v>
      </c>
      <c r="F43" s="176">
        <f t="shared" si="0"/>
        <v>0</v>
      </c>
    </row>
    <row r="44" spans="1:6" ht="15" customHeight="1">
      <c r="A44" s="13" t="s">
        <v>355</v>
      </c>
      <c r="B44" s="6" t="s">
        <v>356</v>
      </c>
      <c r="C44" s="175"/>
      <c r="D44" s="175"/>
      <c r="E44" s="175"/>
      <c r="F44" s="175">
        <f t="shared" si="0"/>
        <v>0</v>
      </c>
    </row>
    <row r="45" spans="1:6" ht="15" customHeight="1">
      <c r="A45" s="5" t="s">
        <v>524</v>
      </c>
      <c r="B45" s="6" t="s">
        <v>357</v>
      </c>
      <c r="C45" s="175"/>
      <c r="D45" s="175"/>
      <c r="E45" s="175"/>
      <c r="F45" s="175">
        <f t="shared" si="0"/>
        <v>0</v>
      </c>
    </row>
    <row r="46" spans="1:6" ht="15" customHeight="1">
      <c r="A46" s="13" t="s">
        <v>525</v>
      </c>
      <c r="B46" s="6" t="s">
        <v>358</v>
      </c>
      <c r="C46" s="175"/>
      <c r="D46" s="175"/>
      <c r="E46" s="175"/>
      <c r="F46" s="175">
        <f t="shared" si="0"/>
        <v>0</v>
      </c>
    </row>
    <row r="47" spans="1:6" s="153" customFormat="1" ht="15" customHeight="1">
      <c r="A47" s="42" t="s">
        <v>546</v>
      </c>
      <c r="B47" s="55" t="s">
        <v>359</v>
      </c>
      <c r="C47" s="176">
        <f>SUM(C44:C46)</f>
        <v>0</v>
      </c>
      <c r="D47" s="176">
        <f>SUM(D44:D46)</f>
        <v>0</v>
      </c>
      <c r="E47" s="176">
        <f>SUM(E44:E46)</f>
        <v>0</v>
      </c>
      <c r="F47" s="176">
        <f t="shared" si="0"/>
        <v>0</v>
      </c>
    </row>
    <row r="48" spans="1:6" s="154" customFormat="1" ht="15" customHeight="1">
      <c r="A48" s="63" t="s">
        <v>69</v>
      </c>
      <c r="B48" s="167"/>
      <c r="C48" s="188">
        <f>C47+C43+C32+C18</f>
        <v>0</v>
      </c>
      <c r="D48" s="188">
        <f>D47+D43+D32+D18</f>
        <v>0</v>
      </c>
      <c r="E48" s="188">
        <f>E47+E43+E32+E18</f>
        <v>0</v>
      </c>
      <c r="F48" s="188">
        <f t="shared" si="0"/>
        <v>0</v>
      </c>
    </row>
    <row r="49" spans="1:6" ht="15" customHeight="1">
      <c r="A49" s="5" t="s">
        <v>301</v>
      </c>
      <c r="B49" s="6" t="s">
        <v>302</v>
      </c>
      <c r="C49" s="175"/>
      <c r="D49" s="175"/>
      <c r="E49" s="175"/>
      <c r="F49" s="175">
        <f t="shared" si="0"/>
        <v>0</v>
      </c>
    </row>
    <row r="50" spans="1:6" ht="15" customHeight="1">
      <c r="A50" s="5" t="s">
        <v>303</v>
      </c>
      <c r="B50" s="6" t="s">
        <v>304</v>
      </c>
      <c r="C50" s="175"/>
      <c r="D50" s="175"/>
      <c r="E50" s="175"/>
      <c r="F50" s="175">
        <f t="shared" si="0"/>
        <v>0</v>
      </c>
    </row>
    <row r="51" spans="1:6" ht="15" customHeight="1">
      <c r="A51" s="5" t="s">
        <v>502</v>
      </c>
      <c r="B51" s="6" t="s">
        <v>305</v>
      </c>
      <c r="C51" s="175"/>
      <c r="D51" s="175"/>
      <c r="E51" s="175"/>
      <c r="F51" s="175">
        <f t="shared" si="0"/>
        <v>0</v>
      </c>
    </row>
    <row r="52" spans="1:6" ht="15" customHeight="1">
      <c r="A52" s="5" t="s">
        <v>503</v>
      </c>
      <c r="B52" s="6" t="s">
        <v>306</v>
      </c>
      <c r="C52" s="175"/>
      <c r="D52" s="175"/>
      <c r="E52" s="175"/>
      <c r="F52" s="175">
        <f t="shared" si="0"/>
        <v>0</v>
      </c>
    </row>
    <row r="53" spans="1:6" ht="15" customHeight="1">
      <c r="A53" s="5" t="s">
        <v>504</v>
      </c>
      <c r="B53" s="6" t="s">
        <v>307</v>
      </c>
      <c r="C53" s="175"/>
      <c r="D53" s="175"/>
      <c r="E53" s="175"/>
      <c r="F53" s="175">
        <f t="shared" si="0"/>
        <v>0</v>
      </c>
    </row>
    <row r="54" spans="1:6" s="153" customFormat="1" ht="15" customHeight="1">
      <c r="A54" s="42" t="s">
        <v>540</v>
      </c>
      <c r="B54" s="55" t="s">
        <v>308</v>
      </c>
      <c r="C54" s="176">
        <f>SUM(C49:C53)</f>
        <v>0</v>
      </c>
      <c r="D54" s="176">
        <f>SUM(D49:D53)</f>
        <v>0</v>
      </c>
      <c r="E54" s="176">
        <f>SUM(E49:E53)</f>
        <v>0</v>
      </c>
      <c r="F54" s="176">
        <f t="shared" si="0"/>
        <v>0</v>
      </c>
    </row>
    <row r="55" spans="1:6" ht="15" customHeight="1">
      <c r="A55" s="13" t="s">
        <v>521</v>
      </c>
      <c r="B55" s="6" t="s">
        <v>347</v>
      </c>
      <c r="C55" s="175"/>
      <c r="D55" s="175"/>
      <c r="E55" s="175"/>
      <c r="F55" s="175">
        <f t="shared" si="0"/>
        <v>0</v>
      </c>
    </row>
    <row r="56" spans="1:6" ht="15" customHeight="1">
      <c r="A56" s="13" t="s">
        <v>522</v>
      </c>
      <c r="B56" s="6" t="s">
        <v>348</v>
      </c>
      <c r="C56" s="175"/>
      <c r="D56" s="175"/>
      <c r="E56" s="175"/>
      <c r="F56" s="175">
        <f t="shared" si="0"/>
        <v>0</v>
      </c>
    </row>
    <row r="57" spans="1:6" ht="15" customHeight="1">
      <c r="A57" s="13" t="s">
        <v>349</v>
      </c>
      <c r="B57" s="6" t="s">
        <v>350</v>
      </c>
      <c r="C57" s="175"/>
      <c r="D57" s="175"/>
      <c r="E57" s="175"/>
      <c r="F57" s="175">
        <f t="shared" si="0"/>
        <v>0</v>
      </c>
    </row>
    <row r="58" spans="1:6" ht="15" customHeight="1">
      <c r="A58" s="13" t="s">
        <v>523</v>
      </c>
      <c r="B58" s="6" t="s">
        <v>351</v>
      </c>
      <c r="C58" s="175"/>
      <c r="D58" s="175"/>
      <c r="E58" s="175"/>
      <c r="F58" s="175">
        <f t="shared" si="0"/>
        <v>0</v>
      </c>
    </row>
    <row r="59" spans="1:6" ht="15" customHeight="1">
      <c r="A59" s="13" t="s">
        <v>352</v>
      </c>
      <c r="B59" s="6" t="s">
        <v>353</v>
      </c>
      <c r="C59" s="175"/>
      <c r="D59" s="175"/>
      <c r="E59" s="175"/>
      <c r="F59" s="175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6">
        <f>SUM(C55:C59)</f>
        <v>0</v>
      </c>
      <c r="D60" s="176">
        <f>SUM(D55:D59)</f>
        <v>0</v>
      </c>
      <c r="E60" s="176">
        <f>SUM(E55:E59)</f>
        <v>0</v>
      </c>
      <c r="F60" s="176">
        <f t="shared" si="0"/>
        <v>0</v>
      </c>
    </row>
    <row r="61" spans="1:6" ht="15" customHeight="1">
      <c r="A61" s="13" t="s">
        <v>360</v>
      </c>
      <c r="B61" s="6" t="s">
        <v>361</v>
      </c>
      <c r="C61" s="175"/>
      <c r="D61" s="175"/>
      <c r="E61" s="175"/>
      <c r="F61" s="175">
        <f t="shared" si="0"/>
        <v>0</v>
      </c>
    </row>
    <row r="62" spans="1:6" ht="15" customHeight="1">
      <c r="A62" s="5" t="s">
        <v>526</v>
      </c>
      <c r="B62" s="6" t="s">
        <v>362</v>
      </c>
      <c r="C62" s="175"/>
      <c r="D62" s="175"/>
      <c r="E62" s="175"/>
      <c r="F62" s="175">
        <f t="shared" si="0"/>
        <v>0</v>
      </c>
    </row>
    <row r="63" spans="1:6" ht="15" customHeight="1">
      <c r="A63" s="13" t="s">
        <v>527</v>
      </c>
      <c r="B63" s="6" t="s">
        <v>363</v>
      </c>
      <c r="C63" s="175"/>
      <c r="D63" s="175"/>
      <c r="E63" s="175"/>
      <c r="F63" s="175">
        <f t="shared" si="0"/>
        <v>0</v>
      </c>
    </row>
    <row r="64" spans="1:6" s="153" customFormat="1" ht="15" customHeight="1">
      <c r="A64" s="42" t="s">
        <v>548</v>
      </c>
      <c r="B64" s="55" t="s">
        <v>364</v>
      </c>
      <c r="C64" s="176">
        <f>SUM(C61:C63)</f>
        <v>0</v>
      </c>
      <c r="D64" s="176">
        <f>SUM(D61:D63)</f>
        <v>0</v>
      </c>
      <c r="E64" s="176">
        <f>SUM(E61:E63)</f>
        <v>0</v>
      </c>
      <c r="F64" s="176">
        <f t="shared" si="0"/>
        <v>0</v>
      </c>
    </row>
    <row r="65" spans="1:6" s="169" customFormat="1" ht="15" customHeight="1">
      <c r="A65" s="63" t="s">
        <v>70</v>
      </c>
      <c r="B65" s="168"/>
      <c r="C65" s="197">
        <f>C64+C60+C54</f>
        <v>0</v>
      </c>
      <c r="D65" s="197">
        <f>D64+D60+D54</f>
        <v>0</v>
      </c>
      <c r="E65" s="197">
        <f>E64+E60+E54</f>
        <v>0</v>
      </c>
      <c r="F65" s="197">
        <f t="shared" si="0"/>
        <v>0</v>
      </c>
    </row>
    <row r="66" spans="1:6" s="155" customFormat="1" ht="15.75">
      <c r="A66" s="52" t="s">
        <v>547</v>
      </c>
      <c r="B66" s="38" t="s">
        <v>365</v>
      </c>
      <c r="C66" s="177">
        <f>C65+C48</f>
        <v>0</v>
      </c>
      <c r="D66" s="177">
        <f>D65+D48</f>
        <v>0</v>
      </c>
      <c r="E66" s="177">
        <f>E65+E48</f>
        <v>0</v>
      </c>
      <c r="F66" s="177">
        <f t="shared" si="0"/>
        <v>0</v>
      </c>
    </row>
    <row r="67" spans="1:6" s="155" customFormat="1" ht="15.75">
      <c r="A67" s="166" t="s">
        <v>71</v>
      </c>
      <c r="B67" s="107"/>
      <c r="C67" s="177">
        <f>C48-'kiadások kv szerv'!C74</f>
        <v>-40178000</v>
      </c>
      <c r="D67" s="177">
        <f>D48-'kiadások kv szerv'!D74</f>
        <v>0</v>
      </c>
      <c r="E67" s="177">
        <f>E48-'kiadások kv szerv'!E74</f>
        <v>0</v>
      </c>
      <c r="F67" s="177">
        <f t="shared" si="0"/>
        <v>-40178000</v>
      </c>
    </row>
    <row r="68" spans="1:6" s="155" customFormat="1" ht="15.75">
      <c r="A68" s="166" t="s">
        <v>72</v>
      </c>
      <c r="B68" s="107"/>
      <c r="C68" s="177">
        <f>C65-'kiadások kv szerv'!C98</f>
        <v>0</v>
      </c>
      <c r="D68" s="177">
        <f>D65-'kiadások önkorm'!D98</f>
        <v>0</v>
      </c>
      <c r="E68" s="177">
        <f>E65-'kiadások önkorm'!E98</f>
        <v>0</v>
      </c>
      <c r="F68" s="177">
        <f t="shared" si="0"/>
        <v>0</v>
      </c>
    </row>
    <row r="69" spans="1:6" ht="15">
      <c r="A69" s="40" t="s">
        <v>529</v>
      </c>
      <c r="B69" s="5" t="s">
        <v>366</v>
      </c>
      <c r="C69" s="175"/>
      <c r="D69" s="175"/>
      <c r="E69" s="175"/>
      <c r="F69" s="175">
        <f t="shared" si="0"/>
        <v>0</v>
      </c>
    </row>
    <row r="70" spans="1:6" ht="15">
      <c r="A70" s="13" t="s">
        <v>367</v>
      </c>
      <c r="B70" s="5" t="s">
        <v>368</v>
      </c>
      <c r="C70" s="175"/>
      <c r="D70" s="175"/>
      <c r="E70" s="175"/>
      <c r="F70" s="175">
        <f t="shared" si="0"/>
        <v>0</v>
      </c>
    </row>
    <row r="71" spans="1:6" ht="15">
      <c r="A71" s="40" t="s">
        <v>530</v>
      </c>
      <c r="B71" s="5" t="s">
        <v>369</v>
      </c>
      <c r="C71" s="175"/>
      <c r="D71" s="175"/>
      <c r="E71" s="175"/>
      <c r="F71" s="175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6">
        <f>SUM(C69:C71)</f>
        <v>0</v>
      </c>
      <c r="D72" s="186">
        <f>SUM(D69:D71)</f>
        <v>0</v>
      </c>
      <c r="E72" s="186">
        <f>SUM(E69:E71)</f>
        <v>0</v>
      </c>
      <c r="F72" s="186">
        <f t="shared" si="1"/>
        <v>0</v>
      </c>
    </row>
    <row r="73" spans="1:6" ht="15">
      <c r="A73" s="13" t="s">
        <v>531</v>
      </c>
      <c r="B73" s="5" t="s">
        <v>371</v>
      </c>
      <c r="C73" s="175"/>
      <c r="D73" s="175"/>
      <c r="E73" s="175"/>
      <c r="F73" s="175">
        <f t="shared" si="1"/>
        <v>0</v>
      </c>
    </row>
    <row r="74" spans="1:6" ht="15">
      <c r="A74" s="40" t="s">
        <v>372</v>
      </c>
      <c r="B74" s="5" t="s">
        <v>373</v>
      </c>
      <c r="C74" s="175"/>
      <c r="D74" s="175"/>
      <c r="E74" s="175"/>
      <c r="F74" s="175">
        <f t="shared" si="1"/>
        <v>0</v>
      </c>
    </row>
    <row r="75" spans="1:6" ht="15">
      <c r="A75" s="13" t="s">
        <v>532</v>
      </c>
      <c r="B75" s="5" t="s">
        <v>374</v>
      </c>
      <c r="C75" s="175"/>
      <c r="D75" s="175"/>
      <c r="E75" s="175"/>
      <c r="F75" s="175">
        <f t="shared" si="1"/>
        <v>0</v>
      </c>
    </row>
    <row r="76" spans="1:6" ht="15">
      <c r="A76" s="40" t="s">
        <v>375</v>
      </c>
      <c r="B76" s="5" t="s">
        <v>376</v>
      </c>
      <c r="C76" s="175"/>
      <c r="D76" s="175"/>
      <c r="E76" s="175"/>
      <c r="F76" s="175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6">
        <f>SUM(C73:C76)</f>
        <v>0</v>
      </c>
      <c r="D77" s="186">
        <f>SUM(D73:D76)</f>
        <v>0</v>
      </c>
      <c r="E77" s="186">
        <f>SUM(E73:E76)</f>
        <v>0</v>
      </c>
      <c r="F77" s="186">
        <f t="shared" si="1"/>
        <v>0</v>
      </c>
    </row>
    <row r="78" spans="1:6" ht="15">
      <c r="A78" s="5" t="s">
        <v>659</v>
      </c>
      <c r="B78" s="5" t="s">
        <v>378</v>
      </c>
      <c r="C78" s="175"/>
      <c r="D78" s="175"/>
      <c r="E78" s="175"/>
      <c r="F78" s="175">
        <f t="shared" si="1"/>
        <v>0</v>
      </c>
    </row>
    <row r="79" spans="1:6" ht="15">
      <c r="A79" s="5" t="s">
        <v>660</v>
      </c>
      <c r="B79" s="5" t="s">
        <v>378</v>
      </c>
      <c r="C79" s="175"/>
      <c r="D79" s="175"/>
      <c r="E79" s="175"/>
      <c r="F79" s="175">
        <f t="shared" si="1"/>
        <v>0</v>
      </c>
    </row>
    <row r="80" spans="1:6" ht="15">
      <c r="A80" s="5" t="s">
        <v>657</v>
      </c>
      <c r="B80" s="5" t="s">
        <v>379</v>
      </c>
      <c r="C80" s="175"/>
      <c r="D80" s="175"/>
      <c r="E80" s="175"/>
      <c r="F80" s="175">
        <f t="shared" si="1"/>
        <v>0</v>
      </c>
    </row>
    <row r="81" spans="1:6" ht="15">
      <c r="A81" s="5" t="s">
        <v>658</v>
      </c>
      <c r="B81" s="5" t="s">
        <v>379</v>
      </c>
      <c r="C81" s="175"/>
      <c r="D81" s="175"/>
      <c r="E81" s="175"/>
      <c r="F81" s="175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6">
        <f>SUM(C78:C81)</f>
        <v>0</v>
      </c>
      <c r="D82" s="186">
        <f>SUM(D78:D81)</f>
        <v>0</v>
      </c>
      <c r="E82" s="186">
        <f>SUM(E78:E81)</f>
        <v>0</v>
      </c>
      <c r="F82" s="186">
        <f t="shared" si="1"/>
        <v>0</v>
      </c>
    </row>
    <row r="83" spans="1:6" ht="15">
      <c r="A83" s="40" t="s">
        <v>381</v>
      </c>
      <c r="B83" s="5" t="s">
        <v>382</v>
      </c>
      <c r="C83" s="175"/>
      <c r="D83" s="175"/>
      <c r="E83" s="175"/>
      <c r="F83" s="175">
        <f t="shared" si="1"/>
        <v>0</v>
      </c>
    </row>
    <row r="84" spans="1:6" ht="15">
      <c r="A84" s="40" t="s">
        <v>383</v>
      </c>
      <c r="B84" s="5" t="s">
        <v>384</v>
      </c>
      <c r="C84" s="175"/>
      <c r="D84" s="175"/>
      <c r="E84" s="175"/>
      <c r="F84" s="175">
        <f t="shared" si="1"/>
        <v>0</v>
      </c>
    </row>
    <row r="85" spans="1:6" ht="15">
      <c r="A85" s="40" t="s">
        <v>385</v>
      </c>
      <c r="B85" s="5" t="s">
        <v>386</v>
      </c>
      <c r="C85" s="175">
        <v>40178000</v>
      </c>
      <c r="D85" s="175"/>
      <c r="E85" s="175"/>
      <c r="F85" s="175">
        <f t="shared" si="1"/>
        <v>40178000</v>
      </c>
    </row>
    <row r="86" spans="1:6" ht="15">
      <c r="A86" s="40" t="s">
        <v>387</v>
      </c>
      <c r="B86" s="5" t="s">
        <v>388</v>
      </c>
      <c r="C86" s="175"/>
      <c r="D86" s="175"/>
      <c r="E86" s="175"/>
      <c r="F86" s="175">
        <f t="shared" si="1"/>
        <v>0</v>
      </c>
    </row>
    <row r="87" spans="1:6" ht="15">
      <c r="A87" s="13" t="s">
        <v>533</v>
      </c>
      <c r="B87" s="5" t="s">
        <v>389</v>
      </c>
      <c r="C87" s="175"/>
      <c r="D87" s="175"/>
      <c r="E87" s="175"/>
      <c r="F87" s="175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6">
        <f>C72+C77+C82+C83+C84+C85+C86+C87</f>
        <v>40178000</v>
      </c>
      <c r="D88" s="186">
        <f>D72+D77+D82+D83+D84+D85+D86+D87</f>
        <v>0</v>
      </c>
      <c r="E88" s="186">
        <f>E72+E77+E82+E83+E84+E85+E86+E87</f>
        <v>0</v>
      </c>
      <c r="F88" s="186">
        <f t="shared" si="1"/>
        <v>40178000</v>
      </c>
    </row>
    <row r="89" spans="1:6" ht="15">
      <c r="A89" s="13" t="s">
        <v>392</v>
      </c>
      <c r="B89" s="5" t="s">
        <v>393</v>
      </c>
      <c r="C89" s="175"/>
      <c r="D89" s="175"/>
      <c r="E89" s="175"/>
      <c r="F89" s="175">
        <f t="shared" si="1"/>
        <v>0</v>
      </c>
    </row>
    <row r="90" spans="1:6" ht="15">
      <c r="A90" s="13" t="s">
        <v>394</v>
      </c>
      <c r="B90" s="5" t="s">
        <v>395</v>
      </c>
      <c r="C90" s="175"/>
      <c r="D90" s="175"/>
      <c r="E90" s="175"/>
      <c r="F90" s="175">
        <f t="shared" si="1"/>
        <v>0</v>
      </c>
    </row>
    <row r="91" spans="1:6" ht="15">
      <c r="A91" s="40" t="s">
        <v>396</v>
      </c>
      <c r="B91" s="5" t="s">
        <v>397</v>
      </c>
      <c r="C91" s="175"/>
      <c r="D91" s="175"/>
      <c r="E91" s="175"/>
      <c r="F91" s="175">
        <f t="shared" si="1"/>
        <v>0</v>
      </c>
    </row>
    <row r="92" spans="1:6" ht="15">
      <c r="A92" s="40" t="s">
        <v>534</v>
      </c>
      <c r="B92" s="5" t="s">
        <v>398</v>
      </c>
      <c r="C92" s="175"/>
      <c r="D92" s="175"/>
      <c r="E92" s="175"/>
      <c r="F92" s="175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6">
        <f>SUM(C89:C92)</f>
        <v>0</v>
      </c>
      <c r="D93" s="186">
        <f>SUM(D89:D92)</f>
        <v>0</v>
      </c>
      <c r="E93" s="186">
        <f>SUM(E89:E92)</f>
        <v>0</v>
      </c>
      <c r="F93" s="186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6"/>
      <c r="D94" s="186"/>
      <c r="E94" s="186"/>
      <c r="F94" s="186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7">
        <f>C94+C93+C88</f>
        <v>40178000</v>
      </c>
      <c r="D95" s="177">
        <f>D94+D93+D88</f>
        <v>0</v>
      </c>
      <c r="E95" s="177">
        <f>E94+E93+E88</f>
        <v>0</v>
      </c>
      <c r="F95" s="177">
        <f t="shared" si="1"/>
        <v>40178000</v>
      </c>
    </row>
    <row r="96" spans="1:6" s="155" customFormat="1" ht="15.75">
      <c r="A96" s="131" t="s">
        <v>536</v>
      </c>
      <c r="B96" s="131"/>
      <c r="C96" s="177">
        <f>C95+C66</f>
        <v>40178000</v>
      </c>
      <c r="D96" s="177">
        <f>D95+D66</f>
        <v>0</v>
      </c>
      <c r="E96" s="177">
        <f>E95+E66</f>
        <v>0</v>
      </c>
      <c r="F96" s="177">
        <f t="shared" si="1"/>
        <v>40178000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 3/2018. (II.22.)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A21" sqref="A21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18.140625" style="180" customWidth="1"/>
    <col min="4" max="4" width="14.140625" style="180" customWidth="1"/>
    <col min="5" max="5" width="14.00390625" style="180" customWidth="1"/>
    <col min="6" max="6" width="17.28125" style="180" customWidth="1"/>
    <col min="7" max="16384" width="9.140625" style="148" customWidth="1"/>
  </cols>
  <sheetData>
    <row r="1" spans="1:6" ht="24" customHeight="1">
      <c r="A1" s="277" t="s">
        <v>723</v>
      </c>
      <c r="B1" s="283"/>
      <c r="C1" s="283"/>
      <c r="D1" s="283"/>
      <c r="E1" s="283"/>
      <c r="F1" s="284"/>
    </row>
    <row r="2" spans="1:8" ht="24" customHeight="1">
      <c r="A2" s="279" t="s">
        <v>692</v>
      </c>
      <c r="B2" s="283"/>
      <c r="C2" s="283"/>
      <c r="D2" s="283"/>
      <c r="E2" s="283"/>
      <c r="F2" s="284"/>
      <c r="H2" s="91"/>
    </row>
    <row r="3" ht="18">
      <c r="A3" s="149"/>
    </row>
    <row r="4" ht="15">
      <c r="A4" s="133" t="s">
        <v>672</v>
      </c>
    </row>
    <row r="5" spans="1:6" ht="30">
      <c r="A5" s="2" t="s">
        <v>100</v>
      </c>
      <c r="B5" s="3" t="s">
        <v>51</v>
      </c>
      <c r="C5" s="183" t="s">
        <v>610</v>
      </c>
      <c r="D5" s="183" t="s">
        <v>611</v>
      </c>
      <c r="E5" s="225" t="s">
        <v>68</v>
      </c>
      <c r="F5" s="184" t="s">
        <v>41</v>
      </c>
    </row>
    <row r="6" spans="1:6" ht="15" customHeight="1">
      <c r="A6" s="34" t="s">
        <v>280</v>
      </c>
      <c r="B6" s="6" t="s">
        <v>281</v>
      </c>
      <c r="C6" s="175">
        <v>66517814</v>
      </c>
      <c r="D6" s="175"/>
      <c r="E6" s="175"/>
      <c r="F6" s="175">
        <f>C6+D6+E6</f>
        <v>66517814</v>
      </c>
    </row>
    <row r="7" spans="1:6" ht="15" customHeight="1">
      <c r="A7" s="5" t="s">
        <v>282</v>
      </c>
      <c r="B7" s="6" t="s">
        <v>283</v>
      </c>
      <c r="C7" s="175"/>
      <c r="D7" s="175"/>
      <c r="E7" s="175"/>
      <c r="F7" s="175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5">
        <v>9523452</v>
      </c>
      <c r="D8" s="175"/>
      <c r="E8" s="175"/>
      <c r="F8" s="175">
        <f t="shared" si="0"/>
        <v>9523452</v>
      </c>
    </row>
    <row r="9" spans="1:6" ht="15" customHeight="1">
      <c r="A9" s="5" t="s">
        <v>286</v>
      </c>
      <c r="B9" s="6" t="s">
        <v>287</v>
      </c>
      <c r="C9" s="175">
        <v>1800000</v>
      </c>
      <c r="D9" s="175"/>
      <c r="E9" s="175"/>
      <c r="F9" s="175">
        <f t="shared" si="0"/>
        <v>1800000</v>
      </c>
    </row>
    <row r="10" spans="1:6" ht="15" customHeight="1">
      <c r="A10" s="5" t="s">
        <v>709</v>
      </c>
      <c r="B10" s="6" t="s">
        <v>289</v>
      </c>
      <c r="C10" s="175"/>
      <c r="D10" s="175"/>
      <c r="E10" s="175"/>
      <c r="F10" s="175">
        <f t="shared" si="0"/>
        <v>0</v>
      </c>
    </row>
    <row r="11" spans="1:6" ht="15" customHeight="1">
      <c r="A11" s="5" t="s">
        <v>710</v>
      </c>
      <c r="B11" s="6" t="s">
        <v>291</v>
      </c>
      <c r="C11" s="175"/>
      <c r="D11" s="175"/>
      <c r="E11" s="175"/>
      <c r="F11" s="175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6">
        <f>SUM(C6:C11)</f>
        <v>77841266</v>
      </c>
      <c r="D12" s="186">
        <f>SUM(D6:D11)</f>
        <v>0</v>
      </c>
      <c r="E12" s="186">
        <f>SUM(E6:E11)</f>
        <v>0</v>
      </c>
      <c r="F12" s="186">
        <f t="shared" si="0"/>
        <v>77841266</v>
      </c>
    </row>
    <row r="13" spans="1:6" ht="15" customHeight="1">
      <c r="A13" s="5" t="s">
        <v>293</v>
      </c>
      <c r="B13" s="6" t="s">
        <v>294</v>
      </c>
      <c r="C13" s="175"/>
      <c r="D13" s="175"/>
      <c r="E13" s="175"/>
      <c r="F13" s="175">
        <f t="shared" si="0"/>
        <v>0</v>
      </c>
    </row>
    <row r="14" spans="1:6" ht="15" customHeight="1">
      <c r="A14" s="5" t="s">
        <v>295</v>
      </c>
      <c r="B14" s="6" t="s">
        <v>296</v>
      </c>
      <c r="C14" s="175"/>
      <c r="D14" s="175"/>
      <c r="E14" s="175"/>
      <c r="F14" s="175">
        <f t="shared" si="0"/>
        <v>0</v>
      </c>
    </row>
    <row r="15" spans="1:6" ht="15" customHeight="1">
      <c r="A15" s="5" t="s">
        <v>499</v>
      </c>
      <c r="B15" s="6" t="s">
        <v>297</v>
      </c>
      <c r="C15" s="175"/>
      <c r="D15" s="175"/>
      <c r="E15" s="175"/>
      <c r="F15" s="175">
        <f t="shared" si="0"/>
        <v>0</v>
      </c>
    </row>
    <row r="16" spans="1:6" ht="15" customHeight="1">
      <c r="A16" s="5" t="s">
        <v>500</v>
      </c>
      <c r="B16" s="6" t="s">
        <v>298</v>
      </c>
      <c r="C16" s="175"/>
      <c r="D16" s="175"/>
      <c r="E16" s="175"/>
      <c r="F16" s="175">
        <f t="shared" si="0"/>
        <v>0</v>
      </c>
    </row>
    <row r="17" spans="1:6" ht="15" customHeight="1">
      <c r="A17" s="5" t="s">
        <v>501</v>
      </c>
      <c r="B17" s="6" t="s">
        <v>299</v>
      </c>
      <c r="C17" s="175">
        <v>31471884</v>
      </c>
      <c r="D17" s="175"/>
      <c r="E17" s="175"/>
      <c r="F17" s="175">
        <f t="shared" si="0"/>
        <v>31471884</v>
      </c>
    </row>
    <row r="18" spans="1:6" s="153" customFormat="1" ht="15" customHeight="1">
      <c r="A18" s="42" t="s">
        <v>539</v>
      </c>
      <c r="B18" s="55" t="s">
        <v>300</v>
      </c>
      <c r="C18" s="176">
        <f>C12+C13+C14+C15+C16+C17</f>
        <v>109313150</v>
      </c>
      <c r="D18" s="176">
        <f>D12+D13+D14+D15+D16+D17</f>
        <v>0</v>
      </c>
      <c r="E18" s="176">
        <f>E12+E13+E14+E15+E16+E17</f>
        <v>0</v>
      </c>
      <c r="F18" s="176">
        <f t="shared" si="0"/>
        <v>109313150</v>
      </c>
    </row>
    <row r="19" spans="1:6" ht="15" customHeight="1">
      <c r="A19" s="5" t="s">
        <v>505</v>
      </c>
      <c r="B19" s="6" t="s">
        <v>309</v>
      </c>
      <c r="C19" s="175"/>
      <c r="D19" s="175"/>
      <c r="E19" s="175"/>
      <c r="F19" s="175">
        <f t="shared" si="0"/>
        <v>0</v>
      </c>
    </row>
    <row r="20" spans="1:6" ht="15" customHeight="1">
      <c r="A20" s="5" t="s">
        <v>506</v>
      </c>
      <c r="B20" s="6" t="s">
        <v>310</v>
      </c>
      <c r="C20" s="175"/>
      <c r="D20" s="175"/>
      <c r="E20" s="175"/>
      <c r="F20" s="175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6">
        <f>SUM(C19:C20)</f>
        <v>0</v>
      </c>
      <c r="D21" s="186">
        <f>SUM(D19:D20)</f>
        <v>0</v>
      </c>
      <c r="E21" s="186">
        <f>SUM(E19:E20)</f>
        <v>0</v>
      </c>
      <c r="F21" s="186">
        <f t="shared" si="0"/>
        <v>0</v>
      </c>
    </row>
    <row r="22" spans="1:6" ht="15" customHeight="1">
      <c r="A22" s="5" t="s">
        <v>507</v>
      </c>
      <c r="B22" s="6" t="s">
        <v>312</v>
      </c>
      <c r="C22" s="175"/>
      <c r="D22" s="175"/>
      <c r="E22" s="175"/>
      <c r="F22" s="175">
        <f t="shared" si="0"/>
        <v>0</v>
      </c>
    </row>
    <row r="23" spans="1:6" ht="15" customHeight="1">
      <c r="A23" s="5" t="s">
        <v>508</v>
      </c>
      <c r="B23" s="6" t="s">
        <v>313</v>
      </c>
      <c r="C23" s="175"/>
      <c r="D23" s="175"/>
      <c r="E23" s="175"/>
      <c r="F23" s="175">
        <f t="shared" si="0"/>
        <v>0</v>
      </c>
    </row>
    <row r="24" spans="1:6" ht="15" customHeight="1">
      <c r="A24" s="5" t="s">
        <v>509</v>
      </c>
      <c r="B24" s="6" t="s">
        <v>314</v>
      </c>
      <c r="C24" s="175">
        <v>2500000</v>
      </c>
      <c r="D24" s="175"/>
      <c r="E24" s="175"/>
      <c r="F24" s="175">
        <f t="shared" si="0"/>
        <v>2500000</v>
      </c>
    </row>
    <row r="25" spans="1:6" ht="15" customHeight="1">
      <c r="A25" s="5" t="s">
        <v>510</v>
      </c>
      <c r="B25" s="6" t="s">
        <v>315</v>
      </c>
      <c r="C25" s="175">
        <v>6900000</v>
      </c>
      <c r="D25" s="175"/>
      <c r="E25" s="175"/>
      <c r="F25" s="175">
        <f t="shared" si="0"/>
        <v>6900000</v>
      </c>
    </row>
    <row r="26" spans="1:6" ht="15" customHeight="1">
      <c r="A26" s="5" t="s">
        <v>511</v>
      </c>
      <c r="B26" s="6" t="s">
        <v>318</v>
      </c>
      <c r="C26" s="175"/>
      <c r="D26" s="175"/>
      <c r="E26" s="175"/>
      <c r="F26" s="175">
        <f t="shared" si="0"/>
        <v>0</v>
      </c>
    </row>
    <row r="27" spans="1:6" ht="15" customHeight="1">
      <c r="A27" s="5" t="s">
        <v>319</v>
      </c>
      <c r="B27" s="6" t="s">
        <v>320</v>
      </c>
      <c r="C27" s="175"/>
      <c r="D27" s="175"/>
      <c r="E27" s="175"/>
      <c r="F27" s="175">
        <f t="shared" si="0"/>
        <v>0</v>
      </c>
    </row>
    <row r="28" spans="1:6" ht="15" customHeight="1">
      <c r="A28" s="5" t="s">
        <v>512</v>
      </c>
      <c r="B28" s="6" t="s">
        <v>321</v>
      </c>
      <c r="C28" s="175">
        <v>2300000</v>
      </c>
      <c r="D28" s="175"/>
      <c r="E28" s="175"/>
      <c r="F28" s="175">
        <f t="shared" si="0"/>
        <v>2300000</v>
      </c>
    </row>
    <row r="29" spans="1:6" ht="15" customHeight="1">
      <c r="A29" s="5" t="s">
        <v>513</v>
      </c>
      <c r="B29" s="6" t="s">
        <v>326</v>
      </c>
      <c r="C29" s="175"/>
      <c r="D29" s="175"/>
      <c r="E29" s="175"/>
      <c r="F29" s="175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6">
        <f>SUM(C25:C29)</f>
        <v>9200000</v>
      </c>
      <c r="D30" s="186">
        <f>SUM(D25:D29)</f>
        <v>0</v>
      </c>
      <c r="E30" s="186">
        <f>SUM(E25:E29)</f>
        <v>0</v>
      </c>
      <c r="F30" s="186">
        <f t="shared" si="0"/>
        <v>9200000</v>
      </c>
    </row>
    <row r="31" spans="1:6" ht="15" customHeight="1">
      <c r="A31" s="5" t="s">
        <v>514</v>
      </c>
      <c r="B31" s="6" t="s">
        <v>330</v>
      </c>
      <c r="C31" s="175">
        <v>2900000</v>
      </c>
      <c r="D31" s="175"/>
      <c r="E31" s="175"/>
      <c r="F31" s="175">
        <f t="shared" si="0"/>
        <v>2900000</v>
      </c>
    </row>
    <row r="32" spans="1:6" s="153" customFormat="1" ht="15" customHeight="1">
      <c r="A32" s="42" t="s">
        <v>543</v>
      </c>
      <c r="B32" s="55" t="s">
        <v>331</v>
      </c>
      <c r="C32" s="176">
        <f>C21+C22+C23+C24+C30+C31</f>
        <v>14600000</v>
      </c>
      <c r="D32" s="176">
        <f>D21+D22+D23+D24+D30+D31</f>
        <v>0</v>
      </c>
      <c r="E32" s="176">
        <f>E21+E22+E23+E24+E30+E31</f>
        <v>0</v>
      </c>
      <c r="F32" s="176">
        <f t="shared" si="0"/>
        <v>14600000</v>
      </c>
    </row>
    <row r="33" spans="1:6" ht="15" customHeight="1">
      <c r="A33" s="13" t="s">
        <v>332</v>
      </c>
      <c r="B33" s="6" t="s">
        <v>333</v>
      </c>
      <c r="C33" s="175"/>
      <c r="D33" s="175"/>
      <c r="E33" s="175"/>
      <c r="F33" s="175">
        <f t="shared" si="0"/>
        <v>0</v>
      </c>
    </row>
    <row r="34" spans="1:6" ht="15" customHeight="1">
      <c r="A34" s="13" t="s">
        <v>515</v>
      </c>
      <c r="B34" s="6" t="s">
        <v>334</v>
      </c>
      <c r="C34" s="175">
        <v>3250000</v>
      </c>
      <c r="D34" s="175"/>
      <c r="E34" s="175"/>
      <c r="F34" s="175">
        <f t="shared" si="0"/>
        <v>3250000</v>
      </c>
    </row>
    <row r="35" spans="1:6" ht="15" customHeight="1">
      <c r="A35" s="13" t="s">
        <v>516</v>
      </c>
      <c r="B35" s="6" t="s">
        <v>335</v>
      </c>
      <c r="C35" s="175"/>
      <c r="D35" s="175"/>
      <c r="E35" s="175"/>
      <c r="F35" s="175">
        <f t="shared" si="0"/>
        <v>0</v>
      </c>
    </row>
    <row r="36" spans="1:6" ht="15" customHeight="1">
      <c r="A36" s="13" t="s">
        <v>517</v>
      </c>
      <c r="B36" s="6" t="s">
        <v>336</v>
      </c>
      <c r="C36" s="175">
        <v>4926000</v>
      </c>
      <c r="D36" s="175"/>
      <c r="E36" s="175"/>
      <c r="F36" s="175">
        <f t="shared" si="0"/>
        <v>4926000</v>
      </c>
    </row>
    <row r="37" spans="1:6" ht="15" customHeight="1">
      <c r="A37" s="13" t="s">
        <v>337</v>
      </c>
      <c r="B37" s="6" t="s">
        <v>338</v>
      </c>
      <c r="C37" s="175">
        <v>3796000</v>
      </c>
      <c r="D37" s="175"/>
      <c r="E37" s="175"/>
      <c r="F37" s="175">
        <f t="shared" si="0"/>
        <v>3796000</v>
      </c>
    </row>
    <row r="38" spans="1:6" ht="15" customHeight="1">
      <c r="A38" s="13" t="s">
        <v>339</v>
      </c>
      <c r="B38" s="6" t="s">
        <v>340</v>
      </c>
      <c r="C38" s="175">
        <v>2908500</v>
      </c>
      <c r="D38" s="175"/>
      <c r="E38" s="175"/>
      <c r="F38" s="175">
        <f t="shared" si="0"/>
        <v>2908500</v>
      </c>
    </row>
    <row r="39" spans="1:6" ht="15" customHeight="1">
      <c r="A39" s="13" t="s">
        <v>341</v>
      </c>
      <c r="B39" s="6" t="s">
        <v>342</v>
      </c>
      <c r="C39" s="175">
        <v>1840000</v>
      </c>
      <c r="D39" s="175"/>
      <c r="E39" s="175"/>
      <c r="F39" s="175">
        <f t="shared" si="0"/>
        <v>1840000</v>
      </c>
    </row>
    <row r="40" spans="1:6" ht="15" customHeight="1">
      <c r="A40" s="13" t="s">
        <v>693</v>
      </c>
      <c r="B40" s="6" t="s">
        <v>343</v>
      </c>
      <c r="C40" s="175">
        <v>20000</v>
      </c>
      <c r="D40" s="175"/>
      <c r="E40" s="175"/>
      <c r="F40" s="175">
        <f t="shared" si="0"/>
        <v>20000</v>
      </c>
    </row>
    <row r="41" spans="1:6" ht="15" customHeight="1">
      <c r="A41" s="13" t="s">
        <v>519</v>
      </c>
      <c r="B41" s="6" t="s">
        <v>344</v>
      </c>
      <c r="C41" s="175"/>
      <c r="D41" s="175"/>
      <c r="E41" s="175"/>
      <c r="F41" s="175">
        <f t="shared" si="0"/>
        <v>0</v>
      </c>
    </row>
    <row r="42" spans="1:6" ht="15" customHeight="1">
      <c r="A42" s="13" t="s">
        <v>520</v>
      </c>
      <c r="B42" s="6" t="s">
        <v>345</v>
      </c>
      <c r="C42" s="175"/>
      <c r="D42" s="175"/>
      <c r="E42" s="175"/>
      <c r="F42" s="175">
        <f t="shared" si="0"/>
        <v>0</v>
      </c>
    </row>
    <row r="43" spans="1:6" s="153" customFormat="1" ht="15" customHeight="1">
      <c r="A43" s="54" t="s">
        <v>544</v>
      </c>
      <c r="B43" s="55" t="s">
        <v>346</v>
      </c>
      <c r="C43" s="176">
        <f>SUM(C33:C42)</f>
        <v>16740500</v>
      </c>
      <c r="D43" s="176">
        <f>SUM(D33:D42)</f>
        <v>0</v>
      </c>
      <c r="E43" s="176">
        <f>SUM(E33:E42)</f>
        <v>0</v>
      </c>
      <c r="F43" s="176">
        <f t="shared" si="0"/>
        <v>16740500</v>
      </c>
    </row>
    <row r="44" spans="1:6" ht="15" customHeight="1">
      <c r="A44" s="13" t="s">
        <v>355</v>
      </c>
      <c r="B44" s="6" t="s">
        <v>356</v>
      </c>
      <c r="C44" s="175"/>
      <c r="D44" s="175"/>
      <c r="E44" s="175"/>
      <c r="F44" s="175">
        <f t="shared" si="0"/>
        <v>0</v>
      </c>
    </row>
    <row r="45" spans="1:6" ht="15" customHeight="1">
      <c r="A45" s="5" t="s">
        <v>524</v>
      </c>
      <c r="B45" s="6" t="s">
        <v>357</v>
      </c>
      <c r="C45" s="175"/>
      <c r="D45" s="175"/>
      <c r="E45" s="175"/>
      <c r="F45" s="175">
        <f t="shared" si="0"/>
        <v>0</v>
      </c>
    </row>
    <row r="46" spans="1:6" ht="15" customHeight="1">
      <c r="A46" s="13" t="s">
        <v>525</v>
      </c>
      <c r="B46" s="6" t="s">
        <v>358</v>
      </c>
      <c r="C46" s="175"/>
      <c r="D46" s="175"/>
      <c r="E46" s="175"/>
      <c r="F46" s="175">
        <f t="shared" si="0"/>
        <v>0</v>
      </c>
    </row>
    <row r="47" spans="1:6" s="153" customFormat="1" ht="15" customHeight="1">
      <c r="A47" s="42" t="s">
        <v>546</v>
      </c>
      <c r="B47" s="55" t="s">
        <v>359</v>
      </c>
      <c r="C47" s="176">
        <f>SUM(C44:C46)</f>
        <v>0</v>
      </c>
      <c r="D47" s="176">
        <f>SUM(D44:D46)</f>
        <v>0</v>
      </c>
      <c r="E47" s="176">
        <f>SUM(E44:E46)</f>
        <v>0</v>
      </c>
      <c r="F47" s="176">
        <f t="shared" si="0"/>
        <v>0</v>
      </c>
    </row>
    <row r="48" spans="1:6" s="154" customFormat="1" ht="15" customHeight="1">
      <c r="A48" s="63" t="s">
        <v>69</v>
      </c>
      <c r="B48" s="167"/>
      <c r="C48" s="188">
        <f>C47+C43+C32+C18</f>
        <v>140653650</v>
      </c>
      <c r="D48" s="188">
        <f>D47+D43+D32+D18</f>
        <v>0</v>
      </c>
      <c r="E48" s="188">
        <f>E47+E43+E32+E18</f>
        <v>0</v>
      </c>
      <c r="F48" s="188">
        <f t="shared" si="0"/>
        <v>140653650</v>
      </c>
    </row>
    <row r="49" spans="1:6" ht="15" customHeight="1">
      <c r="A49" s="5" t="s">
        <v>301</v>
      </c>
      <c r="B49" s="6" t="s">
        <v>302</v>
      </c>
      <c r="C49" s="175">
        <v>14716736</v>
      </c>
      <c r="D49" s="175"/>
      <c r="E49" s="175"/>
      <c r="F49" s="175">
        <f t="shared" si="0"/>
        <v>14716736</v>
      </c>
    </row>
    <row r="50" spans="1:6" ht="15" customHeight="1">
      <c r="A50" s="5" t="s">
        <v>303</v>
      </c>
      <c r="B50" s="6" t="s">
        <v>304</v>
      </c>
      <c r="C50" s="175"/>
      <c r="D50" s="175"/>
      <c r="E50" s="175"/>
      <c r="F50" s="175">
        <f t="shared" si="0"/>
        <v>0</v>
      </c>
    </row>
    <row r="51" spans="1:6" ht="15" customHeight="1">
      <c r="A51" s="5" t="s">
        <v>502</v>
      </c>
      <c r="B51" s="6" t="s">
        <v>305</v>
      </c>
      <c r="C51" s="175"/>
      <c r="D51" s="175"/>
      <c r="E51" s="175"/>
      <c r="F51" s="175">
        <f t="shared" si="0"/>
        <v>0</v>
      </c>
    </row>
    <row r="52" spans="1:6" ht="15" customHeight="1">
      <c r="A52" s="5" t="s">
        <v>503</v>
      </c>
      <c r="B52" s="6" t="s">
        <v>306</v>
      </c>
      <c r="C52" s="175"/>
      <c r="D52" s="175"/>
      <c r="E52" s="175"/>
      <c r="F52" s="175">
        <f t="shared" si="0"/>
        <v>0</v>
      </c>
    </row>
    <row r="53" spans="1:6" ht="15" customHeight="1">
      <c r="A53" s="5" t="s">
        <v>504</v>
      </c>
      <c r="B53" s="6" t="s">
        <v>307</v>
      </c>
      <c r="C53" s="175">
        <v>28288291</v>
      </c>
      <c r="D53" s="175"/>
      <c r="E53" s="175"/>
      <c r="F53" s="175">
        <f t="shared" si="0"/>
        <v>28288291</v>
      </c>
    </row>
    <row r="54" spans="1:6" s="153" customFormat="1" ht="15" customHeight="1">
      <c r="A54" s="42" t="s">
        <v>540</v>
      </c>
      <c r="B54" s="55" t="s">
        <v>308</v>
      </c>
      <c r="C54" s="176">
        <f>SUM(C49:C53)</f>
        <v>43005027</v>
      </c>
      <c r="D54" s="176">
        <f>SUM(D49:D53)</f>
        <v>0</v>
      </c>
      <c r="E54" s="176">
        <f>SUM(E49:E53)</f>
        <v>0</v>
      </c>
      <c r="F54" s="176">
        <f t="shared" si="0"/>
        <v>43005027</v>
      </c>
    </row>
    <row r="55" spans="1:6" ht="15" customHeight="1">
      <c r="A55" s="13" t="s">
        <v>521</v>
      </c>
      <c r="B55" s="6" t="s">
        <v>347</v>
      </c>
      <c r="C55" s="175"/>
      <c r="D55" s="175"/>
      <c r="E55" s="175"/>
      <c r="F55" s="175">
        <f t="shared" si="0"/>
        <v>0</v>
      </c>
    </row>
    <row r="56" spans="1:6" ht="15" customHeight="1">
      <c r="A56" s="13" t="s">
        <v>522</v>
      </c>
      <c r="B56" s="6" t="s">
        <v>348</v>
      </c>
      <c r="C56" s="175"/>
      <c r="D56" s="175"/>
      <c r="E56" s="175"/>
      <c r="F56" s="175">
        <f t="shared" si="0"/>
        <v>0</v>
      </c>
    </row>
    <row r="57" spans="1:6" ht="15" customHeight="1">
      <c r="A57" s="13" t="s">
        <v>349</v>
      </c>
      <c r="B57" s="6" t="s">
        <v>350</v>
      </c>
      <c r="C57" s="175"/>
      <c r="D57" s="175"/>
      <c r="E57" s="175"/>
      <c r="F57" s="175">
        <f t="shared" si="0"/>
        <v>0</v>
      </c>
    </row>
    <row r="58" spans="1:6" ht="15" customHeight="1">
      <c r="A58" s="13" t="s">
        <v>523</v>
      </c>
      <c r="B58" s="6" t="s">
        <v>351</v>
      </c>
      <c r="C58" s="175"/>
      <c r="D58" s="175"/>
      <c r="E58" s="175"/>
      <c r="F58" s="175">
        <f t="shared" si="0"/>
        <v>0</v>
      </c>
    </row>
    <row r="59" spans="1:6" ht="15" customHeight="1">
      <c r="A59" s="13" t="s">
        <v>352</v>
      </c>
      <c r="B59" s="6" t="s">
        <v>353</v>
      </c>
      <c r="C59" s="175"/>
      <c r="D59" s="175"/>
      <c r="E59" s="175"/>
      <c r="F59" s="175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6">
        <f>SUM(C55:C59)</f>
        <v>0</v>
      </c>
      <c r="D60" s="176">
        <f>SUM(D55:D59)</f>
        <v>0</v>
      </c>
      <c r="E60" s="176">
        <f>SUM(E55:E59)</f>
        <v>0</v>
      </c>
      <c r="F60" s="176">
        <f t="shared" si="0"/>
        <v>0</v>
      </c>
    </row>
    <row r="61" spans="1:6" ht="15" customHeight="1">
      <c r="A61" s="13" t="s">
        <v>360</v>
      </c>
      <c r="B61" s="6" t="s">
        <v>361</v>
      </c>
      <c r="C61" s="175"/>
      <c r="D61" s="175"/>
      <c r="E61" s="175"/>
      <c r="F61" s="175">
        <f t="shared" si="0"/>
        <v>0</v>
      </c>
    </row>
    <row r="62" spans="1:6" ht="15" customHeight="1">
      <c r="A62" s="5" t="s">
        <v>526</v>
      </c>
      <c r="B62" s="6" t="s">
        <v>362</v>
      </c>
      <c r="C62" s="175"/>
      <c r="D62" s="175"/>
      <c r="E62" s="175"/>
      <c r="F62" s="175">
        <f t="shared" si="0"/>
        <v>0</v>
      </c>
    </row>
    <row r="63" spans="1:6" ht="15" customHeight="1">
      <c r="A63" s="13" t="s">
        <v>527</v>
      </c>
      <c r="B63" s="6" t="s">
        <v>363</v>
      </c>
      <c r="C63" s="175"/>
      <c r="D63" s="175"/>
      <c r="E63" s="175"/>
      <c r="F63" s="175">
        <f t="shared" si="0"/>
        <v>0</v>
      </c>
    </row>
    <row r="64" spans="1:6" s="153" customFormat="1" ht="15" customHeight="1">
      <c r="A64" s="42" t="s">
        <v>548</v>
      </c>
      <c r="B64" s="55" t="s">
        <v>364</v>
      </c>
      <c r="C64" s="176">
        <f>SUM(C61:C63)</f>
        <v>0</v>
      </c>
      <c r="D64" s="176">
        <f>SUM(D61:D63)</f>
        <v>0</v>
      </c>
      <c r="E64" s="176">
        <f>SUM(E61:E63)</f>
        <v>0</v>
      </c>
      <c r="F64" s="176">
        <f t="shared" si="0"/>
        <v>0</v>
      </c>
    </row>
    <row r="65" spans="1:6" s="169" customFormat="1" ht="15" customHeight="1">
      <c r="A65" s="63" t="s">
        <v>70</v>
      </c>
      <c r="B65" s="168"/>
      <c r="C65" s="197">
        <f>C64+C60+C54</f>
        <v>43005027</v>
      </c>
      <c r="D65" s="197">
        <f>D64+D60+D54</f>
        <v>0</v>
      </c>
      <c r="E65" s="197">
        <f>E64+E60+E54</f>
        <v>0</v>
      </c>
      <c r="F65" s="197">
        <f t="shared" si="0"/>
        <v>43005027</v>
      </c>
    </row>
    <row r="66" spans="1:6" s="155" customFormat="1" ht="15.75">
      <c r="A66" s="52" t="s">
        <v>547</v>
      </c>
      <c r="B66" s="38" t="s">
        <v>365</v>
      </c>
      <c r="C66" s="177">
        <f>C65+C48</f>
        <v>183658677</v>
      </c>
      <c r="D66" s="177">
        <f>D65+D48</f>
        <v>0</v>
      </c>
      <c r="E66" s="177">
        <f>E65+E48</f>
        <v>0</v>
      </c>
      <c r="F66" s="177">
        <f t="shared" si="0"/>
        <v>183658677</v>
      </c>
    </row>
    <row r="67" spans="1:6" s="155" customFormat="1" ht="15.75">
      <c r="A67" s="166" t="s">
        <v>71</v>
      </c>
      <c r="B67" s="107"/>
      <c r="C67" s="177">
        <f>C48-'kiadások összetolt'!C74</f>
        <v>-1612083</v>
      </c>
      <c r="D67" s="177">
        <f>D48-'kiadások összetolt'!D74</f>
        <v>0</v>
      </c>
      <c r="E67" s="177">
        <f>E48-'kiadások összetolt'!E74</f>
        <v>0</v>
      </c>
      <c r="F67" s="177">
        <f>F48-'kiadások összetolt'!F74</f>
        <v>-1612083</v>
      </c>
    </row>
    <row r="68" spans="1:6" s="155" customFormat="1" ht="15.75">
      <c r="A68" s="166" t="s">
        <v>72</v>
      </c>
      <c r="B68" s="107"/>
      <c r="C68" s="177">
        <f>C65-'kiadások összetolt'!C98</f>
        <v>-117850209</v>
      </c>
      <c r="D68" s="177">
        <f>D65-'kiadások önkorm'!D98</f>
        <v>0</v>
      </c>
      <c r="E68" s="177">
        <f>E65-'kiadások önkorm'!E98</f>
        <v>0</v>
      </c>
      <c r="F68" s="177">
        <f t="shared" si="0"/>
        <v>-117850209</v>
      </c>
    </row>
    <row r="69" spans="1:6" ht="15">
      <c r="A69" s="40" t="s">
        <v>529</v>
      </c>
      <c r="B69" s="5" t="s">
        <v>366</v>
      </c>
      <c r="C69" s="175"/>
      <c r="D69" s="175"/>
      <c r="E69" s="175"/>
      <c r="F69" s="175">
        <f t="shared" si="0"/>
        <v>0</v>
      </c>
    </row>
    <row r="70" spans="1:6" ht="15">
      <c r="A70" s="13" t="s">
        <v>367</v>
      </c>
      <c r="B70" s="5" t="s">
        <v>368</v>
      </c>
      <c r="C70" s="175"/>
      <c r="D70" s="175"/>
      <c r="E70" s="175"/>
      <c r="F70" s="175">
        <f t="shared" si="0"/>
        <v>0</v>
      </c>
    </row>
    <row r="71" spans="1:6" ht="15">
      <c r="A71" s="40" t="s">
        <v>530</v>
      </c>
      <c r="B71" s="5" t="s">
        <v>369</v>
      </c>
      <c r="C71" s="175"/>
      <c r="D71" s="175"/>
      <c r="E71" s="175"/>
      <c r="F71" s="175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6">
        <f>SUM(C69:C71)</f>
        <v>0</v>
      </c>
      <c r="D72" s="186">
        <f>SUM(D69:D71)</f>
        <v>0</v>
      </c>
      <c r="E72" s="186">
        <f>SUM(E69:E71)</f>
        <v>0</v>
      </c>
      <c r="F72" s="186">
        <f t="shared" si="1"/>
        <v>0</v>
      </c>
    </row>
    <row r="73" spans="1:6" ht="15">
      <c r="A73" s="13" t="s">
        <v>531</v>
      </c>
      <c r="B73" s="5" t="s">
        <v>371</v>
      </c>
      <c r="C73" s="175"/>
      <c r="D73" s="175"/>
      <c r="E73" s="175"/>
      <c r="F73" s="175">
        <f t="shared" si="1"/>
        <v>0</v>
      </c>
    </row>
    <row r="74" spans="1:6" ht="15">
      <c r="A74" s="40" t="s">
        <v>372</v>
      </c>
      <c r="B74" s="5" t="s">
        <v>373</v>
      </c>
      <c r="C74" s="175"/>
      <c r="D74" s="175"/>
      <c r="E74" s="175"/>
      <c r="F74" s="175">
        <f t="shared" si="1"/>
        <v>0</v>
      </c>
    </row>
    <row r="75" spans="1:6" ht="15">
      <c r="A75" s="13" t="s">
        <v>532</v>
      </c>
      <c r="B75" s="5" t="s">
        <v>374</v>
      </c>
      <c r="C75" s="175"/>
      <c r="D75" s="175"/>
      <c r="E75" s="175"/>
      <c r="F75" s="175">
        <f t="shared" si="1"/>
        <v>0</v>
      </c>
    </row>
    <row r="76" spans="1:6" ht="15">
      <c r="A76" s="40" t="s">
        <v>375</v>
      </c>
      <c r="B76" s="5" t="s">
        <v>376</v>
      </c>
      <c r="C76" s="175"/>
      <c r="D76" s="175"/>
      <c r="E76" s="175"/>
      <c r="F76" s="175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6">
        <f>SUM(C73:C76)</f>
        <v>0</v>
      </c>
      <c r="D77" s="186">
        <f>SUM(D73:D76)</f>
        <v>0</v>
      </c>
      <c r="E77" s="186">
        <f>SUM(E73:E76)</f>
        <v>0</v>
      </c>
      <c r="F77" s="186">
        <f t="shared" si="1"/>
        <v>0</v>
      </c>
    </row>
    <row r="78" spans="1:6" ht="15">
      <c r="A78" s="5" t="s">
        <v>659</v>
      </c>
      <c r="B78" s="5" t="s">
        <v>378</v>
      </c>
      <c r="C78" s="175">
        <v>15739395</v>
      </c>
      <c r="D78" s="175"/>
      <c r="E78" s="175"/>
      <c r="F78" s="175">
        <f t="shared" si="1"/>
        <v>15739395</v>
      </c>
    </row>
    <row r="79" spans="1:6" ht="15">
      <c r="A79" s="5" t="s">
        <v>660</v>
      </c>
      <c r="B79" s="5" t="s">
        <v>378</v>
      </c>
      <c r="C79" s="175">
        <v>106836548</v>
      </c>
      <c r="D79" s="175"/>
      <c r="E79" s="175"/>
      <c r="F79" s="175">
        <f t="shared" si="1"/>
        <v>106836548</v>
      </c>
    </row>
    <row r="80" spans="1:6" ht="15">
      <c r="A80" s="5" t="s">
        <v>657</v>
      </c>
      <c r="B80" s="5" t="s">
        <v>379</v>
      </c>
      <c r="C80" s="175"/>
      <c r="D80" s="175"/>
      <c r="E80" s="175"/>
      <c r="F80" s="175">
        <f t="shared" si="1"/>
        <v>0</v>
      </c>
    </row>
    <row r="81" spans="1:6" ht="15">
      <c r="A81" s="5" t="s">
        <v>658</v>
      </c>
      <c r="B81" s="5" t="s">
        <v>379</v>
      </c>
      <c r="C81" s="175"/>
      <c r="D81" s="175"/>
      <c r="E81" s="175"/>
      <c r="F81" s="175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6">
        <f>SUM(C78:C81)</f>
        <v>122575943</v>
      </c>
      <c r="D82" s="186">
        <f>SUM(D78:D81)</f>
        <v>0</v>
      </c>
      <c r="E82" s="186">
        <f>SUM(E78:E81)</f>
        <v>0</v>
      </c>
      <c r="F82" s="186">
        <f t="shared" si="1"/>
        <v>122575943</v>
      </c>
    </row>
    <row r="83" spans="1:6" ht="15">
      <c r="A83" s="40" t="s">
        <v>381</v>
      </c>
      <c r="B83" s="5" t="s">
        <v>382</v>
      </c>
      <c r="C83" s="175"/>
      <c r="D83" s="175"/>
      <c r="E83" s="175"/>
      <c r="F83" s="175">
        <f t="shared" si="1"/>
        <v>0</v>
      </c>
    </row>
    <row r="84" spans="1:6" ht="15">
      <c r="A84" s="40" t="s">
        <v>383</v>
      </c>
      <c r="B84" s="5" t="s">
        <v>384</v>
      </c>
      <c r="C84" s="175"/>
      <c r="D84" s="175"/>
      <c r="E84" s="175"/>
      <c r="F84" s="175">
        <f t="shared" si="1"/>
        <v>0</v>
      </c>
    </row>
    <row r="85" spans="1:6" ht="15">
      <c r="A85" s="40" t="s">
        <v>385</v>
      </c>
      <c r="B85" s="5" t="s">
        <v>386</v>
      </c>
      <c r="C85" s="175"/>
      <c r="D85" s="175"/>
      <c r="E85" s="175"/>
      <c r="F85" s="175">
        <f t="shared" si="1"/>
        <v>0</v>
      </c>
    </row>
    <row r="86" spans="1:6" ht="15">
      <c r="A86" s="40" t="s">
        <v>387</v>
      </c>
      <c r="B86" s="5" t="s">
        <v>388</v>
      </c>
      <c r="C86" s="175"/>
      <c r="D86" s="175"/>
      <c r="E86" s="175"/>
      <c r="F86" s="175">
        <f t="shared" si="1"/>
        <v>0</v>
      </c>
    </row>
    <row r="87" spans="1:6" ht="15">
      <c r="A87" s="13" t="s">
        <v>533</v>
      </c>
      <c r="B87" s="5" t="s">
        <v>389</v>
      </c>
      <c r="C87" s="175"/>
      <c r="D87" s="175"/>
      <c r="E87" s="175"/>
      <c r="F87" s="175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6">
        <f>C72+C77+C82+C83+C84+C85+C86+C87</f>
        <v>122575943</v>
      </c>
      <c r="D88" s="186">
        <f>D72+D77+D82+D83+D84+D85+D86+D87</f>
        <v>0</v>
      </c>
      <c r="E88" s="186">
        <f>E72+E77+E82+E83+E84+E85+E86+E87</f>
        <v>0</v>
      </c>
      <c r="F88" s="186">
        <f t="shared" si="1"/>
        <v>122575943</v>
      </c>
    </row>
    <row r="89" spans="1:6" ht="15">
      <c r="A89" s="13" t="s">
        <v>392</v>
      </c>
      <c r="B89" s="5" t="s">
        <v>393</v>
      </c>
      <c r="C89" s="175"/>
      <c r="D89" s="175"/>
      <c r="E89" s="175"/>
      <c r="F89" s="175">
        <f t="shared" si="1"/>
        <v>0</v>
      </c>
    </row>
    <row r="90" spans="1:6" ht="15">
      <c r="A90" s="13" t="s">
        <v>394</v>
      </c>
      <c r="B90" s="5" t="s">
        <v>395</v>
      </c>
      <c r="C90" s="175"/>
      <c r="D90" s="175"/>
      <c r="E90" s="175"/>
      <c r="F90" s="175">
        <f t="shared" si="1"/>
        <v>0</v>
      </c>
    </row>
    <row r="91" spans="1:6" ht="15">
      <c r="A91" s="40" t="s">
        <v>396</v>
      </c>
      <c r="B91" s="5" t="s">
        <v>397</v>
      </c>
      <c r="C91" s="175"/>
      <c r="D91" s="175"/>
      <c r="E91" s="175"/>
      <c r="F91" s="175">
        <f t="shared" si="1"/>
        <v>0</v>
      </c>
    </row>
    <row r="92" spans="1:6" ht="15">
      <c r="A92" s="40" t="s">
        <v>534</v>
      </c>
      <c r="B92" s="5" t="s">
        <v>398</v>
      </c>
      <c r="C92" s="175"/>
      <c r="D92" s="175"/>
      <c r="E92" s="175"/>
      <c r="F92" s="175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6">
        <f>SUM(C89:C92)</f>
        <v>0</v>
      </c>
      <c r="D93" s="186">
        <f>SUM(D89:D92)</f>
        <v>0</v>
      </c>
      <c r="E93" s="186">
        <f>SUM(E89:E92)</f>
        <v>0</v>
      </c>
      <c r="F93" s="186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6"/>
      <c r="D94" s="186"/>
      <c r="E94" s="186"/>
      <c r="F94" s="186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7">
        <f>C94+C93+C88</f>
        <v>122575943</v>
      </c>
      <c r="D95" s="177">
        <f>D94+D93+D88</f>
        <v>0</v>
      </c>
      <c r="E95" s="177">
        <f>E94+E93+E88</f>
        <v>0</v>
      </c>
      <c r="F95" s="177">
        <f t="shared" si="1"/>
        <v>122575943</v>
      </c>
    </row>
    <row r="96" spans="1:6" s="155" customFormat="1" ht="15.75">
      <c r="A96" s="131" t="s">
        <v>536</v>
      </c>
      <c r="B96" s="131"/>
      <c r="C96" s="177">
        <f>C95+C66</f>
        <v>306234620</v>
      </c>
      <c r="D96" s="177">
        <f>D95+D66</f>
        <v>0</v>
      </c>
      <c r="E96" s="177">
        <f>E95+E66</f>
        <v>0</v>
      </c>
      <c r="F96" s="177">
        <f t="shared" si="1"/>
        <v>306234620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 3/2018. (II.22.)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117" customWidth="1"/>
    <col min="4" max="4" width="35.57421875" style="117" customWidth="1"/>
  </cols>
  <sheetData>
    <row r="1" spans="1:4" ht="22.5" customHeight="1">
      <c r="A1" s="277" t="s">
        <v>723</v>
      </c>
      <c r="B1" s="275"/>
      <c r="C1" s="275"/>
      <c r="D1" s="275"/>
    </row>
    <row r="2" spans="1:4" ht="48.75" customHeight="1">
      <c r="A2" s="279" t="s">
        <v>717</v>
      </c>
      <c r="B2" s="275"/>
      <c r="C2" s="275"/>
      <c r="D2" s="278"/>
    </row>
    <row r="3" spans="1:3" ht="21" customHeight="1">
      <c r="A3" s="70"/>
      <c r="B3" s="71"/>
      <c r="C3" s="220"/>
    </row>
    <row r="4" ht="15">
      <c r="A4" s="4" t="s">
        <v>1</v>
      </c>
    </row>
    <row r="5" spans="1:4" ht="25.5">
      <c r="A5" s="46" t="s">
        <v>663</v>
      </c>
      <c r="B5" s="3" t="s">
        <v>101</v>
      </c>
      <c r="C5" s="210" t="s">
        <v>44</v>
      </c>
      <c r="D5" s="210" t="s">
        <v>46</v>
      </c>
    </row>
    <row r="6" spans="1:4" ht="15">
      <c r="A6" s="12" t="s">
        <v>456</v>
      </c>
      <c r="B6" s="5" t="s">
        <v>238</v>
      </c>
      <c r="C6" s="200"/>
      <c r="D6" s="200"/>
    </row>
    <row r="7" spans="1:4" ht="15">
      <c r="A7" s="19" t="s">
        <v>239</v>
      </c>
      <c r="B7" s="19" t="s">
        <v>238</v>
      </c>
      <c r="C7" s="200"/>
      <c r="D7" s="200"/>
    </row>
    <row r="8" spans="1:4" ht="15">
      <c r="A8" s="19" t="s">
        <v>240</v>
      </c>
      <c r="B8" s="19" t="s">
        <v>238</v>
      </c>
      <c r="C8" s="200"/>
      <c r="D8" s="200"/>
    </row>
    <row r="9" spans="1:4" ht="30">
      <c r="A9" s="12" t="s">
        <v>241</v>
      </c>
      <c r="B9" s="5" t="s">
        <v>242</v>
      </c>
      <c r="C9" s="200"/>
      <c r="D9" s="200"/>
    </row>
    <row r="10" spans="1:4" ht="15">
      <c r="A10" s="12" t="s">
        <v>455</v>
      </c>
      <c r="B10" s="5" t="s">
        <v>243</v>
      </c>
      <c r="C10" s="200"/>
      <c r="D10" s="200"/>
    </row>
    <row r="11" spans="1:4" ht="15">
      <c r="A11" s="19" t="s">
        <v>239</v>
      </c>
      <c r="B11" s="19" t="s">
        <v>243</v>
      </c>
      <c r="C11" s="200"/>
      <c r="D11" s="200"/>
    </row>
    <row r="12" spans="1:4" ht="15">
      <c r="A12" s="19" t="s">
        <v>240</v>
      </c>
      <c r="B12" s="19" t="s">
        <v>244</v>
      </c>
      <c r="C12" s="200"/>
      <c r="D12" s="200"/>
    </row>
    <row r="13" spans="1:4" ht="15">
      <c r="A13" s="11" t="s">
        <v>454</v>
      </c>
      <c r="B13" s="7" t="s">
        <v>245</v>
      </c>
      <c r="C13" s="200"/>
      <c r="D13" s="200"/>
    </row>
    <row r="14" spans="1:4" ht="15">
      <c r="A14" s="21" t="s">
        <v>459</v>
      </c>
      <c r="B14" s="5" t="s">
        <v>246</v>
      </c>
      <c r="C14" s="200"/>
      <c r="D14" s="200"/>
    </row>
    <row r="15" spans="1:4" ht="15">
      <c r="A15" s="19" t="s">
        <v>247</v>
      </c>
      <c r="B15" s="19" t="s">
        <v>246</v>
      </c>
      <c r="C15" s="200"/>
      <c r="D15" s="200"/>
    </row>
    <row r="16" spans="1:4" ht="15">
      <c r="A16" s="19" t="s">
        <v>248</v>
      </c>
      <c r="B16" s="19" t="s">
        <v>246</v>
      </c>
      <c r="C16" s="200"/>
      <c r="D16" s="200"/>
    </row>
    <row r="17" spans="1:4" ht="15">
      <c r="A17" s="21" t="s">
        <v>460</v>
      </c>
      <c r="B17" s="5" t="s">
        <v>249</v>
      </c>
      <c r="C17" s="200"/>
      <c r="D17" s="200"/>
    </row>
    <row r="18" spans="1:4" ht="15">
      <c r="A18" s="19" t="s">
        <v>240</v>
      </c>
      <c r="B18" s="19" t="s">
        <v>249</v>
      </c>
      <c r="C18" s="200"/>
      <c r="D18" s="200"/>
    </row>
    <row r="19" spans="1:4" ht="15">
      <c r="A19" s="13" t="s">
        <v>250</v>
      </c>
      <c r="B19" s="5" t="s">
        <v>251</v>
      </c>
      <c r="C19" s="200"/>
      <c r="D19" s="200"/>
    </row>
    <row r="20" spans="1:4" ht="15">
      <c r="A20" s="13" t="s">
        <v>461</v>
      </c>
      <c r="B20" s="5" t="s">
        <v>252</v>
      </c>
      <c r="C20" s="200"/>
      <c r="D20" s="200"/>
    </row>
    <row r="21" spans="1:4" ht="15">
      <c r="A21" s="19" t="s">
        <v>248</v>
      </c>
      <c r="B21" s="19" t="s">
        <v>252</v>
      </c>
      <c r="C21" s="200"/>
      <c r="D21" s="200"/>
    </row>
    <row r="22" spans="1:4" ht="15">
      <c r="A22" s="19" t="s">
        <v>240</v>
      </c>
      <c r="B22" s="19" t="s">
        <v>252</v>
      </c>
      <c r="C22" s="200"/>
      <c r="D22" s="200"/>
    </row>
    <row r="23" spans="1:4" ht="15">
      <c r="A23" s="22" t="s">
        <v>457</v>
      </c>
      <c r="B23" s="7" t="s">
        <v>253</v>
      </c>
      <c r="C23" s="200"/>
      <c r="D23" s="200"/>
    </row>
    <row r="24" spans="1:4" ht="15">
      <c r="A24" s="21" t="s">
        <v>254</v>
      </c>
      <c r="B24" s="5" t="s">
        <v>255</v>
      </c>
      <c r="C24" s="200"/>
      <c r="D24" s="200"/>
    </row>
    <row r="25" spans="1:4" ht="15">
      <c r="A25" s="21" t="s">
        <v>256</v>
      </c>
      <c r="B25" s="5" t="s">
        <v>257</v>
      </c>
      <c r="C25" s="200">
        <v>3113651</v>
      </c>
      <c r="D25" s="200"/>
    </row>
    <row r="26" spans="1:4" ht="15">
      <c r="A26" s="21" t="s">
        <v>260</v>
      </c>
      <c r="B26" s="5" t="s">
        <v>261</v>
      </c>
      <c r="C26" s="200"/>
      <c r="D26" s="200"/>
    </row>
    <row r="27" spans="1:4" ht="15">
      <c r="A27" s="21" t="s">
        <v>262</v>
      </c>
      <c r="B27" s="5" t="s">
        <v>263</v>
      </c>
      <c r="C27" s="200"/>
      <c r="D27" s="200"/>
    </row>
    <row r="28" spans="1:4" ht="15">
      <c r="A28" s="21" t="s">
        <v>264</v>
      </c>
      <c r="B28" s="5" t="s">
        <v>265</v>
      </c>
      <c r="C28" s="200"/>
      <c r="D28" s="200"/>
    </row>
    <row r="29" spans="1:4" ht="15">
      <c r="A29" s="50" t="s">
        <v>458</v>
      </c>
      <c r="B29" s="51" t="s">
        <v>266</v>
      </c>
      <c r="C29" s="200">
        <f>C25</f>
        <v>3113651</v>
      </c>
      <c r="D29" s="200">
        <v>0</v>
      </c>
    </row>
    <row r="30" spans="1:4" ht="15">
      <c r="A30" s="21" t="s">
        <v>267</v>
      </c>
      <c r="B30" s="5" t="s">
        <v>268</v>
      </c>
      <c r="C30" s="200"/>
      <c r="D30" s="200"/>
    </row>
    <row r="31" spans="1:4" ht="15">
      <c r="A31" s="12" t="s">
        <v>269</v>
      </c>
      <c r="B31" s="5" t="s">
        <v>270</v>
      </c>
      <c r="C31" s="200"/>
      <c r="D31" s="200"/>
    </row>
    <row r="32" spans="1:4" ht="15">
      <c r="A32" s="21" t="s">
        <v>462</v>
      </c>
      <c r="B32" s="5" t="s">
        <v>271</v>
      </c>
      <c r="C32" s="200"/>
      <c r="D32" s="200"/>
    </row>
    <row r="33" spans="1:4" ht="15">
      <c r="A33" s="19" t="s">
        <v>240</v>
      </c>
      <c r="B33" s="19" t="s">
        <v>271</v>
      </c>
      <c r="C33" s="200"/>
      <c r="D33" s="200"/>
    </row>
    <row r="34" spans="1:4" ht="15">
      <c r="A34" s="21" t="s">
        <v>463</v>
      </c>
      <c r="B34" s="5" t="s">
        <v>272</v>
      </c>
      <c r="C34" s="200"/>
      <c r="D34" s="200"/>
    </row>
    <row r="35" spans="1:4" ht="15">
      <c r="A35" s="19" t="s">
        <v>273</v>
      </c>
      <c r="B35" s="19" t="s">
        <v>272</v>
      </c>
      <c r="C35" s="200"/>
      <c r="D35" s="200"/>
    </row>
    <row r="36" spans="1:4" ht="15">
      <c r="A36" s="19" t="s">
        <v>274</v>
      </c>
      <c r="B36" s="19" t="s">
        <v>272</v>
      </c>
      <c r="C36" s="200"/>
      <c r="D36" s="200"/>
    </row>
    <row r="37" spans="1:4" ht="15">
      <c r="A37" s="19" t="s">
        <v>275</v>
      </c>
      <c r="B37" s="19" t="s">
        <v>272</v>
      </c>
      <c r="C37" s="200"/>
      <c r="D37" s="200"/>
    </row>
    <row r="38" spans="1:4" ht="15">
      <c r="A38" s="19" t="s">
        <v>240</v>
      </c>
      <c r="B38" s="19" t="s">
        <v>272</v>
      </c>
      <c r="C38" s="200"/>
      <c r="D38" s="200"/>
    </row>
    <row r="39" spans="1:4" ht="15">
      <c r="A39" s="50" t="s">
        <v>464</v>
      </c>
      <c r="B39" s="51" t="s">
        <v>276</v>
      </c>
      <c r="C39" s="200">
        <v>0</v>
      </c>
      <c r="D39" s="200">
        <v>0</v>
      </c>
    </row>
    <row r="42" spans="1:4" ht="25.5">
      <c r="A42" s="46" t="s">
        <v>663</v>
      </c>
      <c r="B42" s="3" t="s">
        <v>101</v>
      </c>
      <c r="C42" s="210" t="s">
        <v>44</v>
      </c>
      <c r="D42" s="210" t="s">
        <v>45</v>
      </c>
    </row>
    <row r="43" spans="1:4" ht="15">
      <c r="A43" s="21" t="s">
        <v>529</v>
      </c>
      <c r="B43" s="5" t="s">
        <v>366</v>
      </c>
      <c r="C43" s="200"/>
      <c r="D43" s="200"/>
    </row>
    <row r="44" spans="1:4" ht="15">
      <c r="A44" s="58" t="s">
        <v>239</v>
      </c>
      <c r="B44" s="58" t="s">
        <v>366</v>
      </c>
      <c r="C44" s="200"/>
      <c r="D44" s="200"/>
    </row>
    <row r="45" spans="1:4" ht="30">
      <c r="A45" s="12" t="s">
        <v>367</v>
      </c>
      <c r="B45" s="5" t="s">
        <v>368</v>
      </c>
      <c r="C45" s="200"/>
      <c r="D45" s="200"/>
    </row>
    <row r="46" spans="1:4" ht="15">
      <c r="A46" s="21" t="s">
        <v>578</v>
      </c>
      <c r="B46" s="5" t="s">
        <v>369</v>
      </c>
      <c r="C46" s="200"/>
      <c r="D46" s="200"/>
    </row>
    <row r="47" spans="1:4" ht="15">
      <c r="A47" s="58" t="s">
        <v>239</v>
      </c>
      <c r="B47" s="58" t="s">
        <v>369</v>
      </c>
      <c r="C47" s="200"/>
      <c r="D47" s="200"/>
    </row>
    <row r="48" spans="1:4" ht="15">
      <c r="A48" s="11" t="s">
        <v>549</v>
      </c>
      <c r="B48" s="7" t="s">
        <v>370</v>
      </c>
      <c r="C48" s="200"/>
      <c r="D48" s="200"/>
    </row>
    <row r="49" spans="1:4" ht="15">
      <c r="A49" s="12" t="s">
        <v>579</v>
      </c>
      <c r="B49" s="5" t="s">
        <v>371</v>
      </c>
      <c r="C49" s="200"/>
      <c r="D49" s="200"/>
    </row>
    <row r="50" spans="1:4" ht="15">
      <c r="A50" s="58" t="s">
        <v>247</v>
      </c>
      <c r="B50" s="58" t="s">
        <v>371</v>
      </c>
      <c r="C50" s="200"/>
      <c r="D50" s="200"/>
    </row>
    <row r="51" spans="1:4" ht="15">
      <c r="A51" s="21" t="s">
        <v>372</v>
      </c>
      <c r="B51" s="5" t="s">
        <v>373</v>
      </c>
      <c r="C51" s="200"/>
      <c r="D51" s="200"/>
    </row>
    <row r="52" spans="1:4" ht="15">
      <c r="A52" s="13" t="s">
        <v>580</v>
      </c>
      <c r="B52" s="5" t="s">
        <v>374</v>
      </c>
      <c r="C52" s="200"/>
      <c r="D52" s="200"/>
    </row>
    <row r="53" spans="1:4" ht="15">
      <c r="A53" s="58" t="s">
        <v>248</v>
      </c>
      <c r="B53" s="58" t="s">
        <v>374</v>
      </c>
      <c r="C53" s="200"/>
      <c r="D53" s="200"/>
    </row>
    <row r="54" spans="1:4" ht="15">
      <c r="A54" s="21" t="s">
        <v>375</v>
      </c>
      <c r="B54" s="5" t="s">
        <v>376</v>
      </c>
      <c r="C54" s="200"/>
      <c r="D54" s="200"/>
    </row>
    <row r="55" spans="1:4" ht="15">
      <c r="A55" s="22" t="s">
        <v>550</v>
      </c>
      <c r="B55" s="7" t="s">
        <v>377</v>
      </c>
      <c r="C55" s="200"/>
      <c r="D55" s="200"/>
    </row>
    <row r="56" spans="1:4" ht="15">
      <c r="A56" s="22" t="s">
        <v>381</v>
      </c>
      <c r="B56" s="7" t="s">
        <v>382</v>
      </c>
      <c r="C56" s="200"/>
      <c r="D56" s="200"/>
    </row>
    <row r="57" spans="1:4" ht="15">
      <c r="A57" s="22" t="s">
        <v>383</v>
      </c>
      <c r="B57" s="7" t="s">
        <v>384</v>
      </c>
      <c r="C57" s="200"/>
      <c r="D57" s="200"/>
    </row>
    <row r="58" spans="1:4" ht="15">
      <c r="A58" s="22" t="s">
        <v>387</v>
      </c>
      <c r="B58" s="7" t="s">
        <v>388</v>
      </c>
      <c r="C58" s="200"/>
      <c r="D58" s="200"/>
    </row>
    <row r="59" spans="1:4" ht="15">
      <c r="A59" s="11" t="s">
        <v>0</v>
      </c>
      <c r="B59" s="7" t="s">
        <v>389</v>
      </c>
      <c r="C59" s="200"/>
      <c r="D59" s="200"/>
    </row>
    <row r="60" spans="1:4" ht="15">
      <c r="A60" s="15" t="s">
        <v>390</v>
      </c>
      <c r="B60" s="7" t="s">
        <v>389</v>
      </c>
      <c r="C60" s="200"/>
      <c r="D60" s="200"/>
    </row>
    <row r="61" spans="1:4" ht="15">
      <c r="A61" s="92" t="s">
        <v>552</v>
      </c>
      <c r="B61" s="51" t="s">
        <v>391</v>
      </c>
      <c r="C61" s="200">
        <v>0</v>
      </c>
      <c r="D61" s="200">
        <v>0</v>
      </c>
    </row>
    <row r="62" spans="1:4" ht="15">
      <c r="A62" s="12" t="s">
        <v>392</v>
      </c>
      <c r="B62" s="5" t="s">
        <v>393</v>
      </c>
      <c r="C62" s="200"/>
      <c r="D62" s="200"/>
    </row>
    <row r="63" spans="1:4" ht="15">
      <c r="A63" s="13" t="s">
        <v>394</v>
      </c>
      <c r="B63" s="5" t="s">
        <v>395</v>
      </c>
      <c r="C63" s="200"/>
      <c r="D63" s="200"/>
    </row>
    <row r="64" spans="1:4" ht="15">
      <c r="A64" s="21" t="s">
        <v>396</v>
      </c>
      <c r="B64" s="5" t="s">
        <v>397</v>
      </c>
      <c r="C64" s="200"/>
      <c r="D64" s="200"/>
    </row>
    <row r="65" spans="1:4" ht="15">
      <c r="A65" s="21" t="s">
        <v>534</v>
      </c>
      <c r="B65" s="5" t="s">
        <v>398</v>
      </c>
      <c r="C65" s="200"/>
      <c r="D65" s="200"/>
    </row>
    <row r="66" spans="1:4" ht="15">
      <c r="A66" s="58" t="s">
        <v>273</v>
      </c>
      <c r="B66" s="58" t="s">
        <v>398</v>
      </c>
      <c r="C66" s="200"/>
      <c r="D66" s="200"/>
    </row>
    <row r="67" spans="1:4" ht="15">
      <c r="A67" s="58" t="s">
        <v>274</v>
      </c>
      <c r="B67" s="58" t="s">
        <v>398</v>
      </c>
      <c r="C67" s="200"/>
      <c r="D67" s="200"/>
    </row>
    <row r="68" spans="1:4" ht="15">
      <c r="A68" s="59" t="s">
        <v>275</v>
      </c>
      <c r="B68" s="59" t="s">
        <v>398</v>
      </c>
      <c r="C68" s="200"/>
      <c r="D68" s="200"/>
    </row>
    <row r="69" spans="1:4" ht="15">
      <c r="A69" s="50" t="s">
        <v>553</v>
      </c>
      <c r="B69" s="51" t="s">
        <v>399</v>
      </c>
      <c r="C69" s="200">
        <v>0</v>
      </c>
      <c r="D69" s="200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 3/2018. (II.22.)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148" customWidth="1"/>
    <col min="3" max="3" width="29.140625" style="148" customWidth="1"/>
    <col min="4" max="4" width="18.421875" style="148" customWidth="1"/>
  </cols>
  <sheetData>
    <row r="1" spans="1:4" ht="25.5" customHeight="1">
      <c r="A1" s="277" t="s">
        <v>723</v>
      </c>
      <c r="B1" s="288"/>
      <c r="C1" s="288"/>
      <c r="D1" s="288"/>
    </row>
    <row r="2" spans="1:4" ht="23.25" customHeight="1">
      <c r="A2" s="276" t="s">
        <v>609</v>
      </c>
      <c r="B2" s="289"/>
      <c r="C2" s="289"/>
      <c r="D2" s="289"/>
    </row>
    <row r="3" ht="15">
      <c r="A3" s="1"/>
    </row>
    <row r="4" ht="15">
      <c r="A4" s="1"/>
    </row>
    <row r="5" spans="1:4" ht="51" customHeight="1">
      <c r="A5" s="61" t="s">
        <v>608</v>
      </c>
      <c r="B5" s="170" t="s">
        <v>655</v>
      </c>
      <c r="C5" s="170" t="s">
        <v>656</v>
      </c>
      <c r="D5" s="114" t="s">
        <v>3</v>
      </c>
    </row>
    <row r="6" spans="1:4" ht="15" customHeight="1">
      <c r="A6" s="62" t="s">
        <v>582</v>
      </c>
      <c r="B6" s="142"/>
      <c r="C6" s="142">
        <v>1</v>
      </c>
      <c r="D6" s="150">
        <f>B6+C6</f>
        <v>1</v>
      </c>
    </row>
    <row r="7" spans="1:4" ht="15" customHeight="1">
      <c r="A7" s="62" t="s">
        <v>583</v>
      </c>
      <c r="B7" s="142"/>
      <c r="C7" s="142">
        <v>1</v>
      </c>
      <c r="D7" s="150">
        <f aca="true" t="shared" si="0" ref="D7:D32">B7+C7</f>
        <v>1</v>
      </c>
    </row>
    <row r="8" spans="1:4" ht="15" customHeight="1">
      <c r="A8" s="62" t="s">
        <v>584</v>
      </c>
      <c r="B8" s="142"/>
      <c r="C8" s="142">
        <v>6</v>
      </c>
      <c r="D8" s="150">
        <f t="shared" si="0"/>
        <v>6</v>
      </c>
    </row>
    <row r="9" spans="1:4" ht="15" customHeight="1">
      <c r="A9" s="62" t="s">
        <v>585</v>
      </c>
      <c r="B9" s="142"/>
      <c r="C9" s="142"/>
      <c r="D9" s="150">
        <f t="shared" si="0"/>
        <v>0</v>
      </c>
    </row>
    <row r="10" spans="1:4" s="123" customFormat="1" ht="15" customHeight="1">
      <c r="A10" s="61" t="s">
        <v>603</v>
      </c>
      <c r="B10" s="132">
        <f>SUM(B6:B9)</f>
        <v>0</v>
      </c>
      <c r="C10" s="132">
        <f>SUM(C6:C9)</f>
        <v>8</v>
      </c>
      <c r="D10" s="152">
        <f t="shared" si="0"/>
        <v>8</v>
      </c>
    </row>
    <row r="11" spans="1:4" ht="15" customHeight="1">
      <c r="A11" s="62" t="s">
        <v>586</v>
      </c>
      <c r="B11" s="142"/>
      <c r="C11" s="142"/>
      <c r="D11" s="150">
        <f t="shared" si="0"/>
        <v>0</v>
      </c>
    </row>
    <row r="12" spans="1:4" ht="33" customHeight="1">
      <c r="A12" s="62" t="s">
        <v>587</v>
      </c>
      <c r="B12" s="142"/>
      <c r="C12" s="142"/>
      <c r="D12" s="150">
        <f t="shared" si="0"/>
        <v>0</v>
      </c>
    </row>
    <row r="13" spans="1:4" ht="15" customHeight="1">
      <c r="A13" s="62" t="s">
        <v>588</v>
      </c>
      <c r="B13" s="142"/>
      <c r="C13" s="142"/>
      <c r="D13" s="150">
        <f t="shared" si="0"/>
        <v>0</v>
      </c>
    </row>
    <row r="14" spans="1:4" ht="15" customHeight="1">
      <c r="A14" s="62" t="s">
        <v>589</v>
      </c>
      <c r="B14" s="142">
        <v>1</v>
      </c>
      <c r="C14" s="142"/>
      <c r="D14" s="150">
        <f t="shared" si="0"/>
        <v>1</v>
      </c>
    </row>
    <row r="15" spans="1:4" ht="15" customHeight="1">
      <c r="A15" s="62" t="s">
        <v>590</v>
      </c>
      <c r="B15" s="142">
        <v>1</v>
      </c>
      <c r="C15" s="142"/>
      <c r="D15" s="150">
        <f t="shared" si="0"/>
        <v>1</v>
      </c>
    </row>
    <row r="16" spans="1:4" ht="15" customHeight="1">
      <c r="A16" s="62" t="s">
        <v>591</v>
      </c>
      <c r="B16" s="142">
        <v>1</v>
      </c>
      <c r="C16" s="142"/>
      <c r="D16" s="150">
        <f t="shared" si="0"/>
        <v>1</v>
      </c>
    </row>
    <row r="17" spans="1:4" ht="15" customHeight="1">
      <c r="A17" s="62" t="s">
        <v>592</v>
      </c>
      <c r="B17" s="142"/>
      <c r="C17" s="142"/>
      <c r="D17" s="150">
        <f t="shared" si="0"/>
        <v>0</v>
      </c>
    </row>
    <row r="18" spans="1:4" s="123" customFormat="1" ht="15" customHeight="1">
      <c r="A18" s="61" t="s">
        <v>604</v>
      </c>
      <c r="B18" s="132">
        <f>SUM(B11:B17)</f>
        <v>3</v>
      </c>
      <c r="C18" s="132">
        <f>SUM(C11:C17)</f>
        <v>0</v>
      </c>
      <c r="D18" s="152">
        <f t="shared" si="0"/>
        <v>3</v>
      </c>
    </row>
    <row r="19" spans="1:4" ht="15" customHeight="1">
      <c r="A19" s="62" t="s">
        <v>593</v>
      </c>
      <c r="B19" s="142"/>
      <c r="C19" s="142"/>
      <c r="D19" s="150">
        <f t="shared" si="0"/>
        <v>0</v>
      </c>
    </row>
    <row r="20" spans="1:4" ht="15" customHeight="1">
      <c r="A20" s="62" t="s">
        <v>594</v>
      </c>
      <c r="B20" s="142"/>
      <c r="C20" s="142"/>
      <c r="D20" s="150">
        <f t="shared" si="0"/>
        <v>0</v>
      </c>
    </row>
    <row r="21" spans="1:4" ht="15" customHeight="1">
      <c r="A21" s="62" t="s">
        <v>595</v>
      </c>
      <c r="B21" s="142">
        <v>9</v>
      </c>
      <c r="C21" s="142"/>
      <c r="D21" s="259">
        <f t="shared" si="0"/>
        <v>9</v>
      </c>
    </row>
    <row r="22" spans="1:4" s="123" customFormat="1" ht="15" customHeight="1">
      <c r="A22" s="61" t="s">
        <v>605</v>
      </c>
      <c r="B22" s="132">
        <f>SUM(B19:B21)</f>
        <v>9</v>
      </c>
      <c r="C22" s="132">
        <f>SUM(C19:C21)</f>
        <v>0</v>
      </c>
      <c r="D22" s="152">
        <f t="shared" si="0"/>
        <v>9</v>
      </c>
    </row>
    <row r="23" spans="1:4" ht="15" customHeight="1">
      <c r="A23" s="62" t="s">
        <v>596</v>
      </c>
      <c r="B23" s="142">
        <v>1</v>
      </c>
      <c r="C23" s="142"/>
      <c r="D23" s="150">
        <f t="shared" si="0"/>
        <v>1</v>
      </c>
    </row>
    <row r="24" spans="1:4" ht="15" customHeight="1">
      <c r="A24" s="62" t="s">
        <v>597</v>
      </c>
      <c r="B24" s="142">
        <v>3</v>
      </c>
      <c r="C24" s="142"/>
      <c r="D24" s="150">
        <f t="shared" si="0"/>
        <v>3</v>
      </c>
    </row>
    <row r="25" spans="1:4" ht="15" customHeight="1">
      <c r="A25" s="62" t="s">
        <v>598</v>
      </c>
      <c r="B25" s="142">
        <v>1</v>
      </c>
      <c r="C25" s="142"/>
      <c r="D25" s="150">
        <f t="shared" si="0"/>
        <v>1</v>
      </c>
    </row>
    <row r="26" spans="1:4" s="123" customFormat="1" ht="15" customHeight="1">
      <c r="A26" s="61" t="s">
        <v>606</v>
      </c>
      <c r="B26" s="132">
        <f>SUM(B23:B25)</f>
        <v>5</v>
      </c>
      <c r="C26" s="132">
        <f>SUM(C23:C25)</f>
        <v>0</v>
      </c>
      <c r="D26" s="152">
        <f t="shared" si="0"/>
        <v>5</v>
      </c>
    </row>
    <row r="27" spans="1:4" s="123" customFormat="1" ht="37.5" customHeight="1">
      <c r="A27" s="61" t="s">
        <v>607</v>
      </c>
      <c r="B27" s="56">
        <f>B26+B22+B18+B10</f>
        <v>17</v>
      </c>
      <c r="C27" s="56">
        <f>C26+C22+C18+C10</f>
        <v>8</v>
      </c>
      <c r="D27" s="152">
        <f t="shared" si="0"/>
        <v>25</v>
      </c>
    </row>
    <row r="28" spans="1:4" ht="30" customHeight="1">
      <c r="A28" s="62" t="s">
        <v>599</v>
      </c>
      <c r="B28" s="142"/>
      <c r="C28" s="142"/>
      <c r="D28" s="150">
        <f t="shared" si="0"/>
        <v>0</v>
      </c>
    </row>
    <row r="29" spans="1:4" ht="32.25" customHeight="1">
      <c r="A29" s="62" t="s">
        <v>600</v>
      </c>
      <c r="B29" s="142"/>
      <c r="C29" s="142"/>
      <c r="D29" s="150">
        <f t="shared" si="0"/>
        <v>0</v>
      </c>
    </row>
    <row r="30" spans="1:4" ht="33.75" customHeight="1">
      <c r="A30" s="62" t="s">
        <v>601</v>
      </c>
      <c r="B30" s="142"/>
      <c r="C30" s="142"/>
      <c r="D30" s="150">
        <f t="shared" si="0"/>
        <v>0</v>
      </c>
    </row>
    <row r="31" spans="1:4" ht="18.75" customHeight="1">
      <c r="A31" s="62" t="s">
        <v>602</v>
      </c>
      <c r="B31" s="142"/>
      <c r="C31" s="142"/>
      <c r="D31" s="150">
        <f t="shared" si="0"/>
        <v>0</v>
      </c>
    </row>
    <row r="32" spans="1:4" s="123" customFormat="1" ht="33" customHeight="1">
      <c r="A32" s="61" t="s">
        <v>73</v>
      </c>
      <c r="B32" s="132">
        <f>SUM(B28:B30)</f>
        <v>0</v>
      </c>
      <c r="C32" s="132">
        <f>SUM(C28:C30)</f>
        <v>0</v>
      </c>
      <c r="D32" s="152">
        <f t="shared" si="0"/>
        <v>0</v>
      </c>
    </row>
    <row r="33" spans="1:3" ht="15">
      <c r="A33" s="285"/>
      <c r="B33" s="286"/>
      <c r="C33" s="286"/>
    </row>
    <row r="34" spans="1:3" ht="15">
      <c r="A34" s="287"/>
      <c r="B34" s="286"/>
      <c r="C34" s="286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 3/2018. (II.22.)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2018-02-26T08:35:03Z</cp:lastPrinted>
  <dcterms:created xsi:type="dcterms:W3CDTF">2014-01-03T21:48:14Z</dcterms:created>
  <dcterms:modified xsi:type="dcterms:W3CDTF">2018-02-26T08:44:35Z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