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stületire\Rendeltek, szabályzatok, stb\Csömend\költségvetés 2018\"/>
    </mc:Choice>
  </mc:AlternateContent>
  <bookViews>
    <workbookView xWindow="0" yWindow="0" windowWidth="28800" windowHeight="12210"/>
  </bookViews>
  <sheets>
    <sheet name="3.melléklet" sheetId="1" r:id="rId1"/>
  </sheets>
  <calcPr calcId="162913"/>
</workbook>
</file>

<file path=xl/calcChain.xml><?xml version="1.0" encoding="utf-8"?>
<calcChain xmlns="http://schemas.openxmlformats.org/spreadsheetml/2006/main">
  <c r="D153" i="1" l="1"/>
  <c r="D155" i="1" s="1"/>
  <c r="D129" i="1" l="1"/>
  <c r="D180" i="1" l="1"/>
  <c r="D169" i="1"/>
  <c r="D103" i="1"/>
  <c r="D34" i="1"/>
  <c r="D136" i="1" l="1"/>
  <c r="D135" i="1"/>
  <c r="D137" i="1" s="1"/>
  <c r="D146" i="1"/>
  <c r="D145" i="1"/>
  <c r="D143" i="1"/>
  <c r="D116" i="1"/>
  <c r="D109" i="1"/>
  <c r="D110" i="1" s="1"/>
  <c r="D96" i="1"/>
  <c r="D97" i="1" s="1"/>
  <c r="D77" i="1"/>
  <c r="D78" i="1" s="1"/>
  <c r="D79" i="1"/>
  <c r="D87" i="1"/>
  <c r="D88" i="1" s="1"/>
  <c r="D80" i="1" l="1"/>
  <c r="D81" i="1" s="1"/>
  <c r="D82" i="1" s="1"/>
  <c r="D138" i="1"/>
  <c r="D117" i="1"/>
  <c r="D118" i="1" s="1"/>
  <c r="D41" i="1"/>
  <c r="D40" i="1"/>
  <c r="D39" i="1"/>
  <c r="D30" i="1"/>
  <c r="D31" i="1" s="1"/>
  <c r="D35" i="1" s="1"/>
  <c r="D53" i="1"/>
  <c r="D52" i="1"/>
  <c r="D43" i="1" l="1"/>
  <c r="D56" i="1"/>
  <c r="D22" i="1"/>
  <c r="D10" i="1"/>
  <c r="D9" i="1"/>
  <c r="D61" i="1"/>
  <c r="D64" i="1"/>
  <c r="D63" i="1"/>
  <c r="D68" i="1"/>
  <c r="D69" i="1" s="1"/>
  <c r="D65" i="1" l="1"/>
  <c r="D11" i="1"/>
  <c r="D24" i="1" s="1"/>
  <c r="D147" i="1"/>
  <c r="D148" i="1" s="1"/>
  <c r="D156" i="1" s="1"/>
  <c r="D125" i="1"/>
  <c r="D126" i="1" s="1"/>
  <c r="D130" i="1" s="1"/>
  <c r="D71" i="1" l="1"/>
  <c r="D72" i="1" s="1"/>
  <c r="D62" i="1"/>
  <c r="D51" i="1"/>
  <c r="D46" i="1"/>
  <c r="D7" i="1"/>
  <c r="D111" i="1" l="1"/>
</calcChain>
</file>

<file path=xl/sharedStrings.xml><?xml version="1.0" encoding="utf-8"?>
<sst xmlns="http://schemas.openxmlformats.org/spreadsheetml/2006/main" count="295" uniqueCount="159">
  <si>
    <t>011130 - Önkormányzatok és önkormányzati hivatalok jogalkotó és általános igazgatási tevékenysége</t>
  </si>
  <si>
    <t>Főkönyvi szám</t>
  </si>
  <si>
    <t>Főkönyvi szám név</t>
  </si>
  <si>
    <t>094082</t>
  </si>
  <si>
    <t>Kamatbevételek</t>
  </si>
  <si>
    <t>Bevétel összesen:</t>
  </si>
  <si>
    <t>051212</t>
  </si>
  <si>
    <t>Választott tisztségviselők juttatásai</t>
  </si>
  <si>
    <t>05212</t>
  </si>
  <si>
    <t>Szociális hozzájárulási adó</t>
  </si>
  <si>
    <t>Személyi juttatások és járulékok összesen:</t>
  </si>
  <si>
    <t>0532112</t>
  </si>
  <si>
    <t>Internet díj</t>
  </si>
  <si>
    <t>0532212</t>
  </si>
  <si>
    <t>Telefon, telefax, telex, mobíl díj</t>
  </si>
  <si>
    <t>0533112</t>
  </si>
  <si>
    <t>Villamos energia</t>
  </si>
  <si>
    <t>0533132</t>
  </si>
  <si>
    <t>Víz- és csatornadíj</t>
  </si>
  <si>
    <t>053342</t>
  </si>
  <si>
    <t>Karbantartási, kisjavítási szolgáltatások</t>
  </si>
  <si>
    <t>053372</t>
  </si>
  <si>
    <t>0533722</t>
  </si>
  <si>
    <t>Biztosítási díjak</t>
  </si>
  <si>
    <t>0533792</t>
  </si>
  <si>
    <t>Más egyéb szolgáltatások</t>
  </si>
  <si>
    <t>053512</t>
  </si>
  <si>
    <t>Működési célú előzetesen felszámított általános forgalmi adó</t>
  </si>
  <si>
    <t>053552</t>
  </si>
  <si>
    <t>Egyéb dologi kiadások</t>
  </si>
  <si>
    <t>0535542</t>
  </si>
  <si>
    <t>Adó-, vám-, illeték és más adójellegű befizetések, hozzájárulások</t>
  </si>
  <si>
    <t>Dologi kiadások összesen:</t>
  </si>
  <si>
    <t>05506072</t>
  </si>
  <si>
    <t>Egyéb működési célú támogatások államháztartáson belülre-helyi önk. és költségvetési sz. (Közös Hivatal fin.)</t>
  </si>
  <si>
    <t>05506082</t>
  </si>
  <si>
    <t>05512032</t>
  </si>
  <si>
    <t>Egyéb működési célú támogatások államháztartáson kívülre-egyéb civil szervezetek</t>
  </si>
  <si>
    <t>05512082</t>
  </si>
  <si>
    <t>Egyéb működési célú támogatások államháztartáson kívülre-egyéb vállalkozások</t>
  </si>
  <si>
    <t>Egyéb működési célú kiadások összesen:</t>
  </si>
  <si>
    <t>056412</t>
  </si>
  <si>
    <t>Kiadás összesen:</t>
  </si>
  <si>
    <t>013320 - Köztemető-fenntartás és -működtetés</t>
  </si>
  <si>
    <t>053122</t>
  </si>
  <si>
    <t>Üzemeltetési anyagok beszerzése</t>
  </si>
  <si>
    <t>05712</t>
  </si>
  <si>
    <t>018010 - Önkormányzatok elszámolásai a központi költségvetéssel</t>
  </si>
  <si>
    <t>091112</t>
  </si>
  <si>
    <t>Helyi önkormányzatok működésének általános támogatása</t>
  </si>
  <si>
    <t>091132</t>
  </si>
  <si>
    <t>Települési önkormányzatok szociális, gyermekjóléti és gyermekétkeztetési feladatainak támogatása</t>
  </si>
  <si>
    <t>091142</t>
  </si>
  <si>
    <t>Települési önkormányzatok kulturális feladatainak támogatása</t>
  </si>
  <si>
    <t>0935412</t>
  </si>
  <si>
    <t>Belföldi gépjárművek adójának  a helyi önkormányzatot megillető része</t>
  </si>
  <si>
    <t>098142</t>
  </si>
  <si>
    <t>Államháztartáson belüli megelőlegezések</t>
  </si>
  <si>
    <t>0550212</t>
  </si>
  <si>
    <t xml:space="preserve">A helyi önkormányzatok előző évi elszámolásából származó kiadások </t>
  </si>
  <si>
    <t>059142</t>
  </si>
  <si>
    <t>Államháztartáson belüli megelőlegezések visszafizetése</t>
  </si>
  <si>
    <t>018030 - Támogatási célú finanszírozási műveletek</t>
  </si>
  <si>
    <t>0981312</t>
  </si>
  <si>
    <t>Előző év költségvetési maradványának igénybevétele</t>
  </si>
  <si>
    <t>0916012</t>
  </si>
  <si>
    <t>Egyéb működési célú támogatások bevételei államháztartáson belülről-központi költségvetési szervek</t>
  </si>
  <si>
    <t>051101142</t>
  </si>
  <si>
    <t>Közfoglalkoztatottak bére</t>
  </si>
  <si>
    <t>Dologi kiadások:</t>
  </si>
  <si>
    <t>Egyéb tárgyi eszközök beszerzése, létesítése</t>
  </si>
  <si>
    <t>Beruházási kiadások:</t>
  </si>
  <si>
    <t>045160 - Közutak, hidak, alagutak üzemeltetése, fenntartása</t>
  </si>
  <si>
    <t>05742</t>
  </si>
  <si>
    <t>Felújítási célú előzetesen felszámított általános forgalmi adó</t>
  </si>
  <si>
    <t>Felújítási kiadások:</t>
  </si>
  <si>
    <t>051030 - Nem veszélyes (települési) hulladék vegyes (ömlesztett) begyűjtése, szállítása, átrakása</t>
  </si>
  <si>
    <t>064010 - Közvilágítás</t>
  </si>
  <si>
    <t>066020 - Város-, községgazdálkodási egyéb szolgáltatások</t>
  </si>
  <si>
    <t>094022</t>
  </si>
  <si>
    <t>Szolgáltatások ellenértéke</t>
  </si>
  <si>
    <t>094042</t>
  </si>
  <si>
    <t>Tulajdonosi bevételek (Koncessziós díj)</t>
  </si>
  <si>
    <t>0531232</t>
  </si>
  <si>
    <t>Hajtó és kenőanyag</t>
  </si>
  <si>
    <t>0533742</t>
  </si>
  <si>
    <t>082091 - Közművelődés – közösségi és társadalmi részvétel fejlesztése</t>
  </si>
  <si>
    <t>Üzemeltetési anyagok beszerzése (Rendezvények is itt szerepelnek)</t>
  </si>
  <si>
    <t>053322</t>
  </si>
  <si>
    <t>Vásárolt élelmezés</t>
  </si>
  <si>
    <t>107055 - Falugondnoki, tanyagondnoki szolgáltatás</t>
  </si>
  <si>
    <t>05110112</t>
  </si>
  <si>
    <t>Köztisztviselők,közalkalmazottak bére</t>
  </si>
  <si>
    <t>05242</t>
  </si>
  <si>
    <t>Egészségügyi hozzájárulás</t>
  </si>
  <si>
    <t>05272</t>
  </si>
  <si>
    <t>Személyi jövedelemadó</t>
  </si>
  <si>
    <t>107060 - Egyéb szociális pénzbeli és természetbeni ellátások, támogatások</t>
  </si>
  <si>
    <t>0548812</t>
  </si>
  <si>
    <t>Önk. ált. saját hat. adott pügyi ellátás - Egyszeri települési támogatás</t>
  </si>
  <si>
    <t>0548822</t>
  </si>
  <si>
    <t>Önk. ált. saját hat. adott pügyi ellátás - Gyermek nevelését elősegítő települési támogatás</t>
  </si>
  <si>
    <t>0548832</t>
  </si>
  <si>
    <t>Önk. ált. saját hat. adott pügyi ellátás - Rendkívüli települési támogatás</t>
  </si>
  <si>
    <t>0548842</t>
  </si>
  <si>
    <t>Önk.által saját hat. adott pénzügyi ellátás - Temetési támogatás</t>
  </si>
  <si>
    <t>0548852</t>
  </si>
  <si>
    <t>Önk.által saját hat. adott pénzügyi ellátás - Mentesülés a köztemetés költségeinek megtérítése alól</t>
  </si>
  <si>
    <t>0548862</t>
  </si>
  <si>
    <t>Önk.által saját hat. adott pénzügyi ellátás - Bursa ösztöndíj önrész</t>
  </si>
  <si>
    <t>0548872</t>
  </si>
  <si>
    <t>Önk.által saját hat.adott pénzügyi ellátás - 80 évesek köszöntése</t>
  </si>
  <si>
    <t>0548882</t>
  </si>
  <si>
    <t>054892</t>
  </si>
  <si>
    <t>Önk.által saját hat.adott természetbeni ellátás - Karácsonyi támogatás</t>
  </si>
  <si>
    <t>900020 - Önkormányzatok funkcióira nem sorolható bevételei államháztartáson kívülről</t>
  </si>
  <si>
    <t>093412</t>
  </si>
  <si>
    <t>Építményadó</t>
  </si>
  <si>
    <t>093432</t>
  </si>
  <si>
    <t>Magánszemélyek kommunális adója</t>
  </si>
  <si>
    <t>093442</t>
  </si>
  <si>
    <t>Telekadó</t>
  </si>
  <si>
    <t>09351072</t>
  </si>
  <si>
    <t>Állandó jelleggel végzett iparűzési tevékenység után fizetett helyi adó</t>
  </si>
  <si>
    <t>Talajterhelési díj</t>
  </si>
  <si>
    <t>0936172</t>
  </si>
  <si>
    <t>Késedelmi és önellenőrzési pótlék</t>
  </si>
  <si>
    <t>3. melléklet</t>
  </si>
  <si>
    <t>Cofog szerinti feladatellátás</t>
  </si>
  <si>
    <t>Megbízási díj (honlapszerkesztés)</t>
  </si>
  <si>
    <t>0 533312</t>
  </si>
  <si>
    <t>Bérleti és lízingdíjak</t>
  </si>
  <si>
    <t>104037 - Intézményen kívüli gyermekétkeztetés</t>
  </si>
  <si>
    <t>Szállítási szolgáltatás</t>
  </si>
  <si>
    <t>Béren kívüli juttatások</t>
  </si>
  <si>
    <t>Önk.által saját hat.adott pénzügyi ellátás - Középiskolások tanulmányainak támogatása, Tanévkezdési támogatás</t>
  </si>
  <si>
    <t>Felújítási kiadások (nyílászáró csere)</t>
  </si>
  <si>
    <t>041233 - Hosszabb időtartamú közfoglalkoztatás</t>
  </si>
  <si>
    <t>053371</t>
  </si>
  <si>
    <t>Egyéb szolgáltatások teljesítése (bérlet)</t>
  </si>
  <si>
    <t>2018.évi terv</t>
  </si>
  <si>
    <t>2018.02.28.-ig 5 fő</t>
  </si>
  <si>
    <t>051223</t>
  </si>
  <si>
    <t>053311</t>
  </si>
  <si>
    <t>Közüzemi díjak</t>
  </si>
  <si>
    <t>Egyéb szolgáltatások (bankköltség is)</t>
  </si>
  <si>
    <t>Egyéb működési célú támogatások államháztartáson belülre-társulások és költségvetési sz. (Orvosi ügyelet, Tagdíj, Belső ellenőrzés, Mecsek Dráva, Szociális Társulás)</t>
  </si>
  <si>
    <t>Felújítási kiadások összesen:</t>
  </si>
  <si>
    <t>093551</t>
  </si>
  <si>
    <t>Felújítási kiadások (Ravatalozó-Kistelepülési önk.pályázata terhére)</t>
  </si>
  <si>
    <t>Felújítási kiadások (Dózsa Gy.utca Pályázat terhére)</t>
  </si>
  <si>
    <t>1 fő 6 órás foglalkoztatott bére 03.01.-től</t>
  </si>
  <si>
    <t>051107</t>
  </si>
  <si>
    <t>Állami támogatás: 3 100 000 Ft.</t>
  </si>
  <si>
    <t>Állami támogatás: 255 360 Ft.</t>
  </si>
  <si>
    <t>Állami támogatás: 1 800 000 Ft.</t>
  </si>
  <si>
    <t>Tartalékok</t>
  </si>
  <si>
    <t>05513</t>
  </si>
  <si>
    <t>az 1/2018. 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</si>
</sst>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readingOrder="1"/>
    </xf>
    <xf numFmtId="0" fontId="4" fillId="0" borderId="1" xfId="0" applyFont="1" applyBorder="1" applyAlignment="1" applyProtection="1">
      <alignment vertical="center" wrapText="1" readingOrder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 readingOrder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vertical="center" wrapText="1" readingOrder="1"/>
      <protection locked="0"/>
    </xf>
    <xf numFmtId="49" fontId="4" fillId="0" borderId="4" xfId="0" applyNumberFormat="1" applyFont="1" applyBorder="1" applyAlignment="1" applyProtection="1">
      <alignment vertical="center" wrapText="1" readingOrder="1"/>
      <protection locked="0"/>
    </xf>
    <xf numFmtId="0" fontId="1" fillId="0" borderId="0" xfId="0" applyFont="1" applyBorder="1" applyAlignment="1" applyProtection="1">
      <alignment vertical="center" wrapText="1" readingOrder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3" fontId="1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2" fillId="0" borderId="0" xfId="0" applyFont="1"/>
    <xf numFmtId="3" fontId="2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 applyProtection="1">
      <alignment vertical="center" wrapText="1" readingOrder="1"/>
      <protection locked="0"/>
    </xf>
    <xf numFmtId="0" fontId="4" fillId="0" borderId="5" xfId="0" applyFont="1" applyBorder="1" applyAlignment="1" applyProtection="1">
      <alignment vertical="center" wrapText="1" readingOrder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quotePrefix="1" applyFont="1" applyBorder="1" applyAlignment="1" applyProtection="1">
      <alignment vertical="center" wrapText="1" readingOrder="1"/>
      <protection locked="0"/>
    </xf>
    <xf numFmtId="0" fontId="4" fillId="0" borderId="1" xfId="0" quotePrefix="1" applyFont="1" applyFill="1" applyBorder="1" applyAlignment="1" applyProtection="1">
      <alignment horizontal="left" vertical="center" wrapText="1" readingOrder="1"/>
      <protection locked="0"/>
    </xf>
    <xf numFmtId="0" fontId="4" fillId="0" borderId="4" xfId="0" quotePrefix="1" applyFont="1" applyBorder="1" applyAlignment="1" applyProtection="1">
      <alignment vertical="center" wrapText="1" readingOrder="1"/>
      <protection locked="0"/>
    </xf>
    <xf numFmtId="3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1" xfId="0" applyFont="1" applyFill="1" applyBorder="1" applyAlignment="1" applyProtection="1">
      <alignment horizontal="center" vertical="center" wrapText="1" readingOrder="1"/>
      <protection locked="0"/>
    </xf>
    <xf numFmtId="0" fontId="8" fillId="3" borderId="4" xfId="0" applyFont="1" applyFill="1" applyBorder="1" applyAlignment="1" applyProtection="1">
      <alignment horizontal="center" vertical="center" wrapText="1" readingOrder="1"/>
      <protection locked="0"/>
    </xf>
    <xf numFmtId="0" fontId="8" fillId="3" borderId="5" xfId="0" applyFont="1" applyFill="1" applyBorder="1" applyAlignment="1" applyProtection="1">
      <alignment horizontal="center" vertical="center" wrapText="1" readingOrder="1"/>
      <protection locked="0"/>
    </xf>
    <xf numFmtId="3" fontId="8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 applyProtection="1">
      <alignment vertical="center" wrapText="1" readingOrder="1"/>
      <protection locked="0"/>
    </xf>
    <xf numFmtId="0" fontId="9" fillId="2" borderId="1" xfId="0" quotePrefix="1" applyFon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 readingOrder="1"/>
      <protection locked="0"/>
    </xf>
    <xf numFmtId="0" fontId="5" fillId="2" borderId="3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 readingOrder="1"/>
      <protection locked="0"/>
    </xf>
    <xf numFmtId="0" fontId="5" fillId="2" borderId="6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Fill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 readingOrder="1"/>
      <protection locked="0"/>
    </xf>
    <xf numFmtId="0" fontId="2" fillId="0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 readingOrder="1"/>
      <protection locked="0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7" xfId="0" applyFont="1" applyFill="1" applyBorder="1" applyAlignment="1" applyProtection="1">
      <alignment horizontal="center" vertical="center" wrapText="1" readingOrder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0"/>
  <sheetViews>
    <sheetView showGridLines="0" tabSelected="1" zoomScaleNormal="100" workbookViewId="0">
      <pane ySplit="2" topLeftCell="A3" activePane="bottomLeft" state="frozenSplit"/>
      <selection pane="bottomLeft" activeCell="B2" sqref="B2:D2"/>
    </sheetView>
  </sheetViews>
  <sheetFormatPr defaultColWidth="10.85546875" defaultRowHeight="20.100000000000001" customHeight="1" x14ac:dyDescent="0.25"/>
  <cols>
    <col min="1" max="1" width="6.85546875" style="1" customWidth="1"/>
    <col min="2" max="2" width="10.42578125" style="20" customWidth="1"/>
    <col min="3" max="3" width="52.5703125" style="20" customWidth="1"/>
    <col min="4" max="4" width="21.7109375" style="21" customWidth="1"/>
    <col min="5" max="16384" width="10.85546875" style="1"/>
  </cols>
  <sheetData>
    <row r="1" spans="2:4" ht="20.100000000000001" customHeight="1" x14ac:dyDescent="0.25">
      <c r="B1" s="53" t="s">
        <v>127</v>
      </c>
      <c r="C1" s="53"/>
      <c r="D1" s="53"/>
    </row>
    <row r="2" spans="2:4" ht="20.100000000000001" customHeight="1" x14ac:dyDescent="0.25">
      <c r="B2" s="53" t="s">
        <v>158</v>
      </c>
      <c r="C2" s="53"/>
      <c r="D2" s="53"/>
    </row>
    <row r="3" spans="2:4" ht="20.100000000000001" customHeight="1" x14ac:dyDescent="0.2">
      <c r="B3" s="42" t="s">
        <v>128</v>
      </c>
      <c r="C3" s="42"/>
      <c r="D3" s="42"/>
    </row>
    <row r="4" spans="2:4" s="19" customFormat="1" ht="42.75" customHeight="1" x14ac:dyDescent="0.2">
      <c r="B4" s="38" t="s">
        <v>0</v>
      </c>
      <c r="C4" s="39"/>
      <c r="D4" s="39"/>
    </row>
    <row r="5" spans="2:4" s="2" customFormat="1" ht="21.75" customHeight="1" x14ac:dyDescent="0.2">
      <c r="B5" s="30" t="s">
        <v>1</v>
      </c>
      <c r="C5" s="30" t="s">
        <v>2</v>
      </c>
      <c r="D5" s="33" t="s">
        <v>140</v>
      </c>
    </row>
    <row r="6" spans="2:4" ht="20.100000000000001" customHeight="1" x14ac:dyDescent="0.2">
      <c r="B6" s="3" t="s">
        <v>3</v>
      </c>
      <c r="C6" s="3" t="s">
        <v>4</v>
      </c>
      <c r="D6" s="4">
        <v>35000</v>
      </c>
    </row>
    <row r="7" spans="2:4" ht="16.5" customHeight="1" x14ac:dyDescent="0.2">
      <c r="B7" s="36" t="s">
        <v>5</v>
      </c>
      <c r="C7" s="37"/>
      <c r="D7" s="5">
        <f>SUM(D6:D6)</f>
        <v>35000</v>
      </c>
    </row>
    <row r="8" spans="2:4" ht="21" customHeight="1" x14ac:dyDescent="0.2">
      <c r="B8" s="27" t="s">
        <v>142</v>
      </c>
      <c r="C8" s="25" t="s">
        <v>129</v>
      </c>
      <c r="D8" s="24">
        <v>20000</v>
      </c>
    </row>
    <row r="9" spans="2:4" ht="20.100000000000001" customHeight="1" x14ac:dyDescent="0.2">
      <c r="B9" s="3" t="s">
        <v>6</v>
      </c>
      <c r="C9" s="3" t="s">
        <v>7</v>
      </c>
      <c r="D9" s="4">
        <f>225040+2475440</f>
        <v>2700480</v>
      </c>
    </row>
    <row r="10" spans="2:4" ht="20.100000000000001" customHeight="1" x14ac:dyDescent="0.2">
      <c r="B10" s="3" t="s">
        <v>8</v>
      </c>
      <c r="C10" s="3" t="s">
        <v>9</v>
      </c>
      <c r="D10" s="4">
        <f>52809+476278</f>
        <v>529087</v>
      </c>
    </row>
    <row r="11" spans="2:4" ht="19.5" customHeight="1" x14ac:dyDescent="0.2">
      <c r="B11" s="40" t="s">
        <v>10</v>
      </c>
      <c r="C11" s="41"/>
      <c r="D11" s="5">
        <f>SUM(D8:D10)</f>
        <v>3249567</v>
      </c>
    </row>
    <row r="12" spans="2:4" ht="20.100000000000001" customHeight="1" x14ac:dyDescent="0.2">
      <c r="B12" s="26" t="s">
        <v>44</v>
      </c>
      <c r="C12" s="3" t="s">
        <v>45</v>
      </c>
      <c r="D12" s="4">
        <v>250000</v>
      </c>
    </row>
    <row r="13" spans="2:4" ht="20.100000000000001" customHeight="1" x14ac:dyDescent="0.2">
      <c r="B13" s="3" t="s">
        <v>11</v>
      </c>
      <c r="C13" s="3" t="s">
        <v>12</v>
      </c>
      <c r="D13" s="4">
        <v>150000</v>
      </c>
    </row>
    <row r="14" spans="2:4" ht="20.100000000000001" customHeight="1" x14ac:dyDescent="0.2">
      <c r="B14" s="3" t="s">
        <v>13</v>
      </c>
      <c r="C14" s="3" t="s">
        <v>14</v>
      </c>
      <c r="D14" s="4">
        <v>300000</v>
      </c>
    </row>
    <row r="15" spans="2:4" ht="20.100000000000001" customHeight="1" x14ac:dyDescent="0.2">
      <c r="B15" s="26" t="s">
        <v>143</v>
      </c>
      <c r="C15" s="3" t="s">
        <v>144</v>
      </c>
      <c r="D15" s="4">
        <v>560000</v>
      </c>
    </row>
    <row r="16" spans="2:4" ht="20.100000000000001" customHeight="1" x14ac:dyDescent="0.2">
      <c r="B16" s="3" t="s">
        <v>19</v>
      </c>
      <c r="C16" s="3" t="s">
        <v>20</v>
      </c>
      <c r="D16" s="24">
        <v>100000</v>
      </c>
    </row>
    <row r="17" spans="2:4" ht="20.100000000000001" customHeight="1" x14ac:dyDescent="0.2">
      <c r="B17" s="3" t="s">
        <v>21</v>
      </c>
      <c r="C17" s="3" t="s">
        <v>145</v>
      </c>
      <c r="D17" s="4">
        <v>850000</v>
      </c>
    </row>
    <row r="18" spans="2:4" ht="20.100000000000001" customHeight="1" x14ac:dyDescent="0.2">
      <c r="B18" s="3" t="s">
        <v>22</v>
      </c>
      <c r="C18" s="3" t="s">
        <v>23</v>
      </c>
      <c r="D18" s="4">
        <v>60000</v>
      </c>
    </row>
    <row r="19" spans="2:4" ht="19.5" customHeight="1" x14ac:dyDescent="0.2">
      <c r="B19" s="3" t="s">
        <v>26</v>
      </c>
      <c r="C19" s="3" t="s">
        <v>27</v>
      </c>
      <c r="D19" s="24">
        <v>367773</v>
      </c>
    </row>
    <row r="20" spans="2:4" ht="20.100000000000001" customHeight="1" x14ac:dyDescent="0.2">
      <c r="B20" s="3" t="s">
        <v>28</v>
      </c>
      <c r="C20" s="3" t="s">
        <v>29</v>
      </c>
      <c r="D20" s="4">
        <v>200000</v>
      </c>
    </row>
    <row r="21" spans="2:4" ht="29.25" customHeight="1" x14ac:dyDescent="0.2">
      <c r="B21" s="3" t="s">
        <v>30</v>
      </c>
      <c r="C21" s="3" t="s">
        <v>31</v>
      </c>
      <c r="D21" s="4">
        <v>60000</v>
      </c>
    </row>
    <row r="22" spans="2:4" ht="22.5" customHeight="1" x14ac:dyDescent="0.2">
      <c r="B22" s="40" t="s">
        <v>32</v>
      </c>
      <c r="C22" s="41"/>
      <c r="D22" s="5">
        <f>SUM(D12:D21)</f>
        <v>2897773</v>
      </c>
    </row>
    <row r="23" spans="2:4" ht="22.5" customHeight="1" x14ac:dyDescent="0.2">
      <c r="B23" s="35" t="s">
        <v>157</v>
      </c>
      <c r="C23" s="34" t="s">
        <v>156</v>
      </c>
      <c r="D23" s="5">
        <v>2037350</v>
      </c>
    </row>
    <row r="24" spans="2:4" ht="21" customHeight="1" x14ac:dyDescent="0.2">
      <c r="B24" s="36" t="s">
        <v>42</v>
      </c>
      <c r="C24" s="37"/>
      <c r="D24" s="5">
        <f>D11+D22+D23</f>
        <v>8184690</v>
      </c>
    </row>
    <row r="25" spans="2:4" ht="20.100000000000001" customHeight="1" x14ac:dyDescent="0.2">
      <c r="B25" s="8"/>
      <c r="C25" s="9"/>
      <c r="D25" s="10"/>
    </row>
    <row r="26" spans="2:4" ht="20.100000000000001" customHeight="1" x14ac:dyDescent="0.2">
      <c r="B26" s="38" t="s">
        <v>43</v>
      </c>
      <c r="C26" s="39"/>
      <c r="D26" s="39"/>
    </row>
    <row r="27" spans="2:4" ht="21" customHeight="1" x14ac:dyDescent="0.2">
      <c r="B27" s="30" t="s">
        <v>1</v>
      </c>
      <c r="C27" s="30" t="s">
        <v>2</v>
      </c>
      <c r="D27" s="33" t="s">
        <v>140</v>
      </c>
    </row>
    <row r="28" spans="2:4" ht="20.100000000000001" customHeight="1" x14ac:dyDescent="0.2">
      <c r="B28" s="3" t="s">
        <v>44</v>
      </c>
      <c r="C28" s="3" t="s">
        <v>45</v>
      </c>
      <c r="D28" s="4">
        <v>250000</v>
      </c>
    </row>
    <row r="29" spans="2:4" ht="20.100000000000001" customHeight="1" x14ac:dyDescent="0.2">
      <c r="B29" s="26" t="s">
        <v>143</v>
      </c>
      <c r="C29" s="3" t="s">
        <v>144</v>
      </c>
      <c r="D29" s="4">
        <v>20000</v>
      </c>
    </row>
    <row r="30" spans="2:4" ht="21" customHeight="1" x14ac:dyDescent="0.2">
      <c r="B30" s="3" t="s">
        <v>26</v>
      </c>
      <c r="C30" s="3" t="s">
        <v>27</v>
      </c>
      <c r="D30" s="4">
        <f>(D28+D29)*0.27</f>
        <v>72900</v>
      </c>
    </row>
    <row r="31" spans="2:4" ht="20.25" customHeight="1" x14ac:dyDescent="0.2">
      <c r="B31" s="40" t="s">
        <v>32</v>
      </c>
      <c r="C31" s="41"/>
      <c r="D31" s="5">
        <f>SUM(D28:D30)</f>
        <v>342900</v>
      </c>
    </row>
    <row r="32" spans="2:4" ht="31.5" customHeight="1" x14ac:dyDescent="0.2">
      <c r="B32" s="22" t="s">
        <v>46</v>
      </c>
      <c r="C32" s="3" t="s">
        <v>149</v>
      </c>
      <c r="D32" s="24">
        <v>787402</v>
      </c>
    </row>
    <row r="33" spans="2:4" ht="24.75" customHeight="1" x14ac:dyDescent="0.2">
      <c r="B33" s="3" t="s">
        <v>73</v>
      </c>
      <c r="C33" s="3" t="s">
        <v>74</v>
      </c>
      <c r="D33" s="24">
        <v>212598</v>
      </c>
    </row>
    <row r="34" spans="2:4" ht="20.25" customHeight="1" x14ac:dyDescent="0.2">
      <c r="B34" s="40" t="s">
        <v>147</v>
      </c>
      <c r="C34" s="41"/>
      <c r="D34" s="5">
        <f>SUM(D32:D33)</f>
        <v>1000000</v>
      </c>
    </row>
    <row r="35" spans="2:4" ht="20.25" customHeight="1" x14ac:dyDescent="0.2">
      <c r="B35" s="36" t="s">
        <v>42</v>
      </c>
      <c r="C35" s="37"/>
      <c r="D35" s="5">
        <f>D31+D34</f>
        <v>1342900</v>
      </c>
    </row>
    <row r="36" spans="2:4" ht="39.75" customHeight="1" x14ac:dyDescent="0.2">
      <c r="B36" s="13"/>
      <c r="C36" s="14"/>
      <c r="D36" s="15"/>
    </row>
    <row r="37" spans="2:4" s="19" customFormat="1" ht="20.100000000000001" customHeight="1" x14ac:dyDescent="0.2">
      <c r="B37" s="45" t="s">
        <v>47</v>
      </c>
      <c r="C37" s="46"/>
      <c r="D37" s="46"/>
    </row>
    <row r="38" spans="2:4" ht="25.5" customHeight="1" x14ac:dyDescent="0.2">
      <c r="B38" s="30" t="s">
        <v>1</v>
      </c>
      <c r="C38" s="30" t="s">
        <v>2</v>
      </c>
      <c r="D38" s="33" t="s">
        <v>140</v>
      </c>
    </row>
    <row r="39" spans="2:4" ht="27" customHeight="1" x14ac:dyDescent="0.2">
      <c r="B39" s="3" t="s">
        <v>48</v>
      </c>
      <c r="C39" s="3" t="s">
        <v>49</v>
      </c>
      <c r="D39" s="4">
        <f>12842286</f>
        <v>12842286</v>
      </c>
    </row>
    <row r="40" spans="2:4" ht="28.5" customHeight="1" x14ac:dyDescent="0.2">
      <c r="B40" s="3" t="s">
        <v>50</v>
      </c>
      <c r="C40" s="3" t="s">
        <v>51</v>
      </c>
      <c r="D40" s="4">
        <f>5754360</f>
        <v>5754360</v>
      </c>
    </row>
    <row r="41" spans="2:4" ht="19.5" customHeight="1" x14ac:dyDescent="0.2">
      <c r="B41" s="3" t="s">
        <v>52</v>
      </c>
      <c r="C41" s="3" t="s">
        <v>53</v>
      </c>
      <c r="D41" s="4">
        <f>1800000</f>
        <v>1800000</v>
      </c>
    </row>
    <row r="42" spans="2:4" ht="21.75" customHeight="1" x14ac:dyDescent="0.2">
      <c r="B42" s="3" t="s">
        <v>56</v>
      </c>
      <c r="C42" s="3" t="s">
        <v>57</v>
      </c>
      <c r="D42" s="4">
        <v>0</v>
      </c>
    </row>
    <row r="43" spans="2:4" ht="20.25" customHeight="1" x14ac:dyDescent="0.2">
      <c r="B43" s="36" t="s">
        <v>5</v>
      </c>
      <c r="C43" s="37"/>
      <c r="D43" s="5">
        <f>SUM(D39:D42)</f>
        <v>20396646</v>
      </c>
    </row>
    <row r="44" spans="2:4" ht="27.95" customHeight="1" x14ac:dyDescent="0.2">
      <c r="B44" s="3" t="s">
        <v>58</v>
      </c>
      <c r="C44" s="3" t="s">
        <v>59</v>
      </c>
      <c r="D44" s="4">
        <v>0</v>
      </c>
    </row>
    <row r="45" spans="2:4" ht="20.25" customHeight="1" x14ac:dyDescent="0.2">
      <c r="B45" s="3" t="s">
        <v>60</v>
      </c>
      <c r="C45" s="3" t="s">
        <v>61</v>
      </c>
      <c r="D45" s="4">
        <v>0</v>
      </c>
    </row>
    <row r="46" spans="2:4" ht="15.75" customHeight="1" x14ac:dyDescent="0.2">
      <c r="B46" s="36" t="s">
        <v>42</v>
      </c>
      <c r="C46" s="37"/>
      <c r="D46" s="5">
        <f>SUM(D44:D45)</f>
        <v>0</v>
      </c>
    </row>
    <row r="47" spans="2:4" ht="9.75" customHeight="1" x14ac:dyDescent="0.2">
      <c r="B47" s="8"/>
      <c r="C47" s="9"/>
      <c r="D47" s="10"/>
    </row>
    <row r="48" spans="2:4" ht="27.75" customHeight="1" x14ac:dyDescent="0.2">
      <c r="B48" s="45" t="s">
        <v>62</v>
      </c>
      <c r="C48" s="46"/>
      <c r="D48" s="46"/>
    </row>
    <row r="49" spans="2:4" ht="24.75" customHeight="1" x14ac:dyDescent="0.2">
      <c r="B49" s="30" t="s">
        <v>1</v>
      </c>
      <c r="C49" s="30" t="s">
        <v>2</v>
      </c>
      <c r="D49" s="33" t="s">
        <v>140</v>
      </c>
    </row>
    <row r="50" spans="2:4" ht="24" customHeight="1" x14ac:dyDescent="0.2">
      <c r="B50" s="3" t="s">
        <v>63</v>
      </c>
      <c r="C50" s="3" t="s">
        <v>64</v>
      </c>
      <c r="D50" s="4">
        <v>0</v>
      </c>
    </row>
    <row r="51" spans="2:4" ht="20.100000000000001" customHeight="1" x14ac:dyDescent="0.2">
      <c r="B51" s="36" t="s">
        <v>5</v>
      </c>
      <c r="C51" s="37"/>
      <c r="D51" s="5">
        <f>SUM(D50:D50)</f>
        <v>0</v>
      </c>
    </row>
    <row r="52" spans="2:4" ht="25.5" x14ac:dyDescent="0.2">
      <c r="B52" s="3" t="s">
        <v>33</v>
      </c>
      <c r="C52" s="6" t="s">
        <v>34</v>
      </c>
      <c r="D52" s="4">
        <f>1340970</f>
        <v>1340970</v>
      </c>
    </row>
    <row r="53" spans="2:4" ht="45.75" customHeight="1" x14ac:dyDescent="0.2">
      <c r="B53" s="3" t="s">
        <v>35</v>
      </c>
      <c r="C53" s="6" t="s">
        <v>146</v>
      </c>
      <c r="D53" s="4">
        <f>242674+15903+264020</f>
        <v>522597</v>
      </c>
    </row>
    <row r="54" spans="2:4" ht="25.5" x14ac:dyDescent="0.2">
      <c r="B54" s="3" t="s">
        <v>36</v>
      </c>
      <c r="C54" s="6" t="s">
        <v>37</v>
      </c>
      <c r="D54" s="4">
        <v>100000</v>
      </c>
    </row>
    <row r="55" spans="2:4" ht="25.5" x14ac:dyDescent="0.2">
      <c r="B55" s="3" t="s">
        <v>38</v>
      </c>
      <c r="C55" s="6" t="s">
        <v>39</v>
      </c>
      <c r="D55" s="4">
        <v>160000</v>
      </c>
    </row>
    <row r="56" spans="2:4" ht="22.5" customHeight="1" x14ac:dyDescent="0.2">
      <c r="B56" s="40" t="s">
        <v>40</v>
      </c>
      <c r="C56" s="41"/>
      <c r="D56" s="5">
        <f>SUM(D52:D55)</f>
        <v>2123567</v>
      </c>
    </row>
    <row r="57" spans="2:4" ht="14.25" customHeight="1" x14ac:dyDescent="0.2">
      <c r="B57" s="8"/>
      <c r="C57" s="9"/>
      <c r="D57" s="10"/>
    </row>
    <row r="58" spans="2:4" ht="15.75" customHeight="1" x14ac:dyDescent="0.2">
      <c r="B58" s="38" t="s">
        <v>137</v>
      </c>
      <c r="C58" s="39"/>
      <c r="D58" s="39"/>
    </row>
    <row r="59" spans="2:4" s="19" customFormat="1" ht="20.100000000000001" customHeight="1" x14ac:dyDescent="0.2">
      <c r="B59" s="54" t="s">
        <v>141</v>
      </c>
      <c r="C59" s="54"/>
      <c r="D59" s="54"/>
    </row>
    <row r="60" spans="2:4" ht="22.5" customHeight="1" x14ac:dyDescent="0.2">
      <c r="B60" s="30" t="s">
        <v>1</v>
      </c>
      <c r="C60" s="30" t="s">
        <v>2</v>
      </c>
      <c r="D60" s="33" t="s">
        <v>140</v>
      </c>
    </row>
    <row r="61" spans="2:4" ht="34.5" customHeight="1" x14ac:dyDescent="0.2">
      <c r="B61" s="3" t="s">
        <v>65</v>
      </c>
      <c r="C61" s="3" t="s">
        <v>66</v>
      </c>
      <c r="D61" s="4">
        <f>1376324</f>
        <v>1376324</v>
      </c>
    </row>
    <row r="62" spans="2:4" ht="20.100000000000001" customHeight="1" x14ac:dyDescent="0.2">
      <c r="B62" s="36" t="s">
        <v>5</v>
      </c>
      <c r="C62" s="37"/>
      <c r="D62" s="5">
        <f>SUM(D61)</f>
        <v>1376324</v>
      </c>
    </row>
    <row r="63" spans="2:4" ht="20.100000000000001" customHeight="1" x14ac:dyDescent="0.2">
      <c r="B63" s="3" t="s">
        <v>67</v>
      </c>
      <c r="C63" s="3" t="s">
        <v>68</v>
      </c>
      <c r="D63" s="4">
        <f>407650+815300</f>
        <v>1222950</v>
      </c>
    </row>
    <row r="64" spans="2:4" ht="20.100000000000001" customHeight="1" x14ac:dyDescent="0.2">
      <c r="B64" s="3" t="s">
        <v>8</v>
      </c>
      <c r="C64" s="3" t="s">
        <v>9</v>
      </c>
      <c r="D64" s="4">
        <f>44845+79790</f>
        <v>124635</v>
      </c>
    </row>
    <row r="65" spans="2:4" ht="20.100000000000001" customHeight="1" x14ac:dyDescent="0.2">
      <c r="B65" s="36" t="s">
        <v>10</v>
      </c>
      <c r="C65" s="36"/>
      <c r="D65" s="5">
        <f>SUM(D63:D64)</f>
        <v>1347585</v>
      </c>
    </row>
    <row r="66" spans="2:4" ht="20.100000000000001" customHeight="1" x14ac:dyDescent="0.2">
      <c r="B66" s="3" t="s">
        <v>44</v>
      </c>
      <c r="C66" s="3" t="s">
        <v>45</v>
      </c>
      <c r="D66" s="4">
        <v>0</v>
      </c>
    </row>
    <row r="67" spans="2:4" ht="20.100000000000001" customHeight="1" x14ac:dyDescent="0.2">
      <c r="B67" s="26" t="s">
        <v>138</v>
      </c>
      <c r="C67" s="3" t="s">
        <v>139</v>
      </c>
      <c r="D67" s="4">
        <v>22629</v>
      </c>
    </row>
    <row r="68" spans="2:4" ht="18" customHeight="1" x14ac:dyDescent="0.2">
      <c r="B68" s="3" t="s">
        <v>26</v>
      </c>
      <c r="C68" s="3" t="s">
        <v>27</v>
      </c>
      <c r="D68" s="4">
        <f>(D66+D67)*0.27</f>
        <v>6109.8300000000008</v>
      </c>
    </row>
    <row r="69" spans="2:4" ht="20.100000000000001" customHeight="1" x14ac:dyDescent="0.2">
      <c r="B69" s="36" t="s">
        <v>69</v>
      </c>
      <c r="C69" s="36"/>
      <c r="D69" s="5">
        <f>SUM(D66:D68)</f>
        <v>28738.83</v>
      </c>
    </row>
    <row r="70" spans="2:4" ht="20.100000000000001" customHeight="1" x14ac:dyDescent="0.2">
      <c r="B70" s="3" t="s">
        <v>41</v>
      </c>
      <c r="C70" s="6" t="s">
        <v>70</v>
      </c>
      <c r="D70" s="7">
        <v>0</v>
      </c>
    </row>
    <row r="71" spans="2:4" ht="20.100000000000001" customHeight="1" x14ac:dyDescent="0.2">
      <c r="B71" s="36" t="s">
        <v>71</v>
      </c>
      <c r="C71" s="36"/>
      <c r="D71" s="5">
        <f>D70</f>
        <v>0</v>
      </c>
    </row>
    <row r="72" spans="2:4" ht="20.100000000000001" customHeight="1" x14ac:dyDescent="0.2">
      <c r="B72" s="36" t="s">
        <v>42</v>
      </c>
      <c r="C72" s="37"/>
      <c r="D72" s="5">
        <f>SUM(D71+D69+D65)</f>
        <v>1376323.83</v>
      </c>
    </row>
    <row r="73" spans="2:4" s="19" customFormat="1" ht="20.100000000000001" customHeight="1" x14ac:dyDescent="0.2">
      <c r="B73" s="45" t="s">
        <v>72</v>
      </c>
      <c r="C73" s="46"/>
      <c r="D73" s="46"/>
    </row>
    <row r="74" spans="2:4" ht="28.5" customHeight="1" x14ac:dyDescent="0.2">
      <c r="B74" s="30" t="s">
        <v>1</v>
      </c>
      <c r="C74" s="30" t="s">
        <v>2</v>
      </c>
      <c r="D74" s="33" t="s">
        <v>140</v>
      </c>
    </row>
    <row r="75" spans="2:4" ht="20.100000000000001" customHeight="1" x14ac:dyDescent="0.2">
      <c r="B75" s="3" t="s">
        <v>44</v>
      </c>
      <c r="C75" s="3" t="s">
        <v>45</v>
      </c>
      <c r="D75" s="4">
        <v>60000</v>
      </c>
    </row>
    <row r="76" spans="2:4" ht="20.100000000000001" customHeight="1" x14ac:dyDescent="0.2">
      <c r="B76" s="3" t="s">
        <v>24</v>
      </c>
      <c r="C76" s="3" t="s">
        <v>25</v>
      </c>
      <c r="D76" s="4">
        <v>150000</v>
      </c>
    </row>
    <row r="77" spans="2:4" ht="21" customHeight="1" x14ac:dyDescent="0.2">
      <c r="B77" s="3" t="s">
        <v>26</v>
      </c>
      <c r="C77" s="3" t="s">
        <v>27</v>
      </c>
      <c r="D77" s="4">
        <f>(D75+D76)*0.27</f>
        <v>56700.000000000007</v>
      </c>
    </row>
    <row r="78" spans="2:4" ht="20.100000000000001" customHeight="1" x14ac:dyDescent="0.2">
      <c r="B78" s="36" t="s">
        <v>69</v>
      </c>
      <c r="C78" s="36"/>
      <c r="D78" s="5">
        <f>SUM(D75:D77)</f>
        <v>266700</v>
      </c>
    </row>
    <row r="79" spans="2:4" ht="20.100000000000001" customHeight="1" x14ac:dyDescent="0.2">
      <c r="B79" s="3" t="s">
        <v>46</v>
      </c>
      <c r="C79" s="3" t="s">
        <v>150</v>
      </c>
      <c r="D79" s="4">
        <f>5569590</f>
        <v>5569590</v>
      </c>
    </row>
    <row r="80" spans="2:4" ht="19.5" customHeight="1" x14ac:dyDescent="0.2">
      <c r="B80" s="3" t="s">
        <v>73</v>
      </c>
      <c r="C80" s="3" t="s">
        <v>74</v>
      </c>
      <c r="D80" s="4">
        <f>D79*0.27+1</f>
        <v>1503790.3</v>
      </c>
    </row>
    <row r="81" spans="2:4" ht="20.100000000000001" customHeight="1" x14ac:dyDescent="0.2">
      <c r="B81" s="36" t="s">
        <v>75</v>
      </c>
      <c r="C81" s="36"/>
      <c r="D81" s="5">
        <f>SUM(D79:D80)</f>
        <v>7073380.2999999998</v>
      </c>
    </row>
    <row r="82" spans="2:4" ht="20.100000000000001" customHeight="1" x14ac:dyDescent="0.2">
      <c r="B82" s="36" t="s">
        <v>42</v>
      </c>
      <c r="C82" s="37"/>
      <c r="D82" s="5">
        <f>SUM(D78+D81)</f>
        <v>7340080.2999999998</v>
      </c>
    </row>
    <row r="83" spans="2:4" ht="20.100000000000001" customHeight="1" x14ac:dyDescent="0.2">
      <c r="B83" s="13"/>
      <c r="C83" s="14"/>
      <c r="D83" s="15"/>
    </row>
    <row r="84" spans="2:4" s="19" customFormat="1" ht="31.5" customHeight="1" x14ac:dyDescent="0.2">
      <c r="B84" s="47" t="s">
        <v>76</v>
      </c>
      <c r="C84" s="48"/>
      <c r="D84" s="48"/>
    </row>
    <row r="85" spans="2:4" ht="30" customHeight="1" x14ac:dyDescent="0.2">
      <c r="B85" s="30" t="s">
        <v>1</v>
      </c>
      <c r="C85" s="30" t="s">
        <v>2</v>
      </c>
      <c r="D85" s="33" t="s">
        <v>140</v>
      </c>
    </row>
    <row r="86" spans="2:4" ht="20.100000000000001" customHeight="1" x14ac:dyDescent="0.2">
      <c r="B86" s="3" t="s">
        <v>24</v>
      </c>
      <c r="C86" s="3" t="s">
        <v>25</v>
      </c>
      <c r="D86" s="4">
        <v>60000</v>
      </c>
    </row>
    <row r="87" spans="2:4" ht="20.25" customHeight="1" x14ac:dyDescent="0.2">
      <c r="B87" s="3" t="s">
        <v>26</v>
      </c>
      <c r="C87" s="3" t="s">
        <v>27</v>
      </c>
      <c r="D87" s="4">
        <f>60000*1.27</f>
        <v>76200</v>
      </c>
    </row>
    <row r="88" spans="2:4" ht="20.100000000000001" customHeight="1" x14ac:dyDescent="0.2">
      <c r="B88" s="36" t="s">
        <v>42</v>
      </c>
      <c r="C88" s="37"/>
      <c r="D88" s="5">
        <f>SUM(D86:D87)</f>
        <v>136200</v>
      </c>
    </row>
    <row r="89" spans="2:4" ht="20.100000000000001" customHeight="1" x14ac:dyDescent="0.2">
      <c r="B89" s="13"/>
      <c r="C89" s="14"/>
      <c r="D89" s="15"/>
    </row>
    <row r="90" spans="2:4" s="19" customFormat="1" ht="20.100000000000001" customHeight="1" x14ac:dyDescent="0.2">
      <c r="B90" s="45" t="s">
        <v>77</v>
      </c>
      <c r="C90" s="46"/>
      <c r="D90" s="46"/>
    </row>
    <row r="91" spans="2:4" ht="27.75" customHeight="1" x14ac:dyDescent="0.2">
      <c r="B91" s="30" t="s">
        <v>1</v>
      </c>
      <c r="C91" s="30" t="s">
        <v>2</v>
      </c>
      <c r="D91" s="33" t="s">
        <v>140</v>
      </c>
    </row>
    <row r="92" spans="2:4" ht="20.100000000000001" customHeight="1" x14ac:dyDescent="0.2">
      <c r="B92" s="3" t="s">
        <v>15</v>
      </c>
      <c r="C92" s="3" t="s">
        <v>16</v>
      </c>
      <c r="D92" s="4">
        <v>400000</v>
      </c>
    </row>
    <row r="93" spans="2:4" ht="20.100000000000001" customHeight="1" x14ac:dyDescent="0.2">
      <c r="B93" s="3" t="s">
        <v>130</v>
      </c>
      <c r="C93" s="3" t="s">
        <v>131</v>
      </c>
      <c r="D93" s="4">
        <v>330000</v>
      </c>
    </row>
    <row r="94" spans="2:4" ht="20.100000000000001" customHeight="1" x14ac:dyDescent="0.2">
      <c r="B94" s="3" t="s">
        <v>19</v>
      </c>
      <c r="C94" s="3" t="s">
        <v>20</v>
      </c>
      <c r="D94" s="4">
        <v>100000</v>
      </c>
    </row>
    <row r="95" spans="2:4" ht="20.100000000000001" customHeight="1" x14ac:dyDescent="0.2">
      <c r="B95" s="3" t="s">
        <v>24</v>
      </c>
      <c r="C95" s="3" t="s">
        <v>25</v>
      </c>
      <c r="D95" s="4">
        <v>55000</v>
      </c>
    </row>
    <row r="96" spans="2:4" ht="18.75" customHeight="1" x14ac:dyDescent="0.2">
      <c r="B96" s="3" t="s">
        <v>26</v>
      </c>
      <c r="C96" s="3" t="s">
        <v>27</v>
      </c>
      <c r="D96" s="4">
        <f>(D92+D93+D94+D95)*0.27</f>
        <v>238950.00000000003</v>
      </c>
    </row>
    <row r="97" spans="2:4" ht="20.100000000000001" customHeight="1" x14ac:dyDescent="0.2">
      <c r="B97" s="36" t="s">
        <v>42</v>
      </c>
      <c r="C97" s="37"/>
      <c r="D97" s="5">
        <f>SUM(D92:D96)</f>
        <v>1123950</v>
      </c>
    </row>
    <row r="98" spans="2:4" ht="6.75" customHeight="1" x14ac:dyDescent="0.2">
      <c r="B98" s="8"/>
      <c r="C98" s="9"/>
      <c r="D98" s="10"/>
    </row>
    <row r="99" spans="2:4" s="19" customFormat="1" ht="28.5" customHeight="1" x14ac:dyDescent="0.2">
      <c r="B99" s="45" t="s">
        <v>78</v>
      </c>
      <c r="C99" s="46"/>
      <c r="D99" s="46"/>
    </row>
    <row r="100" spans="2:4" ht="28.5" customHeight="1" x14ac:dyDescent="0.2">
      <c r="B100" s="30" t="s">
        <v>1</v>
      </c>
      <c r="C100" s="30" t="s">
        <v>2</v>
      </c>
      <c r="D100" s="33" t="s">
        <v>140</v>
      </c>
    </row>
    <row r="101" spans="2:4" ht="20.100000000000001" customHeight="1" x14ac:dyDescent="0.2">
      <c r="B101" s="3" t="s">
        <v>79</v>
      </c>
      <c r="C101" s="3" t="s">
        <v>80</v>
      </c>
      <c r="D101" s="4">
        <v>150000</v>
      </c>
    </row>
    <row r="102" spans="2:4" ht="20.100000000000001" customHeight="1" x14ac:dyDescent="0.2">
      <c r="B102" s="3" t="s">
        <v>81</v>
      </c>
      <c r="C102" s="3" t="s">
        <v>82</v>
      </c>
      <c r="D102" s="4">
        <v>500000</v>
      </c>
    </row>
    <row r="103" spans="2:4" ht="15" customHeight="1" x14ac:dyDescent="0.2">
      <c r="B103" s="36" t="s">
        <v>5</v>
      </c>
      <c r="C103" s="37"/>
      <c r="D103" s="5">
        <f>SUM(D101:D102)</f>
        <v>650000</v>
      </c>
    </row>
    <row r="104" spans="2:4" ht="20.100000000000001" customHeight="1" x14ac:dyDescent="0.2">
      <c r="B104" s="3" t="s">
        <v>44</v>
      </c>
      <c r="C104" s="3" t="s">
        <v>45</v>
      </c>
      <c r="D104" s="4">
        <v>600000</v>
      </c>
    </row>
    <row r="105" spans="2:4" ht="20.100000000000001" customHeight="1" x14ac:dyDescent="0.2">
      <c r="B105" s="3" t="s">
        <v>83</v>
      </c>
      <c r="C105" s="3" t="s">
        <v>84</v>
      </c>
      <c r="D105" s="4">
        <v>300000</v>
      </c>
    </row>
    <row r="106" spans="2:4" ht="20.100000000000001" customHeight="1" x14ac:dyDescent="0.2">
      <c r="B106" s="3" t="s">
        <v>15</v>
      </c>
      <c r="C106" s="3" t="s">
        <v>16</v>
      </c>
      <c r="D106" s="4">
        <v>10000</v>
      </c>
    </row>
    <row r="107" spans="2:4" ht="20.100000000000001" customHeight="1" x14ac:dyDescent="0.2">
      <c r="B107" s="3" t="s">
        <v>19</v>
      </c>
      <c r="C107" s="3" t="s">
        <v>20</v>
      </c>
      <c r="D107" s="4">
        <v>18000</v>
      </c>
    </row>
    <row r="108" spans="2:4" ht="20.100000000000001" customHeight="1" x14ac:dyDescent="0.2">
      <c r="B108" s="3" t="s">
        <v>24</v>
      </c>
      <c r="C108" s="3" t="s">
        <v>25</v>
      </c>
      <c r="D108" s="4">
        <v>250000</v>
      </c>
    </row>
    <row r="109" spans="2:4" ht="19.5" customHeight="1" x14ac:dyDescent="0.2">
      <c r="B109" s="3" t="s">
        <v>26</v>
      </c>
      <c r="C109" s="3" t="s">
        <v>27</v>
      </c>
      <c r="D109" s="4">
        <f>(D104+D105+D106+D107+D108)*0.27</f>
        <v>318060</v>
      </c>
    </row>
    <row r="110" spans="2:4" ht="16.5" customHeight="1" x14ac:dyDescent="0.2">
      <c r="B110" s="36" t="s">
        <v>69</v>
      </c>
      <c r="C110" s="36"/>
      <c r="D110" s="5">
        <f>SUM(D104:D109)</f>
        <v>1496060</v>
      </c>
    </row>
    <row r="111" spans="2:4" ht="15.75" customHeight="1" x14ac:dyDescent="0.2">
      <c r="B111" s="36" t="s">
        <v>42</v>
      </c>
      <c r="C111" s="37"/>
      <c r="D111" s="5">
        <f>SUM(D110)</f>
        <v>1496060</v>
      </c>
    </row>
    <row r="112" spans="2:4" ht="18.75" customHeight="1" x14ac:dyDescent="0.2">
      <c r="B112" s="8"/>
      <c r="C112" s="9"/>
      <c r="D112" s="10"/>
    </row>
    <row r="113" spans="2:4" s="19" customFormat="1" ht="20.100000000000001" customHeight="1" x14ac:dyDescent="0.2">
      <c r="B113" s="45" t="s">
        <v>86</v>
      </c>
      <c r="C113" s="46"/>
      <c r="D113" s="46"/>
    </row>
    <row r="114" spans="2:4" s="19" customFormat="1" ht="20.100000000000001" customHeight="1" x14ac:dyDescent="0.2">
      <c r="B114" s="52" t="s">
        <v>155</v>
      </c>
      <c r="C114" s="52"/>
      <c r="D114" s="52"/>
    </row>
    <row r="115" spans="2:4" ht="23.25" customHeight="1" x14ac:dyDescent="0.2">
      <c r="B115" s="30" t="s">
        <v>1</v>
      </c>
      <c r="C115" s="30" t="s">
        <v>2</v>
      </c>
      <c r="D115" s="29" t="s">
        <v>140</v>
      </c>
    </row>
    <row r="116" spans="2:4" ht="23.25" customHeight="1" x14ac:dyDescent="0.2">
      <c r="B116" s="11" t="s">
        <v>91</v>
      </c>
      <c r="C116" s="23" t="s">
        <v>151</v>
      </c>
      <c r="D116" s="4">
        <f>103500*9</f>
        <v>931500</v>
      </c>
    </row>
    <row r="117" spans="2:4" ht="18" customHeight="1" x14ac:dyDescent="0.2">
      <c r="B117" s="11" t="s">
        <v>8</v>
      </c>
      <c r="C117" s="23" t="s">
        <v>9</v>
      </c>
      <c r="D117" s="4">
        <f>D116*0.195</f>
        <v>181642.5</v>
      </c>
    </row>
    <row r="118" spans="2:4" ht="23.25" customHeight="1" x14ac:dyDescent="0.2">
      <c r="B118" s="43" t="s">
        <v>10</v>
      </c>
      <c r="C118" s="44"/>
      <c r="D118" s="5">
        <f>SUM(D116:D117)</f>
        <v>1113142.5</v>
      </c>
    </row>
    <row r="119" spans="2:4" ht="28.5" customHeight="1" x14ac:dyDescent="0.2">
      <c r="B119" s="3" t="s">
        <v>44</v>
      </c>
      <c r="C119" s="3" t="s">
        <v>87</v>
      </c>
      <c r="D119" s="4">
        <v>800000</v>
      </c>
    </row>
    <row r="120" spans="2:4" ht="20.100000000000001" customHeight="1" x14ac:dyDescent="0.2">
      <c r="B120" s="3" t="s">
        <v>15</v>
      </c>
      <c r="C120" s="3" t="s">
        <v>16</v>
      </c>
      <c r="D120" s="4">
        <v>40000</v>
      </c>
    </row>
    <row r="121" spans="2:4" ht="20.100000000000001" customHeight="1" x14ac:dyDescent="0.2">
      <c r="B121" s="3" t="s">
        <v>17</v>
      </c>
      <c r="C121" s="3" t="s">
        <v>18</v>
      </c>
      <c r="D121" s="4">
        <v>10000</v>
      </c>
    </row>
    <row r="122" spans="2:4" ht="20.100000000000001" customHeight="1" x14ac:dyDescent="0.2">
      <c r="B122" s="3" t="s">
        <v>88</v>
      </c>
      <c r="C122" s="3" t="s">
        <v>89</v>
      </c>
      <c r="D122" s="4">
        <v>200000</v>
      </c>
    </row>
    <row r="123" spans="2:4" ht="20.100000000000001" customHeight="1" x14ac:dyDescent="0.2">
      <c r="B123" s="3" t="s">
        <v>19</v>
      </c>
      <c r="C123" s="3" t="s">
        <v>20</v>
      </c>
      <c r="D123" s="4">
        <v>200000</v>
      </c>
    </row>
    <row r="124" spans="2:4" ht="20.100000000000001" customHeight="1" x14ac:dyDescent="0.2">
      <c r="B124" s="3" t="s">
        <v>24</v>
      </c>
      <c r="C124" s="3" t="s">
        <v>25</v>
      </c>
      <c r="D124" s="4">
        <v>600000</v>
      </c>
    </row>
    <row r="125" spans="2:4" ht="19.5" customHeight="1" x14ac:dyDescent="0.2">
      <c r="B125" s="3" t="s">
        <v>26</v>
      </c>
      <c r="C125" s="3" t="s">
        <v>27</v>
      </c>
      <c r="D125" s="4">
        <f>(D119+D120+D121+D122+D123+D124)*0.27</f>
        <v>499500.00000000006</v>
      </c>
    </row>
    <row r="126" spans="2:4" ht="21.75" customHeight="1" x14ac:dyDescent="0.2">
      <c r="B126" s="36" t="s">
        <v>69</v>
      </c>
      <c r="C126" s="36"/>
      <c r="D126" s="5">
        <f>SUM(D119:D125)</f>
        <v>2349500</v>
      </c>
    </row>
    <row r="127" spans="2:4" ht="17.25" customHeight="1" x14ac:dyDescent="0.2">
      <c r="B127" s="3" t="s">
        <v>46</v>
      </c>
      <c r="C127" s="3" t="s">
        <v>136</v>
      </c>
      <c r="D127" s="4">
        <v>1969000</v>
      </c>
    </row>
    <row r="128" spans="2:4" ht="22.5" customHeight="1" x14ac:dyDescent="0.2">
      <c r="B128" s="3" t="s">
        <v>73</v>
      </c>
      <c r="C128" s="3" t="s">
        <v>74</v>
      </c>
      <c r="D128" s="4">
        <v>531000</v>
      </c>
    </row>
    <row r="129" spans="2:4" ht="21" customHeight="1" x14ac:dyDescent="0.2">
      <c r="B129" s="36" t="s">
        <v>75</v>
      </c>
      <c r="C129" s="36"/>
      <c r="D129" s="5">
        <f>SUM(D127:D128)</f>
        <v>2500000</v>
      </c>
    </row>
    <row r="130" spans="2:4" ht="19.5" customHeight="1" x14ac:dyDescent="0.2">
      <c r="B130" s="36" t="s">
        <v>42</v>
      </c>
      <c r="C130" s="37"/>
      <c r="D130" s="5">
        <f>D118+D126+D129</f>
        <v>5962642.5</v>
      </c>
    </row>
    <row r="131" spans="2:4" ht="12.75" customHeight="1" x14ac:dyDescent="0.2">
      <c r="B131" s="8"/>
      <c r="C131" s="9"/>
      <c r="D131" s="10"/>
    </row>
    <row r="132" spans="2:4" s="19" customFormat="1" ht="17.25" customHeight="1" x14ac:dyDescent="0.2">
      <c r="B132" s="45" t="s">
        <v>132</v>
      </c>
      <c r="C132" s="46"/>
      <c r="D132" s="46"/>
    </row>
    <row r="133" spans="2:4" s="19" customFormat="1" ht="20.100000000000001" customHeight="1" x14ac:dyDescent="0.2">
      <c r="B133" s="42" t="s">
        <v>154</v>
      </c>
      <c r="C133" s="42"/>
      <c r="D133" s="42"/>
    </row>
    <row r="134" spans="2:4" ht="27" customHeight="1" x14ac:dyDescent="0.2">
      <c r="B134" s="30" t="s">
        <v>1</v>
      </c>
      <c r="C134" s="30" t="s">
        <v>2</v>
      </c>
      <c r="D134" s="29" t="s">
        <v>140</v>
      </c>
    </row>
    <row r="135" spans="2:4" ht="18.75" customHeight="1" x14ac:dyDescent="0.2">
      <c r="B135" s="3" t="s">
        <v>88</v>
      </c>
      <c r="C135" s="3" t="s">
        <v>89</v>
      </c>
      <c r="D135" s="4">
        <f>255360/1.27</f>
        <v>201070.86614173229</v>
      </c>
    </row>
    <row r="136" spans="2:4" ht="22.5" customHeight="1" x14ac:dyDescent="0.2">
      <c r="B136" s="3" t="s">
        <v>85</v>
      </c>
      <c r="C136" s="3" t="s">
        <v>133</v>
      </c>
      <c r="D136" s="4">
        <f>160000/1.27</f>
        <v>125984.25196850393</v>
      </c>
    </row>
    <row r="137" spans="2:4" ht="21.75" customHeight="1" x14ac:dyDescent="0.2">
      <c r="B137" s="3" t="s">
        <v>26</v>
      </c>
      <c r="C137" s="3" t="s">
        <v>27</v>
      </c>
      <c r="D137" s="4">
        <f>(D135+D136)*0.27</f>
        <v>88304.881889763798</v>
      </c>
    </row>
    <row r="138" spans="2:4" ht="20.100000000000001" customHeight="1" x14ac:dyDescent="0.2">
      <c r="B138" s="36" t="s">
        <v>42</v>
      </c>
      <c r="C138" s="37"/>
      <c r="D138" s="5">
        <f>SUM(D135:D137)</f>
        <v>415360.00000000006</v>
      </c>
    </row>
    <row r="139" spans="2:4" ht="12.75" customHeight="1" x14ac:dyDescent="0.2">
      <c r="B139" s="8"/>
      <c r="C139" s="9"/>
      <c r="D139" s="10"/>
    </row>
    <row r="140" spans="2:4" ht="15" customHeight="1" x14ac:dyDescent="0.2">
      <c r="B140" s="51" t="s">
        <v>90</v>
      </c>
      <c r="C140" s="42"/>
      <c r="D140" s="42"/>
    </row>
    <row r="141" spans="2:4" ht="20.100000000000001" customHeight="1" x14ac:dyDescent="0.2">
      <c r="B141" s="42" t="s">
        <v>153</v>
      </c>
      <c r="C141" s="42"/>
      <c r="D141" s="42"/>
    </row>
    <row r="142" spans="2:4" ht="24.75" customHeight="1" x14ac:dyDescent="0.2">
      <c r="B142" s="31" t="s">
        <v>1</v>
      </c>
      <c r="C142" s="32" t="s">
        <v>2</v>
      </c>
      <c r="D142" s="29" t="s">
        <v>140</v>
      </c>
    </row>
    <row r="143" spans="2:4" ht="20.100000000000001" customHeight="1" x14ac:dyDescent="0.2">
      <c r="B143" s="11" t="s">
        <v>91</v>
      </c>
      <c r="C143" s="23" t="s">
        <v>92</v>
      </c>
      <c r="D143" s="4">
        <f>218229+2382600</f>
        <v>2600829</v>
      </c>
    </row>
    <row r="144" spans="2:4" ht="20.100000000000001" customHeight="1" x14ac:dyDescent="0.2">
      <c r="B144" s="28" t="s">
        <v>152</v>
      </c>
      <c r="C144" s="23" t="s">
        <v>134</v>
      </c>
      <c r="D144" s="24">
        <v>96000</v>
      </c>
    </row>
    <row r="145" spans="2:4" ht="20.100000000000001" customHeight="1" x14ac:dyDescent="0.2">
      <c r="B145" s="11" t="s">
        <v>8</v>
      </c>
      <c r="C145" s="23" t="s">
        <v>9</v>
      </c>
      <c r="D145" s="4">
        <f>48010+464607</f>
        <v>512617</v>
      </c>
    </row>
    <row r="146" spans="2:4" ht="20.100000000000001" customHeight="1" x14ac:dyDescent="0.2">
      <c r="B146" s="11" t="s">
        <v>93</v>
      </c>
      <c r="C146" s="23" t="s">
        <v>94</v>
      </c>
      <c r="D146" s="4">
        <f>D144*1.19*0.14</f>
        <v>15993.600000000002</v>
      </c>
    </row>
    <row r="147" spans="2:4" ht="20.100000000000001" customHeight="1" x14ac:dyDescent="0.2">
      <c r="B147" s="11" t="s">
        <v>95</v>
      </c>
      <c r="C147" s="23" t="s">
        <v>96</v>
      </c>
      <c r="D147" s="4">
        <f>D144*1.19*0.15</f>
        <v>17136</v>
      </c>
    </row>
    <row r="148" spans="2:4" ht="20.100000000000001" customHeight="1" x14ac:dyDescent="0.2">
      <c r="B148" s="43" t="s">
        <v>10</v>
      </c>
      <c r="C148" s="44"/>
      <c r="D148" s="5">
        <f>SUM(D143:D147)</f>
        <v>3242575.6</v>
      </c>
    </row>
    <row r="149" spans="2:4" ht="20.100000000000001" customHeight="1" x14ac:dyDescent="0.2">
      <c r="B149" s="11" t="s">
        <v>83</v>
      </c>
      <c r="C149" s="23" t="s">
        <v>84</v>
      </c>
      <c r="D149" s="4">
        <v>250000</v>
      </c>
    </row>
    <row r="150" spans="2:4" ht="20.100000000000001" customHeight="1" x14ac:dyDescent="0.2">
      <c r="B150" s="3" t="s">
        <v>19</v>
      </c>
      <c r="C150" s="3" t="s">
        <v>20</v>
      </c>
      <c r="D150" s="4">
        <v>200000</v>
      </c>
    </row>
    <row r="151" spans="2:4" ht="20.100000000000001" customHeight="1" x14ac:dyDescent="0.2">
      <c r="B151" s="11" t="s">
        <v>22</v>
      </c>
      <c r="C151" s="23" t="s">
        <v>23</v>
      </c>
      <c r="D151" s="4">
        <v>50000</v>
      </c>
    </row>
    <row r="152" spans="2:4" ht="20.100000000000001" customHeight="1" x14ac:dyDescent="0.2">
      <c r="B152" s="11" t="s">
        <v>24</v>
      </c>
      <c r="C152" s="23" t="s">
        <v>25</v>
      </c>
      <c r="D152" s="4">
        <v>20000</v>
      </c>
    </row>
    <row r="153" spans="2:4" ht="30" customHeight="1" x14ac:dyDescent="0.2">
      <c r="B153" s="11" t="s">
        <v>26</v>
      </c>
      <c r="C153" s="23" t="s">
        <v>27</v>
      </c>
      <c r="D153" s="4">
        <f>(D149+D151+D152+D154+D150)*0.27</f>
        <v>162000</v>
      </c>
    </row>
    <row r="154" spans="2:4" ht="20.100000000000001" customHeight="1" x14ac:dyDescent="0.2">
      <c r="B154" s="11" t="s">
        <v>28</v>
      </c>
      <c r="C154" s="23" t="s">
        <v>29</v>
      </c>
      <c r="D154" s="4">
        <v>80000</v>
      </c>
    </row>
    <row r="155" spans="2:4" ht="20.100000000000001" customHeight="1" x14ac:dyDescent="0.2">
      <c r="B155" s="43" t="s">
        <v>69</v>
      </c>
      <c r="C155" s="44"/>
      <c r="D155" s="5">
        <f>SUM(D149:D154)</f>
        <v>762000</v>
      </c>
    </row>
    <row r="156" spans="2:4" ht="20.100000000000001" customHeight="1" x14ac:dyDescent="0.2">
      <c r="B156" s="49" t="s">
        <v>42</v>
      </c>
      <c r="C156" s="50"/>
      <c r="D156" s="5">
        <f>SUM(D155,D148)</f>
        <v>4004575.6</v>
      </c>
    </row>
    <row r="157" spans="2:4" ht="20.100000000000001" customHeight="1" x14ac:dyDescent="0.2">
      <c r="B157" s="8"/>
      <c r="C157" s="9"/>
      <c r="D157" s="10"/>
    </row>
    <row r="158" spans="2:4" s="19" customFormat="1" ht="20.100000000000001" customHeight="1" x14ac:dyDescent="0.2">
      <c r="B158" s="45" t="s">
        <v>97</v>
      </c>
      <c r="C158" s="46"/>
      <c r="D158" s="46"/>
    </row>
    <row r="159" spans="2:4" ht="30.75" customHeight="1" x14ac:dyDescent="0.2">
      <c r="B159" s="31" t="s">
        <v>1</v>
      </c>
      <c r="C159" s="32" t="s">
        <v>2</v>
      </c>
      <c r="D159" s="33" t="s">
        <v>140</v>
      </c>
    </row>
    <row r="160" spans="2:4" ht="27.95" customHeight="1" x14ac:dyDescent="0.2">
      <c r="B160" s="12" t="s">
        <v>98</v>
      </c>
      <c r="C160" s="23" t="s">
        <v>99</v>
      </c>
      <c r="D160" s="4">
        <v>200000</v>
      </c>
    </row>
    <row r="161" spans="2:4" ht="27.95" customHeight="1" x14ac:dyDescent="0.2">
      <c r="B161" s="12" t="s">
        <v>100</v>
      </c>
      <c r="C161" s="23" t="s">
        <v>101</v>
      </c>
      <c r="D161" s="4">
        <v>100000</v>
      </c>
    </row>
    <row r="162" spans="2:4" ht="27.95" customHeight="1" x14ac:dyDescent="0.2">
      <c r="B162" s="12" t="s">
        <v>102</v>
      </c>
      <c r="C162" s="23" t="s">
        <v>103</v>
      </c>
      <c r="D162" s="4">
        <v>200000</v>
      </c>
    </row>
    <row r="163" spans="2:4" ht="27.95" customHeight="1" x14ac:dyDescent="0.2">
      <c r="B163" s="12" t="s">
        <v>104</v>
      </c>
      <c r="C163" s="23" t="s">
        <v>105</v>
      </c>
      <c r="D163" s="4">
        <v>200000</v>
      </c>
    </row>
    <row r="164" spans="2:4" ht="51" customHeight="1" x14ac:dyDescent="0.2">
      <c r="B164" s="12" t="s">
        <v>106</v>
      </c>
      <c r="C164" s="23" t="s">
        <v>107</v>
      </c>
      <c r="D164" s="4">
        <v>200000</v>
      </c>
    </row>
    <row r="165" spans="2:4" ht="27.95" customHeight="1" x14ac:dyDescent="0.2">
      <c r="B165" s="12" t="s">
        <v>108</v>
      </c>
      <c r="C165" s="23" t="s">
        <v>109</v>
      </c>
      <c r="D165" s="4">
        <v>475000</v>
      </c>
    </row>
    <row r="166" spans="2:4" ht="27.95" customHeight="1" x14ac:dyDescent="0.2">
      <c r="B166" s="12" t="s">
        <v>110</v>
      </c>
      <c r="C166" s="23" t="s">
        <v>111</v>
      </c>
      <c r="D166" s="4">
        <v>100000</v>
      </c>
    </row>
    <row r="167" spans="2:4" ht="46.5" customHeight="1" x14ac:dyDescent="0.2">
      <c r="B167" s="12" t="s">
        <v>112</v>
      </c>
      <c r="C167" s="23" t="s">
        <v>135</v>
      </c>
      <c r="D167" s="4">
        <v>550000</v>
      </c>
    </row>
    <row r="168" spans="2:4" ht="31.5" customHeight="1" x14ac:dyDescent="0.2">
      <c r="B168" s="12" t="s">
        <v>113</v>
      </c>
      <c r="C168" s="23" t="s">
        <v>114</v>
      </c>
      <c r="D168" s="4">
        <v>500000</v>
      </c>
    </row>
    <row r="169" spans="2:4" ht="20.100000000000001" customHeight="1" x14ac:dyDescent="0.2">
      <c r="B169" s="49" t="s">
        <v>42</v>
      </c>
      <c r="C169" s="50"/>
      <c r="D169" s="5">
        <f>SUM(D160:D168)</f>
        <v>2525000</v>
      </c>
    </row>
    <row r="170" spans="2:4" s="19" customFormat="1" ht="20.100000000000001" customHeight="1" x14ac:dyDescent="0.2">
      <c r="B170" s="16"/>
      <c r="C170" s="17"/>
      <c r="D170" s="18"/>
    </row>
    <row r="171" spans="2:4" s="19" customFormat="1" ht="48.75" customHeight="1" x14ac:dyDescent="0.2">
      <c r="B171" s="45" t="s">
        <v>115</v>
      </c>
      <c r="C171" s="46"/>
      <c r="D171" s="46"/>
    </row>
    <row r="172" spans="2:4" ht="30.75" customHeight="1" x14ac:dyDescent="0.2">
      <c r="B172" s="31" t="s">
        <v>1</v>
      </c>
      <c r="C172" s="32" t="s">
        <v>2</v>
      </c>
      <c r="D172" s="33" t="s">
        <v>140</v>
      </c>
    </row>
    <row r="173" spans="2:4" ht="20.100000000000001" customHeight="1" x14ac:dyDescent="0.2">
      <c r="B173" s="11" t="s">
        <v>116</v>
      </c>
      <c r="C173" s="23" t="s">
        <v>117</v>
      </c>
      <c r="D173" s="4">
        <v>100000</v>
      </c>
    </row>
    <row r="174" spans="2:4" ht="20.100000000000001" customHeight="1" x14ac:dyDescent="0.2">
      <c r="B174" s="11" t="s">
        <v>118</v>
      </c>
      <c r="C174" s="23" t="s">
        <v>119</v>
      </c>
      <c r="D174" s="4">
        <v>1500000</v>
      </c>
    </row>
    <row r="175" spans="2:4" ht="20.100000000000001" customHeight="1" x14ac:dyDescent="0.2">
      <c r="B175" s="11" t="s">
        <v>120</v>
      </c>
      <c r="C175" s="23" t="s">
        <v>121</v>
      </c>
      <c r="D175" s="4">
        <v>100000</v>
      </c>
    </row>
    <row r="176" spans="2:4" ht="31.5" customHeight="1" x14ac:dyDescent="0.2">
      <c r="B176" s="11" t="s">
        <v>122</v>
      </c>
      <c r="C176" s="23" t="s">
        <v>123</v>
      </c>
      <c r="D176" s="4">
        <v>600000</v>
      </c>
    </row>
    <row r="177" spans="2:4" ht="31.5" customHeight="1" x14ac:dyDescent="0.2">
      <c r="B177" s="3" t="s">
        <v>54</v>
      </c>
      <c r="C177" s="3" t="s">
        <v>55</v>
      </c>
      <c r="D177" s="4">
        <v>500000</v>
      </c>
    </row>
    <row r="178" spans="2:4" ht="20.100000000000001" customHeight="1" x14ac:dyDescent="0.2">
      <c r="B178" s="28" t="s">
        <v>148</v>
      </c>
      <c r="C178" s="23" t="s">
        <v>124</v>
      </c>
      <c r="D178" s="4">
        <v>100000</v>
      </c>
    </row>
    <row r="179" spans="2:4" ht="20.100000000000001" customHeight="1" x14ac:dyDescent="0.2">
      <c r="B179" s="11" t="s">
        <v>125</v>
      </c>
      <c r="C179" s="23" t="s">
        <v>126</v>
      </c>
      <c r="D179" s="4">
        <v>100000</v>
      </c>
    </row>
    <row r="180" spans="2:4" ht="22.5" customHeight="1" x14ac:dyDescent="0.2">
      <c r="B180" s="49" t="s">
        <v>5</v>
      </c>
      <c r="C180" s="50"/>
      <c r="D180" s="5">
        <f>SUM(D173:D179)</f>
        <v>3000000</v>
      </c>
    </row>
  </sheetData>
  <mergeCells count="55">
    <mergeCell ref="B1:D1"/>
    <mergeCell ref="B2:D2"/>
    <mergeCell ref="B156:C156"/>
    <mergeCell ref="B158:D158"/>
    <mergeCell ref="B169:C169"/>
    <mergeCell ref="B99:D99"/>
    <mergeCell ref="B69:C69"/>
    <mergeCell ref="B71:C71"/>
    <mergeCell ref="B72:C72"/>
    <mergeCell ref="B73:D73"/>
    <mergeCell ref="B78:C78"/>
    <mergeCell ref="B81:C81"/>
    <mergeCell ref="B82:C82"/>
    <mergeCell ref="B59:D59"/>
    <mergeCell ref="B56:C56"/>
    <mergeCell ref="B37:D37"/>
    <mergeCell ref="B171:D171"/>
    <mergeCell ref="B180:C180"/>
    <mergeCell ref="B155:C155"/>
    <mergeCell ref="B103:C103"/>
    <mergeCell ref="B110:C110"/>
    <mergeCell ref="B111:C111"/>
    <mergeCell ref="B113:D113"/>
    <mergeCell ref="B130:C130"/>
    <mergeCell ref="B140:D140"/>
    <mergeCell ref="B118:C118"/>
    <mergeCell ref="B141:D141"/>
    <mergeCell ref="B133:D133"/>
    <mergeCell ref="B114:D114"/>
    <mergeCell ref="B126:C126"/>
    <mergeCell ref="B129:C129"/>
    <mergeCell ref="B43:C43"/>
    <mergeCell ref="B148:C148"/>
    <mergeCell ref="B132:D132"/>
    <mergeCell ref="B138:C138"/>
    <mergeCell ref="B97:C97"/>
    <mergeCell ref="B65:C65"/>
    <mergeCell ref="B84:D84"/>
    <mergeCell ref="B88:C88"/>
    <mergeCell ref="B90:D90"/>
    <mergeCell ref="B62:C62"/>
    <mergeCell ref="B46:C46"/>
    <mergeCell ref="B48:D48"/>
    <mergeCell ref="B51:C51"/>
    <mergeCell ref="B58:D58"/>
    <mergeCell ref="B3:D3"/>
    <mergeCell ref="B4:D4"/>
    <mergeCell ref="B7:C7"/>
    <mergeCell ref="B11:C11"/>
    <mergeCell ref="B22:C22"/>
    <mergeCell ref="B24:C24"/>
    <mergeCell ref="B26:D26"/>
    <mergeCell ref="B35:C35"/>
    <mergeCell ref="B31:C31"/>
    <mergeCell ref="B34:C34"/>
  </mergeCells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3.melléklet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Jegyző</cp:lastModifiedBy>
  <cp:lastPrinted>2018-02-12T08:04:49Z</cp:lastPrinted>
  <dcterms:created xsi:type="dcterms:W3CDTF">2016-02-04T17:57:17Z</dcterms:created>
  <dcterms:modified xsi:type="dcterms:W3CDTF">2018-02-12T08:04:50Z</dcterms:modified>
</cp:coreProperties>
</file>