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1760" tabRatio="976" firstSheet="14" activeTab="24"/>
  </bookViews>
  <sheets>
    <sheet name="RM_TARTALOMJEGYZÉK" sheetId="1" r:id="rId1"/>
    <sheet name="RM_ALAPADATOK" sheetId="2" r:id="rId2"/>
    <sheet name="RM_ÖSSZEFÜGGÉSEK" sheetId="3" r:id="rId3"/>
    <sheet name="Önk.összesen" sheetId="4" r:id="rId4"/>
    <sheet name="Önk.össz.köt." sheetId="5" r:id="rId5"/>
    <sheet name="Önk.össz. önk." sheetId="6" r:id="rId6"/>
    <sheet name="Önk. össz. államig." sheetId="7" r:id="rId7"/>
    <sheet name="Önk.össz.műk. mérleg" sheetId="8" r:id="rId8"/>
    <sheet name="Önk. össz. felhal.mérleg" sheetId="9" r:id="rId9"/>
    <sheet name="RM_ELLENŐRZÉS" sheetId="10" r:id="rId10"/>
    <sheet name="Beruházás" sheetId="11" r:id="rId11"/>
    <sheet name="Felújítás" sheetId="12" r:id="rId12"/>
    <sheet name="Önkorm." sheetId="13" r:id="rId13"/>
    <sheet name="Önkorm.köt. felad." sheetId="14" r:id="rId14"/>
    <sheet name="Önk. önk.felad" sheetId="15" r:id="rId15"/>
    <sheet name="Önk. államig." sheetId="16" r:id="rId16"/>
    <sheet name="Közös Hiv." sheetId="17" r:id="rId17"/>
    <sheet name="Közös Hiv. köt.felad." sheetId="18" r:id="rId18"/>
    <sheet name="Közös hiv. önk.váll." sheetId="19" r:id="rId19"/>
    <sheet name="Közös Hiv. államig." sheetId="20" r:id="rId20"/>
    <sheet name="Műv. Ház" sheetId="21" r:id="rId21"/>
    <sheet name="Műv.Ház köt." sheetId="22" r:id="rId22"/>
    <sheet name="Műv.Ház önk." sheetId="23" r:id="rId23"/>
    <sheet name="Műv.Ház államig." sheetId="24" r:id="rId24"/>
    <sheet name="Állami támogatások" sheetId="25" r:id="rId25"/>
  </sheets>
  <definedNames>
    <definedName name="_xlfn.IFERROR" hidden="1">#NAME?</definedName>
    <definedName name="_xlnm.Print_Titles" localSheetId="16">'Közös Hiv.'!$1:$7</definedName>
    <definedName name="_xlnm.Print_Titles" localSheetId="19">'Közös Hiv. államig.'!$1:$7</definedName>
    <definedName name="_xlnm.Print_Titles" localSheetId="17">'Közös Hiv. köt.felad.'!$1:$7</definedName>
    <definedName name="_xlnm.Print_Titles" localSheetId="18">'Közös hiv. önk.váll.'!$1:$7</definedName>
    <definedName name="_xlnm.Print_Titles" localSheetId="20">'Műv. Ház'!$1:$7</definedName>
    <definedName name="_xlnm.Print_Titles" localSheetId="23">'Műv.Ház államig.'!$1:$7</definedName>
    <definedName name="_xlnm.Print_Titles" localSheetId="21">'Műv.Ház köt.'!$1:$7</definedName>
    <definedName name="_xlnm.Print_Titles" localSheetId="22">'Műv.Ház önk.'!$1:$7</definedName>
    <definedName name="_xlnm.Print_Titles" localSheetId="15">'Önk. államig.'!$1:$6</definedName>
    <definedName name="_xlnm.Print_Titles" localSheetId="14">'Önk. önk.felad'!$1:$6</definedName>
    <definedName name="_xlnm.Print_Titles" localSheetId="12">'Önkorm.'!$1:$6</definedName>
    <definedName name="_xlnm.Print_Titles" localSheetId="13">'Önkorm.köt. felad.'!$1:$6</definedName>
    <definedName name="_xlnm.Print_Area" localSheetId="6">'Önk. össz. államig.'!$A$1:$K$166</definedName>
    <definedName name="_xlnm.Print_Area" localSheetId="5">'Önk.össz. önk.'!$A$1:$K$166</definedName>
    <definedName name="_xlnm.Print_Area" localSheetId="4">'Önk.össz.köt.'!$A$1:$K$166</definedName>
    <definedName name="_xlnm.Print_Area" localSheetId="3">'Önk.összesen'!$A$1:$K$166</definedName>
  </definedNames>
  <calcPr fullCalcOnLoad="1"/>
</workbook>
</file>

<file path=xl/sharedStrings.xml><?xml version="1.0" encoding="utf-8"?>
<sst xmlns="http://schemas.openxmlformats.org/spreadsheetml/2006/main" count="3976" uniqueCount="640">
  <si>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</si>
  <si>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</si>
  <si>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</si>
  <si>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</si>
  <si>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</si>
  <si>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</si>
  <si>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</si>
  <si>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</si>
  <si>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</si>
  <si>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</si>
  <si>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</si>
  <si>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</si>
  <si>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</si>
  <si>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</si>
  <si>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</si>
  <si>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</si>
  <si>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</si>
  <si>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</si>
  <si>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</si>
  <si>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</si>
  <si>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</si>
  <si>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</si>
  <si>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</si>
  <si>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</si>
  <si>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</si>
  <si>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</si>
  <si>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</si>
  <si>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</si>
  <si>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</si>
  <si>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</si>
  <si>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</si>
  <si>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</si>
  <si>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</si>
  <si>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</si>
  <si>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</si>
  <si>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</si>
  <si>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</si>
  <si>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</si>
  <si>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</si>
  <si>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</si>
  <si>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</si>
  <si>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</si>
  <si>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</si>
  <si>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</si>
  <si>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</si>
  <si>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</si>
  <si>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</si>
  <si>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</si>
  <si>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</si>
  <si>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</si>
  <si>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</si>
  <si>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</si>
  <si>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</si>
  <si>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</si>
  <si>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</si>
  <si>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</si>
  <si>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</si>
  <si>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</si>
  <si>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</si>
  <si>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</si>
  <si>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</si>
  <si>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</si>
  <si>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</si>
  <si>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</si>
  <si>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</si>
  <si>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</si>
  <si>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</si>
  <si>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</si>
  <si>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</si>
  <si>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</si>
  <si>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</si>
  <si>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</si>
  <si>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</si>
  <si>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</si>
  <si>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</si>
  <si>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</si>
  <si>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</si>
  <si>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</si>
  <si>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</si>
  <si>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</si>
  <si>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</si>
  <si>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</si>
  <si>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</si>
  <si>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</si>
  <si>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</si>
  <si>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</si>
  <si>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</si>
  <si>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</si>
  <si>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</si>
  <si>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</si>
  <si>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</si>
  <si>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</si>
  <si>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</si>
  <si>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</si>
  <si>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</si>
  <si>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</si>
  <si>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</si>
  <si>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</si>
  <si>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</si>
  <si>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</si>
  <si>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</si>
  <si>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</si>
  <si>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</si>
  <si>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</si>
  <si>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</si>
  <si>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</si>
  <si>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</si>
  <si>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</si>
  <si>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</si>
  <si>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</si>
  <si>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</si>
  <si>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</si>
  <si>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</si>
  <si>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</si>
  <si>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</si>
  <si>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</si>
  <si>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</si>
  <si>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</si>
  <si>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</si>
  <si>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</si>
  <si>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</si>
  <si>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</si>
  <si>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</si>
  <si>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</si>
  <si>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</si>
  <si>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</si>
  <si>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</si>
  <si>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</si>
  <si>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</si>
  <si>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</si>
  <si>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</si>
  <si>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</si>
  <si>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</si>
  <si>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</si>
  <si>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</si>
  <si>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</si>
  <si>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</si>
  <si>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</si>
  <si>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</si>
  <si>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</si>
  <si>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</si>
  <si>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</si>
  <si>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</si>
  <si>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</si>
  <si>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</si>
  <si>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</si>
  <si>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</si>
  <si>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</si>
  <si>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</si>
  <si>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</si>
  <si>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</si>
  <si>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</si>
  <si>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</si>
  <si>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</si>
  <si>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</si>
  <si>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</si>
  <si>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</si>
  <si>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</si>
  <si>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</si>
  <si>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</si>
  <si>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</si>
  <si>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</si>
  <si>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</si>
  <si>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</si>
  <si>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</si>
  <si>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</si>
  <si>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</si>
  <si>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</si>
  <si>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</si>
  <si>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</si>
  <si>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</si>
  <si>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</si>
  <si>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</si>
  <si>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</si>
  <si>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</si>
  <si>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</si>
  <si>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</si>
  <si>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</si>
  <si>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</si>
  <si>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</si>
  <si>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</si>
  <si>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</si>
  <si>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</si>
  <si>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</si>
  <si>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</si>
  <si>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</si>
  <si>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</si>
  <si>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</si>
  <si>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</si>
  <si>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</si>
  <si>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</si>
  <si>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</si>
  <si>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</si>
  <si>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</si>
  <si>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</si>
  <si>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</si>
  <si>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</si>
  <si>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</si>
  <si>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</si>
  <si>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</si>
  <si>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</si>
  <si>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</si>
  <si>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</si>
  <si>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</si>
  <si>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</si>
  <si>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</si>
  <si>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</si>
  <si>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</si>
  <si>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</si>
  <si>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</si>
  <si>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</si>
  <si>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</si>
  <si>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</si>
  <si>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</si>
  <si>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</si>
  <si>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</si>
  <si>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</si>
  <si>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</si>
  <si>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</si>
  <si>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</si>
  <si>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</si>
  <si>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</si>
  <si>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</si>
  <si>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</si>
  <si>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</si>
  <si>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</si>
  <si>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</si>
  <si>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</si>
  <si>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</si>
  <si>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</si>
  <si>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</si>
  <si>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</si>
  <si>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</si>
  <si>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</si>
  <si>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</si>
  <si>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</si>
  <si>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</si>
  <si>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</si>
  <si>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</si>
  <si>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</si>
  <si>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</si>
  <si>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</si>
  <si>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</si>
  <si>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</si>
  <si>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</si>
  <si>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</si>
  <si>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</si>
  <si>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</si>
  <si>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</si>
  <si>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</si>
  <si>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</si>
  <si>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</si>
  <si>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</si>
  <si>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</si>
  <si>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</si>
  <si>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</si>
  <si>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</si>
  <si>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</si>
  <si>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</si>
  <si>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</si>
  <si>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</si>
  <si>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</si>
  <si>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</si>
  <si>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</si>
  <si>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</si>
  <si>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</si>
  <si>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</si>
  <si>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</si>
  <si>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</si>
  <si>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</si>
  <si>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</si>
  <si>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</si>
  <si>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</si>
  <si>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</si>
  <si>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</si>
  <si>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</si>
  <si>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</si>
  <si>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</si>
  <si>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</si>
  <si>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</si>
  <si>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</si>
  <si>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</si>
  <si>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</si>
  <si>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</si>
  <si>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</si>
  <si>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</si>
  <si>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</si>
  <si>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</si>
  <si>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</si>
  <si>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</si>
  <si>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</si>
  <si>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</si>
  <si>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</si>
  <si>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</si>
  <si>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</si>
  <si>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</si>
  <si>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</si>
  <si>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</si>
  <si>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</si>
  <si>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</si>
  <si>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</si>
  <si>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</si>
  <si>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</si>
  <si>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</si>
  <si>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</si>
  <si>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</si>
  <si>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</si>
  <si>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</si>
  <si>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</si>
  <si>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</si>
  <si>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</si>
  <si>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</si>
  <si>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</si>
  <si>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</si>
  <si>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</si>
  <si>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</si>
  <si>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</si>
  <si>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</si>
  <si>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</si>
  <si>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</si>
  <si>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</si>
  <si>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</si>
  <si>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</si>
  <si>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</si>
  <si>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</si>
  <si>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</si>
  <si>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</si>
  <si>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</si>
  <si>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</si>
  <si>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</si>
  <si>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</si>
  <si>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</si>
  <si>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</si>
  <si>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</si>
  <si>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</si>
  <si>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</si>
  <si>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</si>
  <si>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</si>
  <si>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</si>
  <si>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</si>
  <si>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</si>
  <si>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</si>
  <si>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</si>
  <si>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</si>
  <si>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</si>
  <si>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</si>
  <si>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</si>
  <si>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</si>
  <si>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</si>
  <si>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</si>
  <si>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</si>
  <si>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</si>
  <si>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</si>
  <si>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</si>
  <si>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</si>
  <si>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</si>
  <si>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</si>
  <si>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</si>
  <si>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</si>
  <si>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</si>
  <si>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</si>
  <si>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</si>
  <si>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</si>
  <si>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</si>
  <si>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</si>
  <si>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</si>
  <si>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</si>
  <si>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</si>
  <si>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</si>
  <si>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</si>
  <si>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</si>
  <si>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</si>
  <si>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</si>
  <si>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</si>
  <si>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</si>
  <si>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</si>
  <si>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</si>
  <si>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</si>
  <si>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</si>
  <si>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</si>
  <si>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</si>
  <si>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</si>
  <si>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</si>
  <si>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</si>
  <si>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</si>
  <si>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</si>
  <si>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</si>
  <si>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</si>
  <si>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</si>
  <si>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</si>
  <si>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</si>
  <si>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</si>
  <si>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</si>
  <si>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</si>
  <si>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</si>
  <si>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</si>
  <si>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</si>
  <si>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</si>
  <si>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</si>
  <si>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</si>
  <si>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</si>
  <si>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</si>
  <si>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</si>
  <si>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</si>
  <si>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</si>
  <si>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</si>
  <si>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</si>
  <si>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</si>
  <si>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</si>
  <si>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</si>
  <si>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</si>
  <si>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</si>
  <si>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</si>
  <si>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</si>
  <si>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</si>
  <si>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</si>
  <si>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</si>
  <si>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</si>
  <si>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</si>
  <si>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</si>
  <si>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</si>
  <si>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</si>
  <si>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</si>
  <si>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</si>
  <si>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</si>
  <si>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</si>
  <si>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</si>
  <si>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</si>
  <si>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</si>
  <si>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</si>
  <si>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</si>
  <si>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</si>
  <si>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</si>
  <si>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</si>
  <si>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</si>
  <si>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</si>
  <si>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</si>
  <si>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</si>
  <si>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</si>
  <si>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</si>
  <si>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</si>
  <si>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</si>
  <si>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</si>
  <si>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</si>
  <si>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</si>
  <si>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</si>
  <si>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</si>
  <si>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</si>
  <si>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</si>
  <si>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</si>
  <si>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</si>
  <si>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</si>
  <si>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</si>
  <si>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</si>
  <si>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</si>
  <si>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</si>
  <si>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</si>
  <si>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</si>
  <si>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</si>
  <si>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</si>
  <si>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</si>
  <si>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</si>
  <si>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</si>
  <si>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</si>
  <si>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</si>
  <si>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</si>
  <si>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</si>
  <si>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</si>
  <si>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</si>
  <si>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</si>
  <si>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</si>
  <si>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</si>
  <si>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</si>
  <si>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</si>
  <si>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</si>
  <si>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</si>
  <si>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</si>
  <si>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</si>
  <si>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</si>
  <si>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</si>
  <si>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</si>
  <si>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</si>
  <si>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</si>
  <si>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</si>
  <si>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</si>
  <si>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</si>
  <si>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</si>
  <si>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</si>
  <si>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</si>
  <si>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</si>
  <si>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</si>
  <si>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</si>
  <si>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</si>
  <si>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</si>
  <si>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</si>
  <si>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</si>
  <si>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</si>
  <si>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</si>
  <si>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</si>
  <si>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</si>
  <si>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</si>
  <si>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</si>
  <si>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</si>
  <si>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</si>
  <si>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</si>
  <si>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</si>
  <si>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</si>
  <si>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</si>
  <si>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</si>
  <si>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</si>
  <si>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</si>
  <si>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</si>
  <si>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</si>
  <si>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</si>
  <si>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</si>
  <si>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</si>
  <si>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</si>
  <si>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</si>
  <si>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</si>
  <si>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</si>
  <si>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</si>
  <si>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</si>
  <si>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</si>
  <si>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</si>
  <si>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</si>
  <si>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</si>
  <si>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</si>
  <si>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</si>
  <si>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</si>
  <si>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</si>
  <si>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</si>
  <si>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</si>
  <si>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</si>
  <si>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</si>
  <si>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</si>
  <si>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</si>
  <si>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</si>
  <si>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</si>
  <si>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</si>
  <si>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</si>
  <si>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</si>
  <si>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</si>
  <si>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</si>
  <si>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</si>
  <si>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</si>
  <si>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</si>
  <si>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</si>
  <si>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</si>
  <si>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</si>
  <si>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</si>
  <si>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</si>
  <si>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</si>
  <si>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</si>
  <si>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</si>
  <si>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</si>
  <si>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</si>
  <si>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</si>
  <si>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Igen</t>
  </si>
  <si>
    <t>5. melléklet</t>
  </si>
  <si>
    <t>Balatonszárszó Nagyközség Önkormányzata</t>
  </si>
  <si>
    <t>………..</t>
  </si>
  <si>
    <t>Balatonszárszói Közös Önkormányzati Hivatal</t>
  </si>
  <si>
    <t>Balatonszárszói József Attila Művelődési Ház</t>
  </si>
  <si>
    <t>Magánszemélyek kommunális adója</t>
  </si>
  <si>
    <t>Iparűzésiadó</t>
  </si>
  <si>
    <t>Egyéb közhatalmi bevételek</t>
  </si>
  <si>
    <t>1.számú módosítás utáni előirányzat</t>
  </si>
  <si>
    <t xml:space="preserve">Helyi önkormányzatok működésének általános támogatása               </t>
  </si>
  <si>
    <t xml:space="preserve">Önkormányzati Hivatal működésének támogatása                                                                          </t>
  </si>
  <si>
    <t>Zöldterület-gazdálkodással kapcsolatos feladatok</t>
  </si>
  <si>
    <t>Közvilágítással kapcsolatos feladatok</t>
  </si>
  <si>
    <t xml:space="preserve">Köztemető fenntartással kapcsolatos feladatok </t>
  </si>
  <si>
    <t xml:space="preserve">Közutak fenntartásával kapcsolatos feladatok </t>
  </si>
  <si>
    <t>Lakott külterülettel kapcsolatos feladatok</t>
  </si>
  <si>
    <t>Üdülőhelyi feladatok</t>
  </si>
  <si>
    <t>Polgármesteri illetmény támogatása</t>
  </si>
  <si>
    <t>Közoktatási feladatok támogatása</t>
  </si>
  <si>
    <t>Szociális feladatok támogatása</t>
  </si>
  <si>
    <t>Települési önkormányzatok szociális feladatai</t>
  </si>
  <si>
    <t>Szociális étkezés</t>
  </si>
  <si>
    <t>Házi segítségnyújtás- szociális segítés</t>
  </si>
  <si>
    <t>Házi segítségnyújtás- személyi gondozás</t>
  </si>
  <si>
    <t>Finanszírozás szempontjából elismert dolgozók bértámogatása</t>
  </si>
  <si>
    <t>Gyermekétkeztetés üzemeltetési támogatása</t>
  </si>
  <si>
    <t>Szünidei étkeztetés támogatása</t>
  </si>
  <si>
    <t>Szakmaidolgozók bértámogatása</t>
  </si>
  <si>
    <t>Bölcsőde üzemeltetési támogatása</t>
  </si>
  <si>
    <t>Települési önkormányzatok kulturális feladatainak t.</t>
  </si>
  <si>
    <t>Közművelődési feladatok</t>
  </si>
  <si>
    <t>Muzeális intézményi feladatok</t>
  </si>
  <si>
    <t>Államháztartásom belüli megelőlegezések</t>
  </si>
  <si>
    <t>1. sz. módosítás</t>
  </si>
  <si>
    <t xml:space="preserve">Módosítások összesen </t>
  </si>
  <si>
    <t>1. számú módosítás utáni előirányzat</t>
  </si>
  <si>
    <t>Magyar Falu Program (orvosi eszközök)</t>
  </si>
  <si>
    <t>2020</t>
  </si>
  <si>
    <t>TOP-1.2.1-15-SO1-2019-00016 ( Bölcsőde)</t>
  </si>
  <si>
    <t>2021</t>
  </si>
  <si>
    <t>Kisfaludy strand pályázat</t>
  </si>
  <si>
    <t xml:space="preserve">TOP-1.2.1-15-SO1-2016-00020 </t>
  </si>
  <si>
    <t>2018-2020</t>
  </si>
  <si>
    <t>Magyar Falu Program (Művelődési Ház eszköz beszerzései)</t>
  </si>
  <si>
    <t>Múzeum kazáncsere</t>
  </si>
  <si>
    <t>Konyha - légtechnika</t>
  </si>
  <si>
    <t>Közös hivatal - 7 db számítógép vásárlása, tp-link vásárlás</t>
  </si>
  <si>
    <t>TOP-1.1.3-16-SO1-2016-00014 ( Hivatal felújítása)</t>
  </si>
  <si>
    <t>2019-2020</t>
  </si>
  <si>
    <t>Magyar Falu Program ( Művelődési Ház - világosítás korszerűsítés)</t>
  </si>
  <si>
    <t>Magya Falu Program( Szóládi u.-i járda felújítása)</t>
  </si>
  <si>
    <t>Magyar Falu Program ( Dózsa Gy.u. -i járda felújítása)</t>
  </si>
  <si>
    <t>2020.évi</t>
  </si>
  <si>
    <t>2020. évi</t>
  </si>
  <si>
    <t>2020. évi tervezett támogatás összesen")</t>
  </si>
  <si>
    <t>2020. évi általános működés és ágazati feladatok támogatásának alakulása jogcímenként")</t>
  </si>
  <si>
    <t>2020. évi eredeti előirányzat</t>
  </si>
  <si>
    <t>Magyar Falu Program (Gyulai p. utca felújítása)</t>
  </si>
  <si>
    <t>Dózsa Gy utcai járda felújítási munkálatai</t>
  </si>
  <si>
    <t>Strandefelújítás KFE-0053-6/2020</t>
  </si>
  <si>
    <t>Egyéb önkormányzati feladatok támogatása</t>
  </si>
  <si>
    <t>1.1.melléklet a 1/2021.(I.29.)önkormányzati rendelethez</t>
  </si>
  <si>
    <t>1.2. melléklet a 1/2021.(I.29.)önkormányzati rendelethez</t>
  </si>
  <si>
    <t>1.3.melléklet a 1/2021.(I.29.)önkormányzati rendelethez</t>
  </si>
  <si>
    <t>1.4.melléklet a 1/2021.(I.29.)önkormányzati rendelethez</t>
  </si>
  <si>
    <t>2.1.melléklet a 1/2021.(I.29.) önkormányzati rendelhez</t>
  </si>
  <si>
    <t>2.2. melléklet a 1/2021. (I.29.) önkormányzati rendelethez</t>
  </si>
  <si>
    <t>3. melléklet a 1/2021.(I.29.) önkormányzati rendlethez</t>
  </si>
  <si>
    <t>4. melléklet a 1/2021.(I.29.) önkormányzati rendelethez</t>
  </si>
  <si>
    <t>6.1. melléklet 1/2021.(I.29.)önkormányzati rendelethez</t>
  </si>
  <si>
    <t>6.1.1. melléklet 1/2021.(I.29.)önkormányzati rendelethez</t>
  </si>
  <si>
    <t>6.1.2. melléklet 1/2021.(I.29.)önkormányzati rendelethez</t>
  </si>
  <si>
    <t>6.1.3. melléklet 1/2021.(I.29.)önkormányzati rendelethez</t>
  </si>
  <si>
    <t>7. melléklet 1/2021.(I.29.) önkormányzati rendelethez</t>
  </si>
  <si>
    <t>6.2. melléklet 1/2021.(I.29.)önkormányzati rendelethez</t>
  </si>
  <si>
    <t>6.2.1. melléklet 1/2021.(I.29.)önkormányzati rendelethez</t>
  </si>
  <si>
    <t>6.2.2. melléklet 1/2021.(I.29.)önkormányzati rendelethez</t>
  </si>
  <si>
    <t>6.2.3. melléklet 1/2021.(I.29.)önkormányzati rendelethez</t>
  </si>
  <si>
    <t>6.3. melléklet 1/2021.(I.29.)önkormányzati rendelethez</t>
  </si>
  <si>
    <t>6.3.1. melléklet 1/2021.(I.29.)önkormányzati rendelethez</t>
  </si>
  <si>
    <t>6.3.2. melléklet 1/2021.(I.29.)önkormányzati rendelethez</t>
  </si>
  <si>
    <t>6.3.3. melléklet 1/2021.(I.29.)önkormányzati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</si>
</sst>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[$-40E]yyyy\.\ mmmm\ d\.\,\ dddd"/>
  </numFmts>
  <fonts count="8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3" xfId="61" applyFont="1" applyFill="1" applyBorder="1" applyAlignment="1" applyProtection="1">
      <alignment horizontal="left" vertical="center" wrapText="1" indent="1"/>
      <protection/>
    </xf>
    <xf numFmtId="0" fontId="13" fillId="0" borderId="14" xfId="61" applyFont="1" applyFill="1" applyBorder="1" applyAlignment="1" applyProtection="1">
      <alignment horizontal="left" vertical="center" wrapText="1" indent="1"/>
      <protection/>
    </xf>
    <xf numFmtId="0" fontId="13" fillId="0" borderId="15" xfId="61" applyFont="1" applyFill="1" applyBorder="1" applyAlignment="1" applyProtection="1">
      <alignment horizontal="left" vertical="center" wrapText="1" indent="1"/>
      <protection/>
    </xf>
    <xf numFmtId="49" fontId="13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1" applyFont="1" applyFill="1" applyBorder="1" applyAlignment="1" applyProtection="1">
      <alignment horizontal="left" vertical="center" wrapText="1" indent="1"/>
      <protection/>
    </xf>
    <xf numFmtId="0" fontId="12" fillId="0" borderId="22" xfId="61" applyFont="1" applyFill="1" applyBorder="1" applyAlignment="1" applyProtection="1">
      <alignment horizontal="left" vertical="center" wrapText="1" indent="1"/>
      <protection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0" fontId="12" fillId="0" borderId="24" xfId="61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1" applyFont="1" applyFill="1" applyBorder="1" applyAlignment="1" applyProtection="1">
      <alignment vertical="center" wrapText="1"/>
      <protection/>
    </xf>
    <xf numFmtId="0" fontId="12" fillId="0" borderId="25" xfId="61" applyFont="1" applyFill="1" applyBorder="1" applyAlignment="1" applyProtection="1">
      <alignment vertical="center" wrapText="1"/>
      <protection/>
    </xf>
    <xf numFmtId="0" fontId="12" fillId="0" borderId="22" xfId="61" applyFont="1" applyFill="1" applyBorder="1" applyAlignment="1" applyProtection="1">
      <alignment horizontal="center" vertical="center" wrapText="1"/>
      <protection/>
    </xf>
    <xf numFmtId="0" fontId="12" fillId="0" borderId="23" xfId="6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0" applyNumberFormat="1" applyFont="1" applyFill="1" applyAlignment="1" applyProtection="1">
      <alignment horizontal="right" wrapText="1"/>
      <protection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28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30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1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1" applyFont="1" applyFill="1" applyBorder="1" applyAlignment="1" applyProtection="1">
      <alignment horizontal="left" indent="6"/>
      <protection/>
    </xf>
    <xf numFmtId="0" fontId="13" fillId="0" borderId="11" xfId="61" applyFont="1" applyFill="1" applyBorder="1" applyAlignment="1" applyProtection="1">
      <alignment horizontal="left" vertical="center" wrapText="1" indent="6"/>
      <protection/>
    </xf>
    <xf numFmtId="0" fontId="13" fillId="0" borderId="15" xfId="61" applyFont="1" applyFill="1" applyBorder="1" applyAlignment="1" applyProtection="1">
      <alignment horizontal="left" vertical="center" wrapText="1" indent="6"/>
      <protection/>
    </xf>
    <xf numFmtId="0" fontId="13" fillId="0" borderId="32" xfId="61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6" fontId="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36" xfId="0" applyNumberFormat="1" applyFont="1" applyFill="1" applyBorder="1" applyAlignment="1" applyProtection="1">
      <alignment horizontal="center" vertical="center" wrapText="1"/>
      <protection/>
    </xf>
    <xf numFmtId="166" fontId="12" fillId="0" borderId="2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1" applyFont="1" applyFill="1" applyBorder="1" applyAlignment="1" applyProtection="1">
      <alignment horizontal="center" vertical="center" wrapText="1"/>
      <protection/>
    </xf>
    <xf numFmtId="0" fontId="12" fillId="0" borderId="25" xfId="6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3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0" fontId="14" fillId="0" borderId="0" xfId="61" applyFont="1" applyFill="1" applyProtection="1">
      <alignment/>
      <protection/>
    </xf>
    <xf numFmtId="0" fontId="5" fillId="0" borderId="0" xfId="61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1" applyNumberFormat="1" applyFont="1" applyFill="1" applyBorder="1" applyAlignment="1" applyProtection="1">
      <alignment horizontal="center" vertical="center" wrapText="1"/>
      <protection/>
    </xf>
    <xf numFmtId="49" fontId="13" fillId="0" borderId="17" xfId="61" applyNumberFormat="1" applyFont="1" applyFill="1" applyBorder="1" applyAlignment="1" applyProtection="1">
      <alignment horizontal="center" vertical="center" wrapText="1"/>
      <protection/>
    </xf>
    <xf numFmtId="49" fontId="13" fillId="0" borderId="19" xfId="61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1" applyNumberFormat="1" applyFont="1" applyFill="1" applyBorder="1" applyAlignment="1" applyProtection="1">
      <alignment horizontal="center" vertical="center" wrapText="1"/>
      <protection/>
    </xf>
    <xf numFmtId="49" fontId="13" fillId="0" borderId="16" xfId="61" applyNumberFormat="1" applyFont="1" applyFill="1" applyBorder="1" applyAlignment="1" applyProtection="1">
      <alignment horizontal="center" vertical="center" wrapText="1"/>
      <protection/>
    </xf>
    <xf numFmtId="49" fontId="13" fillId="0" borderId="21" xfId="61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6" fontId="12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6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1" applyFont="1" applyFill="1" applyBorder="1" applyAlignment="1" applyProtection="1">
      <alignment horizontal="left" vertical="center" wrapText="1" indent="1"/>
      <protection/>
    </xf>
    <xf numFmtId="0" fontId="12" fillId="0" borderId="27" xfId="61" applyFont="1" applyFill="1" applyBorder="1" applyAlignment="1" applyProtection="1">
      <alignment vertical="center" wrapText="1"/>
      <protection/>
    </xf>
    <xf numFmtId="0" fontId="13" fillId="0" borderId="32" xfId="61" applyFont="1" applyFill="1" applyBorder="1" applyAlignment="1" applyProtection="1">
      <alignment horizontal="left" vertical="center" wrapText="1" indent="7"/>
      <protection/>
    </xf>
    <xf numFmtId="0" fontId="12" fillId="0" borderId="22" xfId="61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1" applyNumberFormat="1" applyFont="1" applyFill="1" applyBorder="1" applyAlignment="1" applyProtection="1">
      <alignment horizontal="center" vertical="center" wrapText="1"/>
      <protection/>
    </xf>
    <xf numFmtId="166" fontId="12" fillId="0" borderId="43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44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0" applyNumberFormat="1" applyFont="1" applyBorder="1" applyAlignment="1" applyProtection="1">
      <alignment horizontal="right" vertical="center" wrapText="1" indent="1"/>
      <protection/>
    </xf>
    <xf numFmtId="166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7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2" fillId="0" borderId="45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6" fontId="12" fillId="0" borderId="33" xfId="0" applyNumberFormat="1" applyFont="1" applyFill="1" applyBorder="1" applyAlignment="1" applyProtection="1">
      <alignment horizontal="center" vertical="center" wrapTex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3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3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6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57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8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59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5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60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30" xfId="0" applyNumberFormat="1" applyFont="1" applyBorder="1" applyAlignment="1" applyProtection="1">
      <alignment horizontal="right" vertical="center" wrapText="1" indent="1"/>
      <protection/>
    </xf>
    <xf numFmtId="166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6" fontId="13" fillId="0" borderId="6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3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2" xfId="61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Border="1" applyAlignment="1" applyProtection="1">
      <alignment horizontal="right" vertical="center" wrapText="1" indent="1"/>
      <protection/>
    </xf>
    <xf numFmtId="166" fontId="13" fillId="0" borderId="1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/>
    </xf>
    <xf numFmtId="0" fontId="78" fillId="0" borderId="49" xfId="61" applyFont="1" applyFill="1" applyBorder="1" applyAlignment="1" applyProtection="1">
      <alignment horizontal="center" vertical="center" wrapText="1"/>
      <protection locked="0"/>
    </xf>
    <xf numFmtId="0" fontId="79" fillId="0" borderId="25" xfId="61" applyFont="1" applyFill="1" applyBorder="1" applyAlignment="1" applyProtection="1">
      <alignment horizontal="center" vertical="center" wrapText="1"/>
      <protection/>
    </xf>
    <xf numFmtId="0" fontId="79" fillId="0" borderId="61" xfId="61" applyFont="1" applyFill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6" fontId="13" fillId="0" borderId="53" xfId="61" applyNumberFormat="1" applyFont="1" applyFill="1" applyBorder="1" applyAlignment="1" applyProtection="1">
      <alignment horizontal="right" vertical="center" wrapText="1" indent="1"/>
      <protection/>
    </xf>
    <xf numFmtId="0" fontId="80" fillId="0" borderId="23" xfId="0" applyFont="1" applyBorder="1" applyAlignment="1" applyProtection="1">
      <alignment horizontal="center" vertical="center" wrapText="1"/>
      <protection locked="0"/>
    </xf>
    <xf numFmtId="0" fontId="80" fillId="0" borderId="33" xfId="0" applyFont="1" applyBorder="1" applyAlignment="1" applyProtection="1">
      <alignment horizontal="center" vertical="center" wrapText="1"/>
      <protection locked="0"/>
    </xf>
    <xf numFmtId="0" fontId="80" fillId="0" borderId="34" xfId="0" applyFont="1" applyBorder="1" applyAlignment="1" applyProtection="1">
      <alignment horizontal="center" vertical="center" wrapText="1"/>
      <protection locked="0"/>
    </xf>
    <xf numFmtId="166" fontId="78" fillId="0" borderId="23" xfId="0" applyNumberFormat="1" applyFont="1" applyFill="1" applyBorder="1" applyAlignment="1" applyProtection="1">
      <alignment horizontal="center" vertical="center" wrapText="1"/>
      <protection/>
    </xf>
    <xf numFmtId="166" fontId="78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78" fillId="0" borderId="22" xfId="0" applyNumberFormat="1" applyFont="1" applyFill="1" applyBorder="1" applyAlignment="1" applyProtection="1">
      <alignment horizontal="center" vertical="center" wrapText="1"/>
      <protection/>
    </xf>
    <xf numFmtId="166" fontId="78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8" fillId="0" borderId="30" xfId="0" applyNumberFormat="1" applyFont="1" applyFill="1" applyBorder="1" applyAlignment="1" applyProtection="1">
      <alignment horizontal="center" vertical="center" wrapText="1"/>
      <protection locked="0"/>
    </xf>
    <xf numFmtId="166" fontId="79" fillId="0" borderId="27" xfId="0" applyNumberFormat="1" applyFont="1" applyFill="1" applyBorder="1" applyAlignment="1" applyProtection="1">
      <alignment horizontal="center" vertical="center" wrapText="1"/>
      <protection/>
    </xf>
    <xf numFmtId="166" fontId="79" fillId="0" borderId="62" xfId="0" applyNumberFormat="1" applyFont="1" applyFill="1" applyBorder="1" applyAlignment="1" applyProtection="1">
      <alignment horizontal="center" vertical="center" wrapText="1"/>
      <protection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horizontal="left" vertical="center" wrapText="1" indent="1"/>
      <protection/>
    </xf>
    <xf numFmtId="166" fontId="79" fillId="0" borderId="30" xfId="0" applyNumberFormat="1" applyFont="1" applyBorder="1" applyAlignment="1" applyProtection="1">
      <alignment horizontal="center" vertical="center" wrapText="1"/>
      <protection/>
    </xf>
    <xf numFmtId="0" fontId="78" fillId="0" borderId="32" xfId="61" applyFont="1" applyFill="1" applyBorder="1" applyAlignment="1" applyProtection="1">
      <alignment horizontal="center" vertical="center" wrapText="1"/>
      <protection locked="0"/>
    </xf>
    <xf numFmtId="0" fontId="78" fillId="0" borderId="32" xfId="0" applyFont="1" applyBorder="1" applyAlignment="1" applyProtection="1">
      <alignment horizontal="center" vertical="center" wrapText="1"/>
      <protection locked="0"/>
    </xf>
    <xf numFmtId="0" fontId="78" fillId="0" borderId="60" xfId="61" applyFont="1" applyFill="1" applyBorder="1" applyAlignment="1" applyProtection="1">
      <alignment horizontal="center" vertical="center" wrapText="1"/>
      <protection locked="0"/>
    </xf>
    <xf numFmtId="0" fontId="2" fillId="0" borderId="0" xfId="61" applyFont="1" applyFill="1" applyProtection="1">
      <alignment/>
      <protection locked="0"/>
    </xf>
    <xf numFmtId="0" fontId="2" fillId="0" borderId="0" xfId="61" applyFont="1" applyFill="1" applyAlignment="1" applyProtection="1">
      <alignment horizontal="right" vertical="center" indent="1"/>
      <protection locked="0"/>
    </xf>
    <xf numFmtId="0" fontId="2" fillId="0" borderId="0" xfId="61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17" fillId="0" borderId="45" xfId="0" applyNumberFormat="1" applyFont="1" applyBorder="1" applyAlignment="1" applyProtection="1">
      <alignment horizontal="right" vertical="center" wrapText="1" indent="1"/>
      <protection/>
    </xf>
    <xf numFmtId="0" fontId="16" fillId="0" borderId="32" xfId="0" applyFont="1" applyBorder="1" applyAlignment="1" applyProtection="1">
      <alignment horizontal="left" wrapText="1" indent="1"/>
      <protection/>
    </xf>
    <xf numFmtId="166" fontId="2" fillId="0" borderId="0" xfId="0" applyNumberFormat="1" applyFont="1" applyFill="1" applyAlignment="1">
      <alignment vertical="center" wrapText="1" readingOrder="2"/>
    </xf>
    <xf numFmtId="0" fontId="6" fillId="0" borderId="36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6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6" fontId="12" fillId="0" borderId="25" xfId="61" applyNumberFormat="1" applyFont="1" applyFill="1" applyBorder="1" applyAlignment="1" applyProtection="1">
      <alignment horizontal="right" vertical="center" wrapText="1" inden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0" fontId="13" fillId="0" borderId="27" xfId="61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3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6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3" fontId="12" fillId="0" borderId="23" xfId="61" applyNumberFormat="1" applyFont="1" applyFill="1" applyBorder="1" applyAlignment="1" applyProtection="1">
      <alignment horizontal="right" vertical="center" wrapText="1" indent="1"/>
      <protection/>
    </xf>
    <xf numFmtId="166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4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65" xfId="61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61" applyNumberFormat="1" applyFont="1" applyFill="1" applyBorder="1" applyAlignment="1" applyProtection="1">
      <alignment horizontal="right" vertical="center" wrapText="1" indent="1"/>
      <protection/>
    </xf>
    <xf numFmtId="166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3" xfId="0" applyNumberFormat="1" applyFont="1" applyFill="1" applyBorder="1" applyAlignment="1" applyProtection="1">
      <alignment horizontal="right" vertical="center" wrapText="1"/>
      <protection/>
    </xf>
    <xf numFmtId="166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1" applyFont="1" applyFill="1" applyBorder="1" applyAlignment="1" applyProtection="1">
      <alignment horizontal="right" vertical="center" wrapText="1" indent="1"/>
      <protection locked="0"/>
    </xf>
    <xf numFmtId="0" fontId="13" fillId="0" borderId="35" xfId="61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9" fillId="0" borderId="23" xfId="61" applyFont="1" applyFill="1" applyBorder="1" applyAlignment="1" applyProtection="1">
      <alignment horizontal="center" vertical="center" wrapText="1"/>
      <protection locked="0"/>
    </xf>
    <xf numFmtId="166" fontId="79" fillId="0" borderId="30" xfId="0" applyNumberFormat="1" applyFont="1" applyBorder="1" applyAlignment="1" applyProtection="1">
      <alignment horizontal="center" vertical="center" wrapText="1"/>
      <protection locked="0"/>
    </xf>
    <xf numFmtId="166" fontId="80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right" vertical="center" readingOrder="2"/>
      <protection locked="0"/>
    </xf>
    <xf numFmtId="166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6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9" fillId="0" borderId="25" xfId="61" applyFont="1" applyFill="1" applyBorder="1" applyAlignment="1" applyProtection="1">
      <alignment horizontal="center" vertical="center" wrapText="1"/>
      <protection locked="0"/>
    </xf>
    <xf numFmtId="0" fontId="79" fillId="0" borderId="61" xfId="61" applyFont="1" applyFill="1" applyBorder="1" applyAlignment="1" applyProtection="1">
      <alignment horizontal="center" vertical="center" wrapText="1"/>
      <protection locked="0"/>
    </xf>
    <xf numFmtId="0" fontId="12" fillId="0" borderId="45" xfId="61" applyFont="1" applyFill="1" applyBorder="1" applyAlignment="1" applyProtection="1">
      <alignment horizontal="right" vertical="center" wrapText="1" indent="1"/>
      <protection locked="0"/>
    </xf>
    <xf numFmtId="0" fontId="81" fillId="0" borderId="0" xfId="0" applyFont="1" applyAlignment="1">
      <alignment/>
    </xf>
    <xf numFmtId="0" fontId="81" fillId="0" borderId="0" xfId="0" applyFont="1" applyAlignment="1">
      <alignment horizontal="justify" vertical="top" wrapText="1"/>
    </xf>
    <xf numFmtId="0" fontId="82" fillId="34" borderId="0" xfId="0" applyFont="1" applyFill="1" applyAlignment="1">
      <alignment horizontal="center" vertical="center"/>
    </xf>
    <xf numFmtId="0" fontId="82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8" fillId="0" borderId="0" xfId="46" applyAlignment="1" applyProtection="1">
      <alignment/>
      <protection/>
    </xf>
    <xf numFmtId="166" fontId="83" fillId="0" borderId="0" xfId="61" applyNumberFormat="1" applyFont="1" applyFill="1" applyAlignment="1" applyProtection="1">
      <alignment horizontal="right" vertical="center" indent="1"/>
      <protection/>
    </xf>
    <xf numFmtId="0" fontId="83" fillId="0" borderId="0" xfId="61" applyFont="1" applyFill="1" applyProtection="1">
      <alignment/>
      <protection/>
    </xf>
    <xf numFmtId="166" fontId="83" fillId="0" borderId="0" xfId="61" applyNumberFormat="1" applyFont="1" applyFill="1" applyProtection="1">
      <alignment/>
      <protection/>
    </xf>
    <xf numFmtId="166" fontId="84" fillId="0" borderId="0" xfId="0" applyNumberFormat="1" applyFont="1" applyFill="1" applyAlignment="1" applyProtection="1">
      <alignment horizontal="right" vertical="center" wrapText="1" indent="1"/>
      <protection/>
    </xf>
    <xf numFmtId="0" fontId="84" fillId="0" borderId="0" xfId="0" applyFont="1" applyFill="1" applyAlignment="1" applyProtection="1">
      <alignment horizontal="right" vertical="center" wrapText="1" indent="1"/>
      <protection/>
    </xf>
    <xf numFmtId="0" fontId="84" fillId="0" borderId="68" xfId="0" applyFont="1" applyFill="1" applyBorder="1" applyAlignment="1" applyProtection="1">
      <alignment horizontal="right" vertical="center" wrapText="1" indent="1"/>
      <protection/>
    </xf>
    <xf numFmtId="166" fontId="84" fillId="0" borderId="68" xfId="0" applyNumberFormat="1" applyFont="1" applyFill="1" applyBorder="1" applyAlignment="1" applyProtection="1">
      <alignment horizontal="right" vertical="center" wrapText="1" indent="1"/>
      <protection/>
    </xf>
    <xf numFmtId="166" fontId="84" fillId="0" borderId="0" xfId="0" applyNumberFormat="1" applyFont="1" applyFill="1" applyAlignment="1" applyProtection="1">
      <alignment horizontal="right" vertical="center" wrapText="1"/>
      <protection/>
    </xf>
    <xf numFmtId="0" fontId="84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6" fontId="78" fillId="0" borderId="34" xfId="0" applyNumberFormat="1" applyFont="1" applyFill="1" applyBorder="1" applyAlignment="1" applyProtection="1">
      <alignment horizontal="center" vertical="center" wrapText="1"/>
      <protection/>
    </xf>
    <xf numFmtId="166" fontId="78" fillId="0" borderId="33" xfId="0" applyNumberFormat="1" applyFont="1" applyFill="1" applyBorder="1" applyAlignment="1" applyProtection="1">
      <alignment horizontal="center" vertical="center" wrapText="1"/>
      <protection/>
    </xf>
    <xf numFmtId="166" fontId="78" fillId="0" borderId="23" xfId="0" applyNumberFormat="1" applyFont="1" applyBorder="1" applyAlignment="1" applyProtection="1">
      <alignment horizontal="center" vertical="center" wrapText="1"/>
      <protection/>
    </xf>
    <xf numFmtId="166" fontId="78" fillId="0" borderId="33" xfId="0" applyNumberFormat="1" applyFont="1" applyBorder="1" applyAlignment="1" applyProtection="1">
      <alignment horizontal="center" vertical="center" wrapText="1"/>
      <protection/>
    </xf>
    <xf numFmtId="166" fontId="78" fillId="0" borderId="34" xfId="0" applyNumberFormat="1" applyFont="1" applyBorder="1" applyAlignment="1" applyProtection="1">
      <alignment horizontal="center" vertical="center" wrapText="1"/>
      <protection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23" xfId="0" applyFont="1" applyBorder="1" applyAlignment="1" applyProtection="1">
      <alignment horizontal="center" vertical="center" wrapText="1"/>
      <protection/>
    </xf>
    <xf numFmtId="0" fontId="80" fillId="0" borderId="33" xfId="0" applyFont="1" applyBorder="1" applyAlignment="1" applyProtection="1">
      <alignment horizontal="center" vertical="center" wrapText="1"/>
      <protection/>
    </xf>
    <xf numFmtId="0" fontId="80" fillId="0" borderId="34" xfId="0" applyFont="1" applyBorder="1" applyAlignment="1" applyProtection="1">
      <alignment horizontal="center" vertical="center" wrapText="1"/>
      <protection/>
    </xf>
    <xf numFmtId="0" fontId="78" fillId="0" borderId="49" xfId="61" applyFont="1" applyFill="1" applyBorder="1" applyAlignment="1" applyProtection="1">
      <alignment horizontal="center" vertical="center" wrapText="1"/>
      <protection/>
    </xf>
    <xf numFmtId="0" fontId="78" fillId="0" borderId="32" xfId="61" applyFont="1" applyFill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78" fillId="0" borderId="6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3" fillId="0" borderId="3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2" fillId="0" borderId="36" xfId="0" applyFont="1" applyFill="1" applyBorder="1" applyAlignment="1">
      <alignment horizontal="center" vertical="center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5" fillId="0" borderId="22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16" fillId="0" borderId="71" xfId="0" applyFont="1" applyFill="1" applyBorder="1" applyAlignment="1" applyProtection="1">
      <alignment horizontal="left" vertical="center" wrapText="1" indent="1"/>
      <protection locked="0"/>
    </xf>
    <xf numFmtId="0" fontId="16" fillId="0" borderId="72" xfId="0" applyFont="1" applyFill="1" applyBorder="1" applyAlignment="1" applyProtection="1">
      <alignment horizontal="left" vertical="center" wrapText="1" indent="1"/>
      <protection locked="0"/>
    </xf>
    <xf numFmtId="3" fontId="16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68" xfId="0" applyNumberFormat="1" applyFont="1" applyFill="1" applyBorder="1" applyAlignment="1" applyProtection="1">
      <alignment horizontal="right" vertical="center" wrapText="1" indent="1"/>
      <protection/>
    </xf>
    <xf numFmtId="3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85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3" fillId="0" borderId="75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3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5" xfId="61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ill="1" applyBorder="1" applyAlignment="1">
      <alignment/>
    </xf>
    <xf numFmtId="0" fontId="28" fillId="0" borderId="11" xfId="0" applyFont="1" applyBorder="1" applyAlignment="1">
      <alignment vertical="top" wrapText="1"/>
    </xf>
    <xf numFmtId="0" fontId="0" fillId="0" borderId="77" xfId="0" applyFill="1" applyBorder="1" applyAlignment="1">
      <alignment/>
    </xf>
    <xf numFmtId="0" fontId="24" fillId="0" borderId="11" xfId="0" applyFont="1" applyBorder="1" applyAlignment="1">
      <alignment vertical="top" wrapText="1"/>
    </xf>
    <xf numFmtId="166" fontId="17" fillId="0" borderId="74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4" xfId="0" applyFont="1" applyBorder="1" applyAlignment="1">
      <alignment vertical="top" wrapText="1"/>
    </xf>
    <xf numFmtId="0" fontId="0" fillId="0" borderId="78" xfId="0" applyFill="1" applyBorder="1" applyAlignment="1">
      <alignment/>
    </xf>
    <xf numFmtId="0" fontId="0" fillId="0" borderId="79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66" fontId="13" fillId="0" borderId="29" xfId="61" applyNumberFormat="1" applyFont="1" applyFill="1" applyBorder="1" applyAlignment="1" applyProtection="1">
      <alignment horizontal="right" vertical="center" wrapText="1"/>
      <protection locked="0"/>
    </xf>
    <xf numFmtId="166" fontId="13" fillId="0" borderId="29" xfId="61" applyNumberFormat="1" applyFont="1" applyFill="1" applyBorder="1" applyAlignment="1" applyProtection="1">
      <alignment horizontal="right" vertical="center" wrapText="1"/>
      <protection locked="0"/>
    </xf>
    <xf numFmtId="166" fontId="13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5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6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6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0" xfId="0" applyNumberFormat="1" applyFont="1" applyFill="1" applyAlignment="1">
      <alignment/>
    </xf>
    <xf numFmtId="0" fontId="8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166" fontId="20" fillId="0" borderId="31" xfId="61" applyNumberFormat="1" applyFont="1" applyFill="1" applyBorder="1" applyAlignment="1" applyProtection="1">
      <alignment horizontal="left" vertical="center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6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 wrapText="1"/>
      <protection/>
    </xf>
    <xf numFmtId="0" fontId="6" fillId="0" borderId="27" xfId="61" applyFont="1" applyFill="1" applyBorder="1" applyAlignment="1" applyProtection="1">
      <alignment horizontal="center" vertical="center" wrapText="1"/>
      <protection/>
    </xf>
    <xf numFmtId="0" fontId="6" fillId="0" borderId="80" xfId="61" applyFont="1" applyFill="1" applyBorder="1" applyAlignment="1" applyProtection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 vertical="center" wrapText="1"/>
      <protection/>
    </xf>
    <xf numFmtId="0" fontId="6" fillId="0" borderId="58" xfId="61" applyFont="1" applyFill="1" applyBorder="1" applyAlignment="1" applyProtection="1">
      <alignment horizontal="center" vertical="center" wrapText="1"/>
      <protection/>
    </xf>
    <xf numFmtId="0" fontId="6" fillId="0" borderId="55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/>
      <protection/>
    </xf>
    <xf numFmtId="166" fontId="5" fillId="0" borderId="0" xfId="61" applyNumberFormat="1" applyFont="1" applyFill="1" applyBorder="1" applyAlignment="1" applyProtection="1">
      <alignment horizontal="center" vertical="center"/>
      <protection locked="0"/>
    </xf>
    <xf numFmtId="166" fontId="5" fillId="0" borderId="0" xfId="61" applyNumberFormat="1" applyFont="1" applyFill="1" applyBorder="1" applyAlignment="1" applyProtection="1">
      <alignment horizontal="center" vertical="center"/>
      <protection/>
    </xf>
    <xf numFmtId="166" fontId="20" fillId="0" borderId="31" xfId="61" applyNumberFormat="1" applyFont="1" applyFill="1" applyBorder="1" applyAlignment="1" applyProtection="1">
      <alignment horizontal="left" vertical="center"/>
      <protection locked="0"/>
    </xf>
    <xf numFmtId="166" fontId="20" fillId="0" borderId="31" xfId="61" applyNumberFormat="1" applyFont="1" applyFill="1" applyBorder="1" applyAlignment="1" applyProtection="1">
      <alignment horizontal="left"/>
      <protection/>
    </xf>
    <xf numFmtId="0" fontId="8" fillId="0" borderId="0" xfId="61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36" borderId="0" xfId="0" applyFont="1" applyFill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166" fontId="6" fillId="0" borderId="76" xfId="0" applyNumberFormat="1" applyFont="1" applyFill="1" applyBorder="1" applyAlignment="1" applyProtection="1">
      <alignment horizontal="center" vertical="center" wrapText="1"/>
      <protection/>
    </xf>
    <xf numFmtId="166" fontId="6" fillId="0" borderId="81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87" fillId="0" borderId="48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4" xfId="0" applyFont="1" applyBorder="1" applyAlignment="1" applyProtection="1">
      <alignment horizontal="center" vertical="center" readingOrder="2"/>
      <protection locked="0"/>
    </xf>
    <xf numFmtId="166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7" fillId="0" borderId="48" xfId="0" applyFont="1" applyBorder="1" applyAlignment="1">
      <alignment/>
    </xf>
    <xf numFmtId="0" fontId="2" fillId="0" borderId="0" xfId="61" applyFont="1" applyFill="1" applyAlignment="1" applyProtection="1">
      <alignment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5">
    <dxf>
      <font>
        <color indexed="10"/>
      </font>
    </dxf>
    <dxf>
      <font>
        <color indexed="1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352425</xdr:colOff>
      <xdr:row>0</xdr:row>
      <xdr:rowOff>133350</xdr:rowOff>
    </xdr:from>
    <xdr:to>
      <xdr:col>27</xdr:col>
      <xdr:colOff>504825</xdr:colOff>
      <xdr:row>16</xdr:row>
      <xdr:rowOff>0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1144250" y="133350"/>
          <a:ext cx="6324600" cy="2705100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63944"/>
              <a:gd name="adj2" fmla="val 1142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48798" y="661138"/>
            <a:ext cx="817177" cy="269752"/>
          </a:xfrm>
          <a:prstGeom prst="leftArrow">
            <a:avLst>
              <a:gd name="adj" fmla="val -33486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18</xdr:col>
      <xdr:colOff>352425</xdr:colOff>
      <xdr:row>16</xdr:row>
      <xdr:rowOff>66675</xdr:rowOff>
    </xdr:from>
    <xdr:to>
      <xdr:col>27</xdr:col>
      <xdr:colOff>504825</xdr:colOff>
      <xdr:row>23</xdr:row>
      <xdr:rowOff>9525</xdr:rowOff>
    </xdr:to>
    <xdr:sp>
      <xdr:nvSpPr>
        <xdr:cNvPr id="5" name="Téglalap 5"/>
        <xdr:cNvSpPr>
          <a:spLocks/>
        </xdr:cNvSpPr>
      </xdr:nvSpPr>
      <xdr:spPr>
        <a:xfrm>
          <a:off x="11144250" y="2905125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RM_1.1.sz.mell.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RM_1.1.sz.mell.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130" zoomScaleNormal="130" zoomScalePageLayoutView="0" workbookViewId="0" topLeftCell="A1">
      <selection activeCell="B9" sqref="B9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1" ht="12.75">
      <c r="A1" s="466">
        <v>2020</v>
      </c>
    </row>
    <row r="2" spans="1:3" ht="18.75">
      <c r="A2" s="498" t="s">
        <v>504</v>
      </c>
      <c r="B2" s="498"/>
      <c r="C2" s="498"/>
    </row>
    <row r="3" spans="1:3" ht="15">
      <c r="A3" s="406"/>
      <c r="B3" s="407"/>
      <c r="C3" s="406"/>
    </row>
    <row r="4" spans="1:3" ht="14.25">
      <c r="A4" s="408" t="s">
        <v>505</v>
      </c>
      <c r="B4" s="409" t="s">
        <v>506</v>
      </c>
      <c r="C4" s="408" t="s">
        <v>507</v>
      </c>
    </row>
    <row r="5" spans="1:3" ht="12.75">
      <c r="A5" s="410"/>
      <c r="B5" s="410"/>
      <c r="C5" s="410"/>
    </row>
    <row r="6" spans="1:3" ht="18.75">
      <c r="A6" s="499" t="s">
        <v>522</v>
      </c>
      <c r="B6" s="499"/>
      <c r="C6" s="499"/>
    </row>
    <row r="7" spans="1:3" ht="12.75">
      <c r="A7" s="410" t="s">
        <v>508</v>
      </c>
      <c r="B7" s="410" t="s">
        <v>509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10" t="s">
        <v>510</v>
      </c>
      <c r="B8" s="410" t="s">
        <v>511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10" t="s">
        <v>512</v>
      </c>
      <c r="B9" s="410" t="str">
        <f>LOWER('Önk.összesen'!A4)</f>
        <v>2020. évi költségvetési rendelet összevont bevételeinek kiadásainak módosítása</v>
      </c>
      <c r="C9" s="411" t="str">
        <f ca="1">HYPERLINK(SUBSTITUTE(CELL("address",'Önk.összesen'!A1),"'",""),SUBSTITUTE(MID(CELL("address",'Önk.összesen'!A1),SEARCH("]",CELL("address",'Önk.összesen'!A1),1)+1,LEN(CELL("address",'Önk.összesen'!A1))-SEARCH("]",CELL("address",'Önk.összesen'!A1),1)),"'",""))</f>
        <v>Önk.összesen!$A$1</v>
      </c>
    </row>
    <row r="10" spans="1:3" ht="12.75">
      <c r="A10" s="410" t="s">
        <v>513</v>
      </c>
      <c r="B10" s="410" t="str">
        <f>LOWER('Önk.össz.köt.'!A4)</f>
        <v>2020. évi költségvetési rendelet kötelező feladatok bevételeinek kiadásainak módosítása</v>
      </c>
      <c r="C10" s="411" t="str">
        <f ca="1">HYPERLINK(SUBSTITUTE(CELL("address",'Önk.össz.köt.'!A1),"'",""),SUBSTITUTE(MID(CELL("address",'Önk.össz.köt.'!A1),SEARCH("]",CELL("address",'Önk.össz.köt.'!A1),1)+1,LEN(CELL("address",'Önk.össz.köt.'!A1))-SEARCH("]",CELL("address",'Önk.össz.köt.'!A1),1)),"'",""))</f>
        <v>Önk.össz.köt.!$A$1</v>
      </c>
    </row>
    <row r="11" spans="1:3" ht="12.75">
      <c r="A11" s="410" t="s">
        <v>514</v>
      </c>
      <c r="B11" s="410" t="str">
        <f>LOWER('Önk.össz. önk.'!A4)</f>
        <v>2020. évi költségvetési rendelet önként vállalt feladatok bevételeinek kiadásainak módosítása</v>
      </c>
      <c r="C11" s="411" t="str">
        <f ca="1">HYPERLINK(SUBSTITUTE(CELL("address",'Önk.össz. önk.'!A1),"'",""),SUBSTITUTE(MID(CELL("address",'Önk.össz. önk.'!A1),SEARCH("]",CELL("address",'Önk.össz. önk.'!A1),1)+1,LEN(CELL("address",'Önk.össz. önk.'!A1))-SEARCH("]",CELL("address",'Önk.össz. önk.'!A1),1)),"'",""))</f>
        <v>Önk.össz. önk.!$A$1</v>
      </c>
    </row>
    <row r="12" spans="1:3" ht="12.75">
      <c r="A12" s="410" t="s">
        <v>515</v>
      </c>
      <c r="B12" s="410" t="str">
        <f>LOWER('Önk. össz. államig.'!A4)</f>
        <v>2020. évi költségvetési rendelet államigazgatási feladatok bevételeinek kiadásainak módosítása</v>
      </c>
      <c r="C12" s="411" t="str">
        <f ca="1">HYPERLINK(SUBSTITUTE(CELL("address",'Önk. össz. államig.'!A1),"'",""),SUBSTITUTE(MID(CELL("address",'Önk. össz. államig.'!A1),SEARCH("]",CELL("address",'Önk. össz. államig.'!A1),1)+1,LEN(CELL("address",'Önk. össz. államig.'!A1))-SEARCH("]",CELL("address",'Önk. össz. államig.'!A1),1)),"'",""))</f>
        <v>Önk. össz. államig.!$A$1</v>
      </c>
    </row>
    <row r="13" spans="1:3" ht="12.75">
      <c r="A13" s="410" t="s">
        <v>516</v>
      </c>
      <c r="B13" s="410" t="s">
        <v>523</v>
      </c>
      <c r="C13" s="411" t="str">
        <f ca="1">HYPERLINK(SUBSTITUTE(CELL("address",'Önk.össz.műk. mérleg'!A1),"'",""),SUBSTITUTE(MID(CELL("address",'Önk.össz.műk. mérleg'!A1),SEARCH("]",CELL("address",'Önk.össz.műk. mérleg'!A1),1)+1,LEN(CELL("address",'Önk.össz.műk. mérleg'!A1))-SEARCH("]",CELL("address",'Önk.össz.műk. mérleg'!A1),1)),"'",""))</f>
        <v>Önk.össz.műk. mérleg!$A$1</v>
      </c>
    </row>
    <row r="14" spans="1:3" ht="12.75">
      <c r="A14" s="410" t="s">
        <v>517</v>
      </c>
      <c r="B14" s="410" t="s">
        <v>524</v>
      </c>
      <c r="C14" s="411" t="str">
        <f ca="1">HYPERLINK(SUBSTITUTE(CELL("address",'Önk. össz. felhal.mérleg'!A1),"'",""),SUBSTITUTE(MID(CELL("address",'Önk. össz. felhal.mérleg'!A1),SEARCH("]",CELL("address",'Önk. össz. felhal.mérleg'!A1),1)+1,LEN(CELL("address",'Önk. össz. felhal.mérleg'!A1))-SEARCH("]",CELL("address",'Önk. össz. felhal.mérleg'!A1),1)),"'",""))</f>
        <v>Önk. össz. felhal.mérleg!$A$1</v>
      </c>
    </row>
    <row r="15" spans="1:3" ht="12.75">
      <c r="A15" s="410" t="s">
        <v>518</v>
      </c>
      <c r="B15" s="410" t="s">
        <v>519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10" t="s">
        <v>520</v>
      </c>
      <c r="B16" s="410" t="s">
        <v>456</v>
      </c>
      <c r="C16" s="411" t="str">
        <f ca="1">HYPERLINK(SUBSTITUTE(CELL("address",Beruházás!A1),"'",""),SUBSTITUTE(MID(CELL("address",Beruházás!A1),SEARCH("]",CELL("address",Beruházás!A1),1)+1,LEN(CELL("address",Beruházás!A1))-SEARCH("]",CELL("address",Beruházás!A1),1)),"'",""))</f>
        <v>Beruházás!$A$1</v>
      </c>
    </row>
    <row r="17" spans="1:3" ht="12.75">
      <c r="A17" s="410" t="s">
        <v>521</v>
      </c>
      <c r="B17" s="410" t="s">
        <v>459</v>
      </c>
      <c r="C17" s="411" t="str">
        <f ca="1">HYPERLINK(SUBSTITUTE(CELL("address",Felújítás!A1),"'",""),SUBSTITUTE(MID(CELL("address",Felújítás!A1),SEARCH("]",CELL("address",Felújítás!A1),1)+1,LEN(CELL("address",Felújítás!A1))-SEARCH("]",CELL("address",Felújítás!A1),1)),"'",""))</f>
        <v>Felújítás!$A$1</v>
      </c>
    </row>
    <row r="18" spans="1:3" ht="12.75">
      <c r="A18" s="410" t="s">
        <v>558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ht="12.75">
      <c r="A19" s="410" t="s">
        <v>541</v>
      </c>
      <c r="B19" s="410" t="s">
        <v>462</v>
      </c>
      <c r="C19" s="411" t="str">
        <f ca="1">HYPERLINK(SUBSTITUTE(CELL("address",'Önkorm.'!A1),"'",""),SUBSTITUTE(MID(CELL("address",'Önkorm.'!A1),SEARCH("]",CELL("address",'Önkorm.'!A1),1)+1,LEN(CELL("address",'Önkorm.'!A1))-SEARCH("]",CELL("address",'Önkorm.'!A1),1)),"'",""))</f>
        <v>Önkorm.!$A$1</v>
      </c>
    </row>
    <row r="20" spans="1:3" ht="12.75">
      <c r="A20" s="410" t="s">
        <v>542</v>
      </c>
      <c r="B20" s="410" t="s">
        <v>460</v>
      </c>
      <c r="C20" s="411" t="str">
        <f ca="1">HYPERLINK(SUBSTITUTE(CELL("address",'Önkorm.köt. felad.'!A1),"'",""),SUBSTITUTE(MID(CELL("address",'Önkorm.köt. felad.'!A1),SEARCH("]",CELL("address",'Önkorm.köt. felad.'!A1),1)+1,LEN(CELL("address",'Önkorm.köt. felad.'!A1))-SEARCH("]",CELL("address",'Önkorm.köt. felad.'!A1),1)),"'",""))</f>
        <v>Önkorm.köt. felad.!$A$1</v>
      </c>
    </row>
    <row r="21" spans="1:3" ht="12.75">
      <c r="A21" s="410" t="s">
        <v>543</v>
      </c>
      <c r="B21" s="410" t="s">
        <v>461</v>
      </c>
      <c r="C21" s="411" t="str">
        <f ca="1">HYPERLINK(SUBSTITUTE(CELL("address",'Önk. önk.felad'!A1),"'",""),SUBSTITUTE(MID(CELL("address",'Önk. önk.felad'!A1),SEARCH("]",CELL("address",'Önk. önk.felad'!A1),1)+1,LEN(CELL("address",'Önk. önk.felad'!A1))-SEARCH("]",CELL("address",'Önk. önk.felad'!A1),1)),"'",""))</f>
        <v>Önk. önk.felad!$A$1</v>
      </c>
    </row>
    <row r="22" spans="1:3" ht="12.75">
      <c r="A22" s="410" t="s">
        <v>544</v>
      </c>
      <c r="B22" s="410" t="s">
        <v>463</v>
      </c>
      <c r="C22" s="411" t="str">
        <f ca="1">HYPERLINK(SUBSTITUTE(CELL("address",'Önk. államig.'!A1),"'",""),SUBSTITUTE(MID(CELL("address",'Önk. államig.'!A1),SEARCH("]",CELL("address",'Önk. államig.'!A1),1)+1,LEN(CELL("address",'Önk. államig.'!A1))-SEARCH("]",CELL("address",'Önk. államig.'!A1),1)),"'",""))</f>
        <v>Önk. államig.!$A$1</v>
      </c>
    </row>
    <row r="23" spans="1:3" ht="12.75">
      <c r="A23" s="410" t="s">
        <v>545</v>
      </c>
      <c r="B23" s="410" t="str">
        <f>RM_ALAPADATOK!A11</f>
        <v>Balatonszárszói Közös Önkormányzati Hivatal</v>
      </c>
      <c r="C23" s="411" t="str">
        <f ca="1">HYPERLINK(SUBSTITUTE(CELL("address",'Közös Hiv.'!A1),"'",""),SUBSTITUTE(MID(CELL("address",'Közös Hiv.'!A1),SEARCH("]",CELL("address",'Közös Hiv.'!A1),1)+1,LEN(CELL("address",'Közös Hiv.'!A1))-SEARCH("]",CELL("address",'Közös Hiv.'!A1),1)),"'",""))</f>
        <v>Közös Hiv.!$A$1</v>
      </c>
    </row>
    <row r="24" spans="1:3" ht="12.75">
      <c r="A24" s="410" t="s">
        <v>546</v>
      </c>
      <c r="B24" t="str">
        <f>RM_ALAPADATOK!B13</f>
        <v>Balatonszárszói József Attila Művelődési Ház</v>
      </c>
      <c r="C24" s="411" t="str">
        <f ca="1">HYPERLINK(SUBSTITUTE(CELL("address",'Műv. Ház'!A1),"'",""),SUBSTITUTE(MID(CELL("address",'Műv. Ház'!A1),SEARCH("]",CELL("address",'Műv. Ház'!A1),1)+1,LEN(CELL("address",'Műv. Ház'!A1))-SEARCH("]",CELL("address",'Műv. Ház'!A1),1)),"'",""))</f>
        <v>Műv. Ház!$A$1</v>
      </c>
    </row>
    <row r="25" spans="1:3" ht="12.75">
      <c r="A25" s="410" t="s">
        <v>547</v>
      </c>
      <c r="B25" t="str">
        <f>RM_ALAPADATOK!B15</f>
        <v>2 kvi név</v>
      </c>
      <c r="C25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10" t="s">
        <v>555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10" t="s">
        <v>548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10" t="s">
        <v>549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10" t="s">
        <v>550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10" t="s">
        <v>551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10" t="s">
        <v>552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10" t="s">
        <v>553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10" t="s">
        <v>554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410" t="s">
        <v>556</v>
      </c>
      <c r="B34" t="str">
        <f>'Állami támogatások'!B1</f>
        <v>2020. évi általános működés és ágazati feladatok támogatásának alakulása jogcímenként")</v>
      </c>
      <c r="C34" s="411" t="str">
        <f ca="1">HYPERLINK(SUBSTITUTE(CELL("address",'Állami támogatások'!A1),"'",""),SUBSTITUTE(MID(CELL("address",'Állami támogatások'!A1),SEARCH("]",CELL("address",'Állami támogatások'!A1),1)+1,LEN(CELL("address",'Állami támogatások'!A1))-SEARCH("]",CELL("address",'Állami támogatások'!A1),1)),"'",""))</f>
        <v>Állami támogatások!$A$1</v>
      </c>
    </row>
  </sheetData>
  <sheetProtection/>
  <mergeCells count="2">
    <mergeCell ref="A2:C2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D1">
      <selection activeCell="E32" sqref="E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8" t="s">
        <v>421</v>
      </c>
      <c r="B1" s="60"/>
      <c r="C1" s="60"/>
      <c r="D1" s="60"/>
      <c r="E1" s="209" t="s">
        <v>84</v>
      </c>
    </row>
    <row r="2" spans="1:5" ht="12.75">
      <c r="A2" s="60"/>
      <c r="B2" s="60"/>
      <c r="C2" s="60"/>
      <c r="D2" s="60"/>
      <c r="E2" s="60"/>
    </row>
    <row r="3" spans="1:5" ht="12.75">
      <c r="A3" s="210"/>
      <c r="B3" s="211"/>
      <c r="C3" s="210"/>
      <c r="D3" s="212"/>
      <c r="E3" s="211"/>
    </row>
    <row r="4" spans="1:5" ht="15.7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ht="12.75">
      <c r="A5" s="210"/>
      <c r="B5" s="211"/>
      <c r="C5" s="210"/>
      <c r="D5" s="212"/>
      <c r="E5" s="211"/>
    </row>
    <row r="6" spans="1:5" ht="12.75">
      <c r="A6" s="210" t="s">
        <v>392</v>
      </c>
      <c r="B6" s="211">
        <f>+'Önk.összesen'!C68</f>
        <v>523313824</v>
      </c>
      <c r="C6" s="210" t="s">
        <v>372</v>
      </c>
      <c r="D6" s="212">
        <f>+'Önk.össz.műk. mérleg'!C18+'Önk. össz. felhal.mérleg'!C17</f>
        <v>523313824</v>
      </c>
      <c r="E6" s="211">
        <f>+B6-D6</f>
        <v>0</v>
      </c>
    </row>
    <row r="7" spans="1:5" ht="12.75">
      <c r="A7" s="210" t="s">
        <v>408</v>
      </c>
      <c r="B7" s="211">
        <f>+'Önk.összesen'!C92</f>
        <v>180981295</v>
      </c>
      <c r="C7" s="210" t="s">
        <v>378</v>
      </c>
      <c r="D7" s="212">
        <f>+'Önk.össz.műk. mérleg'!C29+'Önk. össz. felhal.mérleg'!C30</f>
        <v>180981295</v>
      </c>
      <c r="E7" s="211">
        <f>+B7-D7</f>
        <v>0</v>
      </c>
    </row>
    <row r="8" spans="1:5" ht="12.75">
      <c r="A8" s="210" t="s">
        <v>409</v>
      </c>
      <c r="B8" s="211">
        <f>+'Önk.összesen'!C93</f>
        <v>704295119</v>
      </c>
      <c r="C8" s="210" t="s">
        <v>379</v>
      </c>
      <c r="D8" s="212">
        <f>+'Önk.össz.műk. mérleg'!C30+'Önk. össz. felhal.mérleg'!C31</f>
        <v>704295119</v>
      </c>
      <c r="E8" s="211">
        <f>+B8-D8</f>
        <v>0</v>
      </c>
    </row>
    <row r="9" spans="1:5" ht="12.75">
      <c r="A9" s="210"/>
      <c r="B9" s="211"/>
      <c r="C9" s="210"/>
      <c r="D9" s="212"/>
      <c r="E9" s="211"/>
    </row>
    <row r="10" spans="1:5" ht="15.7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ht="12.75">
      <c r="A11" s="210"/>
      <c r="B11" s="211"/>
      <c r="C11" s="210"/>
      <c r="D11" s="212"/>
      <c r="E11" s="211"/>
    </row>
    <row r="12" spans="1:5" ht="12.75">
      <c r="A12" s="210" t="s">
        <v>393</v>
      </c>
      <c r="B12" s="211">
        <f>+'Önk.összesen'!J68</f>
        <v>265893710</v>
      </c>
      <c r="C12" s="210" t="s">
        <v>373</v>
      </c>
      <c r="D12" s="212">
        <f>+'Önk.össz.műk. mérleg'!D18+'Önk. össz. felhal.mérleg'!D17</f>
        <v>265893710</v>
      </c>
      <c r="E12" s="211">
        <f>+B12-D12</f>
        <v>0</v>
      </c>
    </row>
    <row r="13" spans="1:5" ht="12.75">
      <c r="A13" s="210" t="s">
        <v>394</v>
      </c>
      <c r="B13" s="211">
        <f>+'Önk.összesen'!J92</f>
        <v>10252231</v>
      </c>
      <c r="C13" s="210" t="s">
        <v>380</v>
      </c>
      <c r="D13" s="212">
        <f>+'Önk.össz.műk. mérleg'!D29+'Önk. össz. felhal.mérleg'!D30</f>
        <v>10252231</v>
      </c>
      <c r="E13" s="211">
        <f>+B13-D13</f>
        <v>0</v>
      </c>
    </row>
    <row r="14" spans="1:5" ht="12.75">
      <c r="A14" s="210" t="s">
        <v>395</v>
      </c>
      <c r="B14" s="211">
        <f>+'Önk.összesen'!J93</f>
        <v>276145941</v>
      </c>
      <c r="C14" s="210" t="s">
        <v>381</v>
      </c>
      <c r="D14" s="212">
        <f>+'Önk.össz.műk. mérleg'!D30+'Önk. össz. felhal.mérleg'!D31</f>
        <v>276145941</v>
      </c>
      <c r="E14" s="211">
        <f>+B14-D14</f>
        <v>0</v>
      </c>
    </row>
    <row r="15" spans="1:5" ht="12.75">
      <c r="A15" s="210"/>
      <c r="B15" s="211"/>
      <c r="C15" s="210"/>
      <c r="D15" s="212"/>
      <c r="E15" s="211"/>
    </row>
    <row r="16" spans="1:5" ht="14.2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ht="12.75">
      <c r="A17" s="210"/>
      <c r="B17" s="211"/>
      <c r="C17" s="210"/>
      <c r="D17" s="212"/>
      <c r="E17" s="211"/>
    </row>
    <row r="18" spans="1:5" ht="12.75">
      <c r="A18" s="210" t="s">
        <v>396</v>
      </c>
      <c r="B18" s="211">
        <f>+'Önk.összesen'!K68</f>
        <v>789207534</v>
      </c>
      <c r="C18" s="210" t="s">
        <v>374</v>
      </c>
      <c r="D18" s="212">
        <f>+'Önk.össz.műk. mérleg'!E18+'Önk. össz. felhal.mérleg'!E17</f>
        <v>789207534</v>
      </c>
      <c r="E18" s="211">
        <f>+B18-D18</f>
        <v>0</v>
      </c>
    </row>
    <row r="19" spans="1:5" ht="12.75">
      <c r="A19" s="210" t="s">
        <v>397</v>
      </c>
      <c r="B19" s="211">
        <f>+'Önk.összesen'!K92</f>
        <v>191233526</v>
      </c>
      <c r="C19" s="210" t="s">
        <v>382</v>
      </c>
      <c r="D19" s="212">
        <f>+'Önk.össz.műk. mérleg'!E29+'Önk. össz. felhal.mérleg'!E30</f>
        <v>191233526</v>
      </c>
      <c r="E19" s="211">
        <f>+B19-D19</f>
        <v>0</v>
      </c>
    </row>
    <row r="20" spans="1:5" ht="12.75">
      <c r="A20" s="210" t="s">
        <v>398</v>
      </c>
      <c r="B20" s="211">
        <f>+'Önk.összesen'!K93</f>
        <v>980441060</v>
      </c>
      <c r="C20" s="210" t="s">
        <v>383</v>
      </c>
      <c r="D20" s="212">
        <f>+'Önk.össz.műk. mérleg'!E30+'Önk. össz. felhal.mérleg'!E31</f>
        <v>980441060</v>
      </c>
      <c r="E20" s="211">
        <f>+B20-D20</f>
        <v>0</v>
      </c>
    </row>
    <row r="21" spans="1:5" ht="12.75">
      <c r="A21" s="210"/>
      <c r="B21" s="211"/>
      <c r="C21" s="210"/>
      <c r="D21" s="212"/>
      <c r="E21" s="211"/>
    </row>
    <row r="22" spans="1:5" ht="15.7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ht="12.75">
      <c r="A23" s="210"/>
      <c r="B23" s="211"/>
      <c r="C23" s="210"/>
      <c r="D23" s="212"/>
      <c r="E23" s="211"/>
    </row>
    <row r="24" spans="1:5" ht="12.75">
      <c r="A24" s="210" t="s">
        <v>410</v>
      </c>
      <c r="B24" s="211">
        <f>+'Önk.összesen'!C135</f>
        <v>695147443</v>
      </c>
      <c r="C24" s="210" t="s">
        <v>375</v>
      </c>
      <c r="D24" s="212">
        <f>+'Önk.össz.műk. mérleg'!G18+'Önk. össz. felhal.mérleg'!G17</f>
        <v>695147443</v>
      </c>
      <c r="E24" s="211">
        <f>+B24-D24</f>
        <v>0</v>
      </c>
    </row>
    <row r="25" spans="1:5" ht="12.75">
      <c r="A25" s="210" t="s">
        <v>400</v>
      </c>
      <c r="B25" s="211">
        <f>+'Önk.összesen'!C160</f>
        <v>9147676</v>
      </c>
      <c r="C25" s="210" t="s">
        <v>384</v>
      </c>
      <c r="D25" s="212">
        <f>+'Önk.össz.műk. mérleg'!G29+'Önk. össz. felhal.mérleg'!G30</f>
        <v>9147676</v>
      </c>
      <c r="E25" s="211">
        <f>+B25-D25</f>
        <v>0</v>
      </c>
    </row>
    <row r="26" spans="1:5" ht="12.75">
      <c r="A26" s="210" t="s">
        <v>401</v>
      </c>
      <c r="B26" s="211">
        <f>+'Önk.összesen'!C161</f>
        <v>704295119</v>
      </c>
      <c r="C26" s="210" t="s">
        <v>385</v>
      </c>
      <c r="D26" s="212">
        <f>+'Önk.össz.műk. mérleg'!G30+'Önk. össz. felhal.mérleg'!G31</f>
        <v>704295119</v>
      </c>
      <c r="E26" s="211">
        <f>+B26-D26</f>
        <v>0</v>
      </c>
    </row>
    <row r="27" spans="1:5" ht="12.75">
      <c r="A27" s="210"/>
      <c r="B27" s="211"/>
      <c r="C27" s="210"/>
      <c r="D27" s="212"/>
      <c r="E27" s="211"/>
    </row>
    <row r="28" spans="1:5" ht="15.7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ht="12.75">
      <c r="A29" s="210"/>
      <c r="B29" s="211"/>
      <c r="C29" s="210"/>
      <c r="D29" s="212"/>
      <c r="E29" s="211"/>
    </row>
    <row r="30" spans="1:5" ht="12.75">
      <c r="A30" s="210" t="s">
        <v>402</v>
      </c>
      <c r="B30" s="211">
        <f>+'Önk.összesen'!J135</f>
        <v>276145941</v>
      </c>
      <c r="C30" s="210" t="s">
        <v>376</v>
      </c>
      <c r="D30" s="212">
        <f>+'Önk.össz.műk. mérleg'!H18+'Önk. össz. felhal.mérleg'!H17</f>
        <v>276145941</v>
      </c>
      <c r="E30" s="211">
        <f>+B30-D30</f>
        <v>0</v>
      </c>
    </row>
    <row r="31" spans="1:5" ht="12.75">
      <c r="A31" s="210" t="s">
        <v>403</v>
      </c>
      <c r="B31" s="211">
        <f>+'Önk.összesen'!J160</f>
        <v>0</v>
      </c>
      <c r="C31" s="210" t="s">
        <v>386</v>
      </c>
      <c r="D31" s="212">
        <f>+'Önk.össz.műk. mérleg'!H29+'Önk. össz. felhal.mérleg'!H30</f>
        <v>0</v>
      </c>
      <c r="E31" s="211">
        <f>+B31-D31</f>
        <v>0</v>
      </c>
    </row>
    <row r="32" spans="1:5" ht="12.75">
      <c r="A32" s="210" t="s">
        <v>404</v>
      </c>
      <c r="B32" s="211">
        <f>+'Önk.összesen'!J161</f>
        <v>276145941</v>
      </c>
      <c r="C32" s="210" t="s">
        <v>387</v>
      </c>
      <c r="D32" s="212">
        <f>+'Önk.össz.műk. mérleg'!H30+'Önk. össz. felhal.mérleg'!H31</f>
        <v>276145941</v>
      </c>
      <c r="E32" s="211">
        <f>+B32-D32</f>
        <v>0</v>
      </c>
    </row>
    <row r="33" spans="1:5" ht="12.75">
      <c r="A33" s="210"/>
      <c r="B33" s="211"/>
      <c r="C33" s="210"/>
      <c r="D33" s="212"/>
      <c r="E33" s="211"/>
    </row>
    <row r="34" spans="1:5" ht="15.7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ht="12.75">
      <c r="A35" s="210"/>
      <c r="B35" s="211"/>
      <c r="C35" s="210"/>
      <c r="D35" s="212"/>
      <c r="E35" s="211"/>
    </row>
    <row r="36" spans="1:5" ht="12.75">
      <c r="A36" s="210" t="s">
        <v>405</v>
      </c>
      <c r="B36" s="211">
        <f>+'Önk.összesen'!K135</f>
        <v>971293384</v>
      </c>
      <c r="C36" s="210" t="s">
        <v>377</v>
      </c>
      <c r="D36" s="212">
        <f>+'Önk.össz.műk. mérleg'!I18+'Önk. össz. felhal.mérleg'!I17</f>
        <v>971293384</v>
      </c>
      <c r="E36" s="211">
        <f>+B36-D36</f>
        <v>0</v>
      </c>
    </row>
    <row r="37" spans="1:5" ht="12.75">
      <c r="A37" s="210" t="s">
        <v>406</v>
      </c>
      <c r="B37" s="211">
        <f>+'Önk.összesen'!K160</f>
        <v>9147676</v>
      </c>
      <c r="C37" s="210" t="s">
        <v>388</v>
      </c>
      <c r="D37" s="212">
        <f>+'Önk.össz.műk. mérleg'!I29+'Önk. össz. felhal.mérleg'!I30</f>
        <v>9147676</v>
      </c>
      <c r="E37" s="211">
        <f>+B37-D37</f>
        <v>0</v>
      </c>
    </row>
    <row r="38" spans="1:5" ht="12.75">
      <c r="A38" s="210" t="s">
        <v>411</v>
      </c>
      <c r="B38" s="211">
        <f>+'Önk.összesen'!K161</f>
        <v>980441060</v>
      </c>
      <c r="C38" s="210" t="s">
        <v>389</v>
      </c>
      <c r="D38" s="212">
        <f>+'Önk.össz.műk. mérleg'!I30+'Önk. össz. felhal.mérleg'!I31</f>
        <v>980441060</v>
      </c>
      <c r="E38" s="211">
        <f>+B38-D38</f>
        <v>0</v>
      </c>
    </row>
  </sheetData>
  <sheetProtection sheet="1"/>
  <conditionalFormatting sqref="E3:E15">
    <cfRule type="cellIs" priority="2" dxfId="4" operator="notEqual" stopIfTrue="1">
      <formula>0</formula>
    </cfRule>
  </conditionalFormatting>
  <conditionalFormatting sqref="E3:E38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view="pageBreakPreview" zoomScale="60" workbookViewId="0" topLeftCell="A1">
      <selection activeCell="C1" sqref="C1:I1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28" t="s">
        <v>625</v>
      </c>
      <c r="D1" s="529"/>
      <c r="E1" s="529"/>
      <c r="F1" s="529"/>
      <c r="G1" s="529"/>
      <c r="H1" s="529"/>
      <c r="I1" s="529"/>
    </row>
    <row r="3" spans="1:9" ht="25.5" customHeight="1">
      <c r="A3" s="527" t="s">
        <v>456</v>
      </c>
      <c r="B3" s="527"/>
      <c r="C3" s="527"/>
      <c r="D3" s="527"/>
      <c r="E3" s="527"/>
      <c r="F3" s="527"/>
      <c r="G3" s="527"/>
      <c r="H3" s="527"/>
      <c r="I3" s="527"/>
    </row>
    <row r="4" spans="1:9" ht="22.5" customHeight="1" thickBot="1">
      <c r="A4" s="55"/>
      <c r="B4" s="33"/>
      <c r="C4" s="33"/>
      <c r="D4" s="33"/>
      <c r="E4" s="33"/>
      <c r="F4" s="33"/>
      <c r="G4" s="33"/>
      <c r="H4" s="33"/>
      <c r="I4" s="30" t="str">
        <f>'Önk. össz. felhal.mérleg'!I2</f>
        <v>Forintban!</v>
      </c>
    </row>
    <row r="5" spans="1:9" s="28" customFormat="1" ht="44.25" customHeight="1" thickBot="1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">
        <v>614</v>
      </c>
      <c r="F5" s="294" t="str">
        <f>CONCATENATE("Eddigi módosítások összege ",RM_ALAPADATOK!D7,"-",RM_ALAPADATOK!R1)</f>
        <v>Eddigi módosítások összege 2020-ban</v>
      </c>
      <c r="G5" s="294" t="s">
        <v>591</v>
      </c>
      <c r="H5" s="294" t="s">
        <v>592</v>
      </c>
      <c r="I5" s="295" t="s">
        <v>593</v>
      </c>
    </row>
    <row r="6" spans="1:9" s="33" customFormat="1" ht="12" customHeight="1" thickBot="1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6" t="s">
        <v>433</v>
      </c>
      <c r="I6" s="297" t="s">
        <v>432</v>
      </c>
    </row>
    <row r="7" spans="1:9" ht="15.75" customHeight="1">
      <c r="A7" s="172" t="s">
        <v>594</v>
      </c>
      <c r="B7" s="20">
        <v>4949817</v>
      </c>
      <c r="C7" s="174" t="s">
        <v>595</v>
      </c>
      <c r="D7" s="20"/>
      <c r="E7" s="20">
        <v>4949817</v>
      </c>
      <c r="F7" s="20"/>
      <c r="G7" s="20"/>
      <c r="H7" s="282">
        <f>F7+G7</f>
        <v>0</v>
      </c>
      <c r="I7" s="34">
        <f>E7+H7</f>
        <v>4949817</v>
      </c>
    </row>
    <row r="8" spans="1:9" ht="15.75" customHeight="1">
      <c r="A8" s="172" t="s">
        <v>599</v>
      </c>
      <c r="B8" s="20">
        <v>100000000</v>
      </c>
      <c r="C8" s="174" t="s">
        <v>600</v>
      </c>
      <c r="D8" s="20">
        <v>61813678</v>
      </c>
      <c r="E8" s="20">
        <v>38186322</v>
      </c>
      <c r="F8" s="20"/>
      <c r="G8" s="20"/>
      <c r="H8" s="282">
        <f aca="true" t="shared" si="0" ref="H8:H24">F8+G8</f>
        <v>0</v>
      </c>
      <c r="I8" s="34">
        <f>E8+H8</f>
        <v>38186322</v>
      </c>
    </row>
    <row r="9" spans="1:9" ht="15.75" customHeight="1">
      <c r="A9" s="172" t="s">
        <v>596</v>
      </c>
      <c r="B9" s="20">
        <v>121750000</v>
      </c>
      <c r="C9" s="174" t="s">
        <v>597</v>
      </c>
      <c r="D9" s="20"/>
      <c r="E9" s="20"/>
      <c r="F9" s="20"/>
      <c r="G9" s="20">
        <v>87700279</v>
      </c>
      <c r="H9" s="282">
        <f t="shared" si="0"/>
        <v>87700279</v>
      </c>
      <c r="I9" s="34">
        <f aca="true" t="shared" si="1" ref="I9:I24">E9+H9</f>
        <v>87700279</v>
      </c>
    </row>
    <row r="10" spans="1:9" ht="15.75" customHeight="1">
      <c r="A10" s="173" t="s">
        <v>598</v>
      </c>
      <c r="B10" s="20">
        <v>52860000</v>
      </c>
      <c r="C10" s="174" t="s">
        <v>595</v>
      </c>
      <c r="D10" s="20"/>
      <c r="E10" s="20"/>
      <c r="F10" s="20">
        <v>0</v>
      </c>
      <c r="G10" s="20">
        <v>52860000</v>
      </c>
      <c r="H10" s="282">
        <f t="shared" si="0"/>
        <v>52860000</v>
      </c>
      <c r="I10" s="34">
        <f t="shared" si="1"/>
        <v>52860000</v>
      </c>
    </row>
    <row r="11" spans="1:9" ht="15.75" customHeight="1">
      <c r="A11" s="172" t="s">
        <v>598</v>
      </c>
      <c r="B11" s="20">
        <v>29700730</v>
      </c>
      <c r="C11" s="174" t="s">
        <v>597</v>
      </c>
      <c r="D11" s="20"/>
      <c r="E11" s="20"/>
      <c r="F11" s="20"/>
      <c r="G11" s="20"/>
      <c r="H11" s="282">
        <f t="shared" si="0"/>
        <v>0</v>
      </c>
      <c r="I11" s="34">
        <f t="shared" si="1"/>
        <v>0</v>
      </c>
    </row>
    <row r="12" spans="1:9" ht="30.75" customHeight="1">
      <c r="A12" s="173" t="s">
        <v>601</v>
      </c>
      <c r="B12" s="20">
        <v>1870828</v>
      </c>
      <c r="C12" s="174" t="s">
        <v>595</v>
      </c>
      <c r="D12" s="20"/>
      <c r="E12" s="20"/>
      <c r="F12" s="20"/>
      <c r="G12" s="20">
        <v>1870828</v>
      </c>
      <c r="H12" s="282">
        <f t="shared" si="0"/>
        <v>1870828</v>
      </c>
      <c r="I12" s="34">
        <f t="shared" si="1"/>
        <v>1870828</v>
      </c>
    </row>
    <row r="13" spans="1:9" ht="15.75" customHeight="1">
      <c r="A13" s="172" t="s">
        <v>602</v>
      </c>
      <c r="B13" s="20">
        <v>984670</v>
      </c>
      <c r="C13" s="174" t="s">
        <v>595</v>
      </c>
      <c r="D13" s="20"/>
      <c r="E13" s="20"/>
      <c r="F13" s="20"/>
      <c r="G13" s="20">
        <v>984670</v>
      </c>
      <c r="H13" s="282">
        <f t="shared" si="0"/>
        <v>984670</v>
      </c>
      <c r="I13" s="34">
        <f t="shared" si="1"/>
        <v>984670</v>
      </c>
    </row>
    <row r="14" spans="1:9" ht="15.75" customHeight="1">
      <c r="A14" s="172" t="s">
        <v>603</v>
      </c>
      <c r="B14" s="20">
        <v>878713</v>
      </c>
      <c r="C14" s="174" t="s">
        <v>595</v>
      </c>
      <c r="D14" s="20"/>
      <c r="E14" s="20"/>
      <c r="F14" s="20"/>
      <c r="G14" s="20">
        <v>878713</v>
      </c>
      <c r="H14" s="282">
        <f t="shared" si="0"/>
        <v>878713</v>
      </c>
      <c r="I14" s="34">
        <f t="shared" si="1"/>
        <v>878713</v>
      </c>
    </row>
    <row r="15" spans="1:9" ht="28.5" customHeight="1">
      <c r="A15" s="172" t="s">
        <v>604</v>
      </c>
      <c r="B15" s="20">
        <v>834275</v>
      </c>
      <c r="C15" s="174" t="s">
        <v>595</v>
      </c>
      <c r="D15" s="20"/>
      <c r="E15" s="20"/>
      <c r="F15" s="20"/>
      <c r="G15" s="20">
        <v>834275</v>
      </c>
      <c r="H15" s="282">
        <f t="shared" si="0"/>
        <v>834275</v>
      </c>
      <c r="I15" s="34">
        <f t="shared" si="1"/>
        <v>834275</v>
      </c>
    </row>
    <row r="16" spans="1:9" ht="15.75" customHeight="1">
      <c r="A16" s="172"/>
      <c r="B16" s="20"/>
      <c r="C16" s="174"/>
      <c r="D16" s="20"/>
      <c r="E16" s="20"/>
      <c r="F16" s="20"/>
      <c r="G16" s="20"/>
      <c r="H16" s="282">
        <f t="shared" si="0"/>
        <v>0</v>
      </c>
      <c r="I16" s="34">
        <f t="shared" si="1"/>
        <v>0</v>
      </c>
    </row>
    <row r="17" spans="1:9" ht="15.75" customHeight="1">
      <c r="A17" s="172"/>
      <c r="B17" s="20"/>
      <c r="C17" s="174"/>
      <c r="D17" s="20"/>
      <c r="E17" s="20"/>
      <c r="F17" s="20"/>
      <c r="G17" s="20"/>
      <c r="H17" s="282">
        <f t="shared" si="0"/>
        <v>0</v>
      </c>
      <c r="I17" s="34">
        <f t="shared" si="1"/>
        <v>0</v>
      </c>
    </row>
    <row r="18" spans="1:9" ht="15.75" customHeight="1">
      <c r="A18" s="172"/>
      <c r="B18" s="20"/>
      <c r="C18" s="174"/>
      <c r="D18" s="20"/>
      <c r="E18" s="20"/>
      <c r="F18" s="20"/>
      <c r="G18" s="20"/>
      <c r="H18" s="282">
        <f t="shared" si="0"/>
        <v>0</v>
      </c>
      <c r="I18" s="34">
        <f t="shared" si="1"/>
        <v>0</v>
      </c>
    </row>
    <row r="19" spans="1:9" ht="15.75" customHeight="1">
      <c r="A19" s="172"/>
      <c r="B19" s="20"/>
      <c r="C19" s="174"/>
      <c r="D19" s="20"/>
      <c r="E19" s="20"/>
      <c r="F19" s="20"/>
      <c r="G19" s="20"/>
      <c r="H19" s="282">
        <f t="shared" si="0"/>
        <v>0</v>
      </c>
      <c r="I19" s="34">
        <f t="shared" si="1"/>
        <v>0</v>
      </c>
    </row>
    <row r="20" spans="1:9" ht="15.75" customHeight="1">
      <c r="A20" s="172"/>
      <c r="B20" s="20"/>
      <c r="C20" s="174"/>
      <c r="D20" s="20"/>
      <c r="E20" s="20"/>
      <c r="F20" s="20"/>
      <c r="G20" s="20"/>
      <c r="H20" s="282">
        <f t="shared" si="0"/>
        <v>0</v>
      </c>
      <c r="I20" s="34">
        <f t="shared" si="1"/>
        <v>0</v>
      </c>
    </row>
    <row r="21" spans="1:9" ht="15.75" customHeight="1">
      <c r="A21" s="172"/>
      <c r="B21" s="20"/>
      <c r="C21" s="174"/>
      <c r="D21" s="20"/>
      <c r="E21" s="20"/>
      <c r="F21" s="20"/>
      <c r="G21" s="20"/>
      <c r="H21" s="282">
        <f t="shared" si="0"/>
        <v>0</v>
      </c>
      <c r="I21" s="34">
        <f t="shared" si="1"/>
        <v>0</v>
      </c>
    </row>
    <row r="22" spans="1:9" ht="15.75" customHeight="1">
      <c r="A22" s="172"/>
      <c r="B22" s="20"/>
      <c r="C22" s="174"/>
      <c r="D22" s="20"/>
      <c r="E22" s="20"/>
      <c r="F22" s="20"/>
      <c r="G22" s="20"/>
      <c r="H22" s="282">
        <f t="shared" si="0"/>
        <v>0</v>
      </c>
      <c r="I22" s="34">
        <f t="shared" si="1"/>
        <v>0</v>
      </c>
    </row>
    <row r="23" spans="1:9" ht="15.75" customHeight="1">
      <c r="A23" s="172"/>
      <c r="B23" s="20"/>
      <c r="C23" s="174"/>
      <c r="D23" s="20"/>
      <c r="E23" s="20"/>
      <c r="F23" s="20"/>
      <c r="G23" s="20"/>
      <c r="H23" s="282">
        <f t="shared" si="0"/>
        <v>0</v>
      </c>
      <c r="I23" s="34">
        <f t="shared" si="1"/>
        <v>0</v>
      </c>
    </row>
    <row r="24" spans="1:9" ht="15.75" customHeight="1" thickBot="1">
      <c r="A24" s="35"/>
      <c r="B24" s="21"/>
      <c r="C24" s="175"/>
      <c r="D24" s="21"/>
      <c r="E24" s="21"/>
      <c r="F24" s="21"/>
      <c r="G24" s="21"/>
      <c r="H24" s="282">
        <f t="shared" si="0"/>
        <v>0</v>
      </c>
      <c r="I24" s="36">
        <f t="shared" si="1"/>
        <v>0</v>
      </c>
    </row>
    <row r="25" spans="1:9" s="39" customFormat="1" ht="18" customHeight="1" thickBot="1">
      <c r="A25" s="58" t="s">
        <v>41</v>
      </c>
      <c r="B25" s="37">
        <f>SUM(B7:B24)</f>
        <v>313829033</v>
      </c>
      <c r="C25" s="45"/>
      <c r="D25" s="37">
        <f>SUM(D7:D24)</f>
        <v>61813678</v>
      </c>
      <c r="E25" s="37">
        <f>SUM(E7:E24)</f>
        <v>43136139</v>
      </c>
      <c r="F25" s="37"/>
      <c r="G25" s="37"/>
      <c r="H25" s="37">
        <f>SUM(H7:H24)</f>
        <v>145128765</v>
      </c>
      <c r="I25" s="38">
        <f>SUM(I7:I24)</f>
        <v>188264904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view="pageBreakPreview" zoomScale="60" zoomScaleNormal="85" workbookViewId="0" topLeftCell="A1">
      <selection activeCell="Z27" sqref="Z27"/>
    </sheetView>
  </sheetViews>
  <sheetFormatPr defaultColWidth="9.00390625" defaultRowHeight="12.75"/>
  <cols>
    <col min="1" max="1" width="38.875" style="27" customWidth="1"/>
    <col min="2" max="8" width="15.875" style="26" customWidth="1"/>
    <col min="9" max="9" width="15.875" style="33" customWidth="1"/>
    <col min="10" max="11" width="12.875" style="26" customWidth="1"/>
    <col min="12" max="12" width="13.875" style="26" customWidth="1"/>
    <col min="13" max="16384" width="9.375" style="26" customWidth="1"/>
  </cols>
  <sheetData>
    <row r="1" spans="3:9" ht="15">
      <c r="C1" s="528" t="s">
        <v>626</v>
      </c>
      <c r="D1" s="529"/>
      <c r="E1" s="529"/>
      <c r="F1" s="529"/>
      <c r="G1" s="529"/>
      <c r="H1" s="529"/>
      <c r="I1" s="529"/>
    </row>
    <row r="2" spans="1:9" ht="12.75">
      <c r="A2" s="309"/>
      <c r="B2" s="310"/>
      <c r="C2" s="310"/>
      <c r="D2" s="310"/>
      <c r="E2" s="310"/>
      <c r="F2" s="310"/>
      <c r="G2" s="310"/>
      <c r="H2" s="310"/>
      <c r="I2" s="310"/>
    </row>
    <row r="3" spans="1:9" ht="25.5" customHeight="1">
      <c r="A3" s="527" t="s">
        <v>459</v>
      </c>
      <c r="B3" s="527"/>
      <c r="C3" s="527"/>
      <c r="D3" s="527"/>
      <c r="E3" s="527"/>
      <c r="F3" s="527"/>
      <c r="G3" s="527"/>
      <c r="H3" s="527"/>
      <c r="I3" s="527"/>
    </row>
    <row r="4" spans="1:9" ht="22.5" customHeight="1" thickBot="1">
      <c r="A4" s="309"/>
      <c r="B4" s="310"/>
      <c r="C4" s="310"/>
      <c r="D4" s="310"/>
      <c r="E4" s="310"/>
      <c r="F4" s="310"/>
      <c r="G4" s="310"/>
      <c r="H4" s="310"/>
      <c r="I4" s="311" t="str">
        <f>'Önk. össz. felhal.mérleg'!I2</f>
        <v>Forintban!</v>
      </c>
    </row>
    <row r="5" spans="1:9" s="28" customFormat="1" ht="44.25" customHeight="1" thickBot="1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">
        <v>614</v>
      </c>
      <c r="F5" s="291" t="str">
        <f>CONCATENATE(Beruházás!F5)</f>
        <v>Eddigi módosítások összege 2020-ban</v>
      </c>
      <c r="G5" s="426" t="str">
        <f>CONCATENATE(Beruházás!G5)</f>
        <v>1. sz. módosítás</v>
      </c>
      <c r="H5" s="427" t="str">
        <f>CONCATENATE(Beruházás!H5)</f>
        <v>Módosítások összesen </v>
      </c>
      <c r="I5" s="428" t="str">
        <f>CONCATENATE(Beruházás!I5)</f>
        <v>1. számú módosítás utáni előirányzat</v>
      </c>
    </row>
    <row r="6" spans="1:9" s="33" customFormat="1" ht="12" customHeight="1" thickBot="1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6" t="s">
        <v>349</v>
      </c>
      <c r="G6" s="296" t="s">
        <v>350</v>
      </c>
      <c r="H6" s="296" t="s">
        <v>433</v>
      </c>
      <c r="I6" s="297" t="s">
        <v>432</v>
      </c>
    </row>
    <row r="7" spans="1:9" ht="30" customHeight="1">
      <c r="A7" s="172" t="s">
        <v>605</v>
      </c>
      <c r="B7" s="20">
        <v>46499910</v>
      </c>
      <c r="C7" s="174" t="s">
        <v>606</v>
      </c>
      <c r="D7" s="20"/>
      <c r="E7" s="20">
        <v>46499910</v>
      </c>
      <c r="F7" s="20"/>
      <c r="G7" s="20"/>
      <c r="H7" s="282">
        <f>F7+G7</f>
        <v>0</v>
      </c>
      <c r="I7" s="34">
        <f>E7+H7</f>
        <v>46499910</v>
      </c>
    </row>
    <row r="8" spans="1:9" ht="31.5" customHeight="1">
      <c r="A8" s="172" t="s">
        <v>607</v>
      </c>
      <c r="B8" s="20">
        <v>14998700</v>
      </c>
      <c r="C8" s="174" t="s">
        <v>595</v>
      </c>
      <c r="D8" s="20"/>
      <c r="E8" s="20">
        <v>14998700</v>
      </c>
      <c r="F8" s="20"/>
      <c r="G8" s="20"/>
      <c r="H8" s="282">
        <f>F8+G8</f>
        <v>0</v>
      </c>
      <c r="I8" s="34">
        <f aca="true" t="shared" si="0" ref="I8:I24">E8+H8</f>
        <v>14998700</v>
      </c>
    </row>
    <row r="9" spans="1:9" ht="29.25" customHeight="1">
      <c r="A9" s="172" t="s">
        <v>609</v>
      </c>
      <c r="B9" s="20">
        <v>5000000</v>
      </c>
      <c r="C9" s="174" t="s">
        <v>595</v>
      </c>
      <c r="D9" s="20"/>
      <c r="E9" s="20">
        <v>5000000</v>
      </c>
      <c r="F9" s="20"/>
      <c r="G9" s="20"/>
      <c r="H9" s="282">
        <f>F9+G9</f>
        <v>0</v>
      </c>
      <c r="I9" s="34">
        <f t="shared" si="0"/>
        <v>5000000</v>
      </c>
    </row>
    <row r="10" spans="1:9" ht="26.25" customHeight="1">
      <c r="A10" s="173" t="s">
        <v>608</v>
      </c>
      <c r="B10" s="20">
        <v>4999316</v>
      </c>
      <c r="C10" s="174" t="s">
        <v>597</v>
      </c>
      <c r="D10" s="20"/>
      <c r="E10" s="20"/>
      <c r="F10" s="20"/>
      <c r="G10" s="20">
        <v>4999316</v>
      </c>
      <c r="H10" s="282">
        <f aca="true" t="shared" si="1" ref="H10:H24">F10+G10</f>
        <v>4999316</v>
      </c>
      <c r="I10" s="34">
        <f t="shared" si="0"/>
        <v>4999316</v>
      </c>
    </row>
    <row r="11" spans="1:9" ht="15.75" customHeight="1">
      <c r="A11" s="172" t="s">
        <v>615</v>
      </c>
      <c r="B11" s="20">
        <v>9998672</v>
      </c>
      <c r="C11" s="174" t="s">
        <v>595</v>
      </c>
      <c r="D11" s="20"/>
      <c r="E11" s="20"/>
      <c r="F11" s="20"/>
      <c r="G11" s="20">
        <v>9998672</v>
      </c>
      <c r="H11" s="282">
        <f t="shared" si="1"/>
        <v>9998672</v>
      </c>
      <c r="I11" s="34">
        <f t="shared" si="0"/>
        <v>9998672</v>
      </c>
    </row>
    <row r="12" spans="1:9" ht="15.75" customHeight="1">
      <c r="A12" s="173" t="s">
        <v>616</v>
      </c>
      <c r="B12" s="20">
        <v>8490449</v>
      </c>
      <c r="C12" s="174" t="s">
        <v>595</v>
      </c>
      <c r="D12" s="20"/>
      <c r="E12" s="20"/>
      <c r="F12" s="20"/>
      <c r="G12" s="20">
        <v>8490449</v>
      </c>
      <c r="H12" s="282">
        <f t="shared" si="1"/>
        <v>8490449</v>
      </c>
      <c r="I12" s="34">
        <f t="shared" si="0"/>
        <v>8490449</v>
      </c>
    </row>
    <row r="13" spans="1:9" ht="15.75" customHeight="1">
      <c r="A13" s="172" t="s">
        <v>617</v>
      </c>
      <c r="B13" s="20">
        <v>10418267</v>
      </c>
      <c r="C13" s="174" t="s">
        <v>595</v>
      </c>
      <c r="D13" s="20"/>
      <c r="E13" s="20"/>
      <c r="F13" s="20"/>
      <c r="G13" s="20">
        <v>10418267</v>
      </c>
      <c r="H13" s="282">
        <f t="shared" si="1"/>
        <v>10418267</v>
      </c>
      <c r="I13" s="34">
        <f t="shared" si="0"/>
        <v>10418267</v>
      </c>
    </row>
    <row r="14" spans="1:9" ht="15.75" customHeight="1">
      <c r="A14" s="172"/>
      <c r="B14" s="20"/>
      <c r="C14" s="174"/>
      <c r="D14" s="20"/>
      <c r="E14" s="20"/>
      <c r="F14" s="20"/>
      <c r="G14" s="20"/>
      <c r="H14" s="282">
        <f t="shared" si="1"/>
        <v>0</v>
      </c>
      <c r="I14" s="34">
        <f t="shared" si="0"/>
        <v>0</v>
      </c>
    </row>
    <row r="15" spans="1:9" ht="15.75" customHeight="1">
      <c r="A15" s="172"/>
      <c r="B15" s="20"/>
      <c r="C15" s="174"/>
      <c r="D15" s="20"/>
      <c r="E15" s="20"/>
      <c r="F15" s="20"/>
      <c r="G15" s="20"/>
      <c r="H15" s="282">
        <f t="shared" si="1"/>
        <v>0</v>
      </c>
      <c r="I15" s="34">
        <f t="shared" si="0"/>
        <v>0</v>
      </c>
    </row>
    <row r="16" spans="1:9" ht="15.75" customHeight="1">
      <c r="A16" s="172"/>
      <c r="B16" s="20"/>
      <c r="C16" s="174"/>
      <c r="D16" s="20"/>
      <c r="E16" s="20"/>
      <c r="F16" s="20"/>
      <c r="G16" s="20"/>
      <c r="H16" s="282">
        <f t="shared" si="1"/>
        <v>0</v>
      </c>
      <c r="I16" s="34">
        <f t="shared" si="0"/>
        <v>0</v>
      </c>
    </row>
    <row r="17" spans="1:9" ht="15.75" customHeight="1">
      <c r="A17" s="172"/>
      <c r="B17" s="20"/>
      <c r="C17" s="174"/>
      <c r="D17" s="20"/>
      <c r="E17" s="20"/>
      <c r="F17" s="20"/>
      <c r="G17" s="20"/>
      <c r="H17" s="282">
        <f t="shared" si="1"/>
        <v>0</v>
      </c>
      <c r="I17" s="34">
        <f t="shared" si="0"/>
        <v>0</v>
      </c>
    </row>
    <row r="18" spans="1:9" ht="15.75" customHeight="1">
      <c r="A18" s="172"/>
      <c r="B18" s="20"/>
      <c r="C18" s="174"/>
      <c r="D18" s="20"/>
      <c r="E18" s="20"/>
      <c r="F18" s="20"/>
      <c r="G18" s="20"/>
      <c r="H18" s="282">
        <f t="shared" si="1"/>
        <v>0</v>
      </c>
      <c r="I18" s="34">
        <f t="shared" si="0"/>
        <v>0</v>
      </c>
    </row>
    <row r="19" spans="1:9" ht="15.75" customHeight="1">
      <c r="A19" s="172"/>
      <c r="B19" s="20"/>
      <c r="C19" s="174"/>
      <c r="D19" s="20"/>
      <c r="E19" s="20"/>
      <c r="F19" s="20"/>
      <c r="G19" s="20"/>
      <c r="H19" s="282">
        <f t="shared" si="1"/>
        <v>0</v>
      </c>
      <c r="I19" s="34">
        <f t="shared" si="0"/>
        <v>0</v>
      </c>
    </row>
    <row r="20" spans="1:9" ht="15.75" customHeight="1">
      <c r="A20" s="172"/>
      <c r="B20" s="20"/>
      <c r="C20" s="174"/>
      <c r="D20" s="20"/>
      <c r="E20" s="20"/>
      <c r="F20" s="20"/>
      <c r="G20" s="20"/>
      <c r="H20" s="282">
        <f t="shared" si="1"/>
        <v>0</v>
      </c>
      <c r="I20" s="34">
        <f t="shared" si="0"/>
        <v>0</v>
      </c>
    </row>
    <row r="21" spans="1:9" ht="15.75" customHeight="1">
      <c r="A21" s="172"/>
      <c r="B21" s="20"/>
      <c r="C21" s="174"/>
      <c r="D21" s="20"/>
      <c r="E21" s="20"/>
      <c r="F21" s="20"/>
      <c r="G21" s="20"/>
      <c r="H21" s="282">
        <f t="shared" si="1"/>
        <v>0</v>
      </c>
      <c r="I21" s="34">
        <f t="shared" si="0"/>
        <v>0</v>
      </c>
    </row>
    <row r="22" spans="1:9" ht="15.75" customHeight="1">
      <c r="A22" s="172"/>
      <c r="B22" s="20"/>
      <c r="C22" s="174"/>
      <c r="D22" s="20"/>
      <c r="E22" s="20"/>
      <c r="F22" s="20"/>
      <c r="G22" s="20"/>
      <c r="H22" s="282">
        <f t="shared" si="1"/>
        <v>0</v>
      </c>
      <c r="I22" s="34">
        <f t="shared" si="0"/>
        <v>0</v>
      </c>
    </row>
    <row r="23" spans="1:9" ht="15.75" customHeight="1">
      <c r="A23" s="172"/>
      <c r="B23" s="20"/>
      <c r="C23" s="174"/>
      <c r="D23" s="20"/>
      <c r="E23" s="20"/>
      <c r="F23" s="20"/>
      <c r="G23" s="20"/>
      <c r="H23" s="282">
        <f t="shared" si="1"/>
        <v>0</v>
      </c>
      <c r="I23" s="34">
        <f t="shared" si="0"/>
        <v>0</v>
      </c>
    </row>
    <row r="24" spans="1:9" ht="15.75" customHeight="1" thickBot="1">
      <c r="A24" s="35"/>
      <c r="B24" s="21"/>
      <c r="C24" s="175"/>
      <c r="D24" s="21"/>
      <c r="E24" s="21"/>
      <c r="F24" s="21"/>
      <c r="G24" s="21"/>
      <c r="H24" s="282">
        <f t="shared" si="1"/>
        <v>0</v>
      </c>
      <c r="I24" s="36">
        <f t="shared" si="0"/>
        <v>0</v>
      </c>
    </row>
    <row r="25" spans="1:9" s="39" customFormat="1" ht="18" customHeight="1" thickBot="1">
      <c r="A25" s="58" t="s">
        <v>41</v>
      </c>
      <c r="B25" s="37">
        <f>SUM(B7:B24)</f>
        <v>100405314</v>
      </c>
      <c r="C25" s="45"/>
      <c r="D25" s="37">
        <f>SUM(D7:D24)</f>
        <v>0</v>
      </c>
      <c r="E25" s="37">
        <f>SUM(E7:E24)</f>
        <v>66498610</v>
      </c>
      <c r="F25" s="37"/>
      <c r="G25" s="37"/>
      <c r="H25" s="37">
        <f>SUM(H7:H24)</f>
        <v>33906704</v>
      </c>
      <c r="I25" s="38">
        <f>SUM(I7:I24)</f>
        <v>100405314</v>
      </c>
    </row>
  </sheetData>
  <sheetProtection/>
  <mergeCells count="2">
    <mergeCell ref="A3:I3"/>
    <mergeCell ref="C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12">
      <selection activeCell="B1" sqref="B1:K1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4" width="14.875" style="121" customWidth="1"/>
    <col min="5" max="7" width="14.875" style="121" hidden="1" customWidth="1"/>
    <col min="8" max="9" width="14.875" style="1" hidden="1" customWidth="1"/>
    <col min="10" max="10" width="15.875" style="1" hidden="1" customWidth="1"/>
    <col min="11" max="11" width="15.875" style="1" customWidth="1"/>
    <col min="12" max="16384" width="9.375" style="1" customWidth="1"/>
  </cols>
  <sheetData>
    <row r="1" spans="1:11" s="314" customFormat="1" ht="16.5" customHeight="1" thickBot="1">
      <c r="A1" s="396"/>
      <c r="B1" s="541" t="s">
        <v>627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16" customFormat="1" ht="16.5" thickBot="1">
      <c r="A2" s="397" t="s">
        <v>39</v>
      </c>
      <c r="B2" s="533" t="str">
        <f>CONCATENATE(RM_ALAPADATOK!A3)</f>
        <v>Balatonszárszó Nagyközség Önkormányzata</v>
      </c>
      <c r="C2" s="534"/>
      <c r="D2" s="534"/>
      <c r="E2" s="534"/>
      <c r="F2" s="534"/>
      <c r="G2" s="534"/>
      <c r="H2" s="534"/>
      <c r="I2" s="535"/>
      <c r="J2" s="536"/>
      <c r="K2" s="395" t="s">
        <v>493</v>
      </c>
    </row>
    <row r="3" spans="1:11" s="316" customFormat="1" ht="36.75" thickBot="1">
      <c r="A3" s="397" t="s">
        <v>114</v>
      </c>
      <c r="B3" s="537" t="s">
        <v>462</v>
      </c>
      <c r="C3" s="538"/>
      <c r="D3" s="538"/>
      <c r="E3" s="538"/>
      <c r="F3" s="538"/>
      <c r="G3" s="538"/>
      <c r="H3" s="538"/>
      <c r="I3" s="539"/>
      <c r="J3" s="540"/>
      <c r="K3" s="317" t="s">
        <v>34</v>
      </c>
    </row>
    <row r="4" spans="1:11" s="318" customFormat="1" ht="15.75" customHeight="1" thickBot="1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CONCATENATE('Önk. össz. felhal.mérleg'!I2)</f>
        <v>Forintban!</v>
      </c>
    </row>
    <row r="5" spans="1:11" ht="40.5" customHeight="1" thickBot="1">
      <c r="A5" s="402" t="s">
        <v>115</v>
      </c>
      <c r="B5" s="389" t="s">
        <v>424</v>
      </c>
      <c r="C5" s="288" t="str">
        <f>CONCATENATE('Önk.összesen'!C9:K9)</f>
        <v>Eredeti
előirányzat</v>
      </c>
      <c r="D5" s="289" t="str">
        <f>CONCATENATE('Önk.összesen'!D9)</f>
        <v>1. sz. módosítás </v>
      </c>
      <c r="E5" s="289" t="str">
        <f>CONCATENATE('Önk.összesen'!E9)</f>
        <v>2. sz. módosítás </v>
      </c>
      <c r="F5" s="289" t="str">
        <f>CONCATENATE('Önk.összesen'!F9)</f>
        <v>3. sz. módosítás </v>
      </c>
      <c r="G5" s="289" t="str">
        <f>CONCATENATE('Önk.összesen'!G9)</f>
        <v>4. sz. módosítás </v>
      </c>
      <c r="H5" s="289" t="str">
        <f>CONCATENATE('Önk.összesen'!H9)</f>
        <v>5. sz. módosítás </v>
      </c>
      <c r="I5" s="289" t="str">
        <f>CONCATENATE('Önk.összesen'!I9)</f>
        <v>6. sz. módosítás </v>
      </c>
      <c r="J5" s="289" t="s">
        <v>431</v>
      </c>
      <c r="K5" s="290" t="s">
        <v>566</v>
      </c>
    </row>
    <row r="6" spans="1:11" s="40" customFormat="1" ht="12.75" customHeight="1" thickBot="1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453</v>
      </c>
      <c r="J6" s="404" t="s">
        <v>454</v>
      </c>
      <c r="K6" s="393" t="s">
        <v>455</v>
      </c>
    </row>
    <row r="7" spans="1:11" s="40" customFormat="1" ht="15.75" customHeight="1" thickBot="1">
      <c r="A7" s="530" t="s">
        <v>35</v>
      </c>
      <c r="B7" s="531"/>
      <c r="C7" s="531"/>
      <c r="D7" s="531"/>
      <c r="E7" s="531"/>
      <c r="F7" s="531"/>
      <c r="G7" s="531"/>
      <c r="H7" s="531"/>
      <c r="I7" s="531"/>
      <c r="J7" s="531"/>
      <c r="K7" s="532"/>
    </row>
    <row r="8" spans="1:11" s="40" customFormat="1" ht="12" customHeight="1" thickBot="1">
      <c r="A8" s="24" t="s">
        <v>3</v>
      </c>
      <c r="B8" s="18" t="s">
        <v>137</v>
      </c>
      <c r="C8" s="252">
        <f>+C9+C10+C11+C12+C13+C14</f>
        <v>228691919</v>
      </c>
      <c r="D8" s="193">
        <f aca="true" t="shared" si="0" ref="D8:I8">+D9+D10+D11+D12+D13+D14</f>
        <v>42783931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42783931</v>
      </c>
      <c r="K8" s="252">
        <f>+K9+K10+K11+K12+K13+K14</f>
        <v>271475850</v>
      </c>
    </row>
    <row r="9" spans="1:11" s="42" customFormat="1" ht="12" customHeight="1">
      <c r="A9" s="153" t="s">
        <v>58</v>
      </c>
      <c r="B9" s="139" t="s">
        <v>138</v>
      </c>
      <c r="C9" s="470">
        <v>121714659</v>
      </c>
      <c r="D9" s="194">
        <v>-9369810</v>
      </c>
      <c r="E9" s="194"/>
      <c r="F9" s="194"/>
      <c r="G9" s="194"/>
      <c r="H9" s="194"/>
      <c r="I9" s="128"/>
      <c r="J9" s="167">
        <f>D9+E9+F9+G9+H9+I9</f>
        <v>-9369810</v>
      </c>
      <c r="K9" s="253">
        <f aca="true" t="shared" si="1" ref="K9:K14">C9+J9</f>
        <v>112344849</v>
      </c>
    </row>
    <row r="10" spans="1:11" s="43" customFormat="1" ht="12" customHeight="1">
      <c r="A10" s="154" t="s">
        <v>59</v>
      </c>
      <c r="B10" s="140" t="s">
        <v>139</v>
      </c>
      <c r="C10" s="471">
        <v>43331450</v>
      </c>
      <c r="D10" s="195">
        <v>1835434</v>
      </c>
      <c r="E10" s="195"/>
      <c r="F10" s="195"/>
      <c r="G10" s="195"/>
      <c r="H10" s="195"/>
      <c r="I10" s="127"/>
      <c r="J10" s="167">
        <f aca="true" t="shared" si="2" ref="J10:J64">D10+E10+F10+G10+H10+I10</f>
        <v>1835434</v>
      </c>
      <c r="K10" s="253">
        <f t="shared" si="1"/>
        <v>45166884</v>
      </c>
    </row>
    <row r="11" spans="1:11" s="43" customFormat="1" ht="12" customHeight="1">
      <c r="A11" s="154" t="s">
        <v>60</v>
      </c>
      <c r="B11" s="140" t="s">
        <v>140</v>
      </c>
      <c r="C11" s="471">
        <v>60853578</v>
      </c>
      <c r="D11" s="195">
        <v>10089300</v>
      </c>
      <c r="E11" s="195"/>
      <c r="F11" s="195"/>
      <c r="G11" s="195"/>
      <c r="H11" s="195"/>
      <c r="I11" s="127"/>
      <c r="J11" s="167">
        <f t="shared" si="2"/>
        <v>10089300</v>
      </c>
      <c r="K11" s="253">
        <f t="shared" si="1"/>
        <v>70942878</v>
      </c>
    </row>
    <row r="12" spans="1:11" s="43" customFormat="1" ht="12" customHeight="1">
      <c r="A12" s="154" t="s">
        <v>61</v>
      </c>
      <c r="B12" s="140" t="s">
        <v>141</v>
      </c>
      <c r="C12" s="471">
        <v>2792232</v>
      </c>
      <c r="D12" s="195">
        <v>6558160</v>
      </c>
      <c r="E12" s="195"/>
      <c r="F12" s="195"/>
      <c r="G12" s="195"/>
      <c r="H12" s="195"/>
      <c r="I12" s="127"/>
      <c r="J12" s="167">
        <f t="shared" si="2"/>
        <v>6558160</v>
      </c>
      <c r="K12" s="253">
        <f t="shared" si="1"/>
        <v>9350392</v>
      </c>
    </row>
    <row r="13" spans="1:11" s="43" customFormat="1" ht="12" customHeight="1">
      <c r="A13" s="154" t="s">
        <v>78</v>
      </c>
      <c r="B13" s="140" t="s">
        <v>352</v>
      </c>
      <c r="C13" s="471"/>
      <c r="D13" s="195">
        <v>32340800</v>
      </c>
      <c r="E13" s="195"/>
      <c r="F13" s="195"/>
      <c r="G13" s="195"/>
      <c r="H13" s="195"/>
      <c r="I13" s="127"/>
      <c r="J13" s="167">
        <f t="shared" si="2"/>
        <v>32340800</v>
      </c>
      <c r="K13" s="253">
        <f t="shared" si="1"/>
        <v>32340800</v>
      </c>
    </row>
    <row r="14" spans="1:11" s="42" customFormat="1" ht="12" customHeight="1" thickBot="1">
      <c r="A14" s="155" t="s">
        <v>62</v>
      </c>
      <c r="B14" s="141" t="s">
        <v>290</v>
      </c>
      <c r="C14" s="471"/>
      <c r="D14" s="195">
        <v>1330047</v>
      </c>
      <c r="E14" s="195"/>
      <c r="F14" s="195"/>
      <c r="G14" s="195"/>
      <c r="H14" s="195"/>
      <c r="I14" s="127"/>
      <c r="J14" s="167">
        <f t="shared" si="2"/>
        <v>1330047</v>
      </c>
      <c r="K14" s="253">
        <f t="shared" si="1"/>
        <v>1330047</v>
      </c>
    </row>
    <row r="15" spans="1:11" s="42" customFormat="1" ht="12" customHeight="1" thickBot="1">
      <c r="A15" s="24" t="s">
        <v>4</v>
      </c>
      <c r="B15" s="69" t="s">
        <v>142</v>
      </c>
      <c r="C15" s="252">
        <f>+C16+C17+C18+C19+C20</f>
        <v>23635698</v>
      </c>
      <c r="D15" s="193">
        <f aca="true" t="shared" si="3" ref="D15:K15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23635698</v>
      </c>
    </row>
    <row r="16" spans="1:11" s="42" customFormat="1" ht="12" customHeight="1">
      <c r="A16" s="153" t="s">
        <v>64</v>
      </c>
      <c r="B16" s="139" t="s">
        <v>143</v>
      </c>
      <c r="C16" s="470"/>
      <c r="D16" s="194"/>
      <c r="E16" s="194"/>
      <c r="F16" s="194"/>
      <c r="G16" s="194"/>
      <c r="H16" s="194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471"/>
      <c r="D17" s="195"/>
      <c r="E17" s="195"/>
      <c r="F17" s="195"/>
      <c r="G17" s="195"/>
      <c r="H17" s="195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281</v>
      </c>
      <c r="C18" s="471"/>
      <c r="D18" s="195"/>
      <c r="E18" s="195"/>
      <c r="F18" s="195"/>
      <c r="G18" s="195"/>
      <c r="H18" s="195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282</v>
      </c>
      <c r="C19" s="471"/>
      <c r="D19" s="195"/>
      <c r="E19" s="195"/>
      <c r="F19" s="195"/>
      <c r="G19" s="195"/>
      <c r="H19" s="195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471">
        <v>23635698</v>
      </c>
      <c r="D20" s="195"/>
      <c r="E20" s="195"/>
      <c r="F20" s="195"/>
      <c r="G20" s="195"/>
      <c r="H20" s="195"/>
      <c r="I20" s="127"/>
      <c r="J20" s="277">
        <f t="shared" si="2"/>
        <v>0</v>
      </c>
      <c r="K20" s="254">
        <f t="shared" si="4"/>
        <v>23635698</v>
      </c>
    </row>
    <row r="21" spans="1:11" s="43" customFormat="1" ht="12" customHeight="1" thickBot="1">
      <c r="A21" s="155" t="s">
        <v>74</v>
      </c>
      <c r="B21" s="141" t="s">
        <v>146</v>
      </c>
      <c r="C21" s="472"/>
      <c r="D21" s="196"/>
      <c r="E21" s="196"/>
      <c r="F21" s="196"/>
      <c r="G21" s="196"/>
      <c r="H21" s="196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252">
        <f>+C23+C24+C25+C26+C27</f>
        <v>0</v>
      </c>
      <c r="D22" s="193">
        <f aca="true" t="shared" si="5" ref="D22:K22">+D23+D24+D25+D26+D27</f>
        <v>219308718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219308718</v>
      </c>
      <c r="K22" s="252">
        <f t="shared" si="5"/>
        <v>219308718</v>
      </c>
    </row>
    <row r="23" spans="1:11" s="43" customFormat="1" ht="12" customHeight="1">
      <c r="A23" s="153" t="s">
        <v>47</v>
      </c>
      <c r="B23" s="139" t="s">
        <v>148</v>
      </c>
      <c r="C23" s="470"/>
      <c r="D23" s="194"/>
      <c r="E23" s="194"/>
      <c r="F23" s="194"/>
      <c r="G23" s="194"/>
      <c r="H23" s="194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471"/>
      <c r="D24" s="195"/>
      <c r="E24" s="195"/>
      <c r="F24" s="195"/>
      <c r="G24" s="195"/>
      <c r="H24" s="195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283</v>
      </c>
      <c r="C25" s="471"/>
      <c r="D25" s="195"/>
      <c r="E25" s="195"/>
      <c r="F25" s="195"/>
      <c r="G25" s="195"/>
      <c r="H25" s="195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284</v>
      </c>
      <c r="C26" s="471"/>
      <c r="D26" s="195"/>
      <c r="E26" s="195"/>
      <c r="F26" s="195"/>
      <c r="G26" s="195"/>
      <c r="H26" s="195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471"/>
      <c r="D27" s="195">
        <v>219308718</v>
      </c>
      <c r="E27" s="195"/>
      <c r="F27" s="195"/>
      <c r="G27" s="195"/>
      <c r="H27" s="195"/>
      <c r="I27" s="127"/>
      <c r="J27" s="277">
        <f t="shared" si="2"/>
        <v>219308718</v>
      </c>
      <c r="K27" s="254">
        <f t="shared" si="6"/>
        <v>219308718</v>
      </c>
    </row>
    <row r="28" spans="1:11" s="43" customFormat="1" ht="12" customHeight="1" thickBot="1">
      <c r="A28" s="155" t="s">
        <v>90</v>
      </c>
      <c r="B28" s="141" t="s">
        <v>151</v>
      </c>
      <c r="C28" s="487"/>
      <c r="D28" s="196"/>
      <c r="E28" s="196"/>
      <c r="F28" s="196"/>
      <c r="G28" s="196"/>
      <c r="H28" s="196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417</v>
      </c>
      <c r="C29" s="256">
        <f>+C30+C31+C32+C33+C34+C35+C36</f>
        <v>231300000</v>
      </c>
      <c r="D29" s="132">
        <f aca="true" t="shared" si="7" ref="D29:K29">+D30+D31+D32+D33+D34+D35+D36</f>
        <v>-1487709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-1487709</v>
      </c>
      <c r="K29" s="256">
        <f t="shared" si="7"/>
        <v>229812291</v>
      </c>
    </row>
    <row r="30" spans="1:11" s="43" customFormat="1" ht="12" customHeight="1">
      <c r="A30" s="153" t="s">
        <v>152</v>
      </c>
      <c r="B30" s="139" t="str">
        <f>'Önk.összesen'!B33</f>
        <v>Építményadó</v>
      </c>
      <c r="C30" s="253">
        <v>145000000</v>
      </c>
      <c r="D30" s="128">
        <v>7090412</v>
      </c>
      <c r="E30" s="128"/>
      <c r="F30" s="128"/>
      <c r="G30" s="128"/>
      <c r="H30" s="128"/>
      <c r="I30" s="128"/>
      <c r="J30" s="167">
        <f t="shared" si="2"/>
        <v>7090412</v>
      </c>
      <c r="K30" s="253">
        <f aca="true" t="shared" si="8" ref="K30:K36">C30+J30</f>
        <v>152090412</v>
      </c>
    </row>
    <row r="31" spans="1:11" s="43" customFormat="1" ht="12" customHeight="1">
      <c r="A31" s="154" t="s">
        <v>153</v>
      </c>
      <c r="B31" s="139" t="str">
        <f>'Önk.összesen'!B34</f>
        <v>Telekadó</v>
      </c>
      <c r="C31" s="471">
        <v>10000000</v>
      </c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10000000</v>
      </c>
    </row>
    <row r="32" spans="1:11" s="43" customFormat="1" ht="12" customHeight="1">
      <c r="A32" s="154" t="s">
        <v>154</v>
      </c>
      <c r="B32" s="139" t="str">
        <f>'Önk.összesen'!B35</f>
        <v>Magánszemélyek kommunális adója</v>
      </c>
      <c r="C32" s="471">
        <v>13700000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13700000</v>
      </c>
    </row>
    <row r="33" spans="1:11" s="43" customFormat="1" ht="12" customHeight="1">
      <c r="A33" s="154" t="s">
        <v>155</v>
      </c>
      <c r="B33" s="139" t="str">
        <f>'Önk.összesen'!B36</f>
        <v>Iparűzésiadó</v>
      </c>
      <c r="C33" s="471">
        <v>25000000</v>
      </c>
      <c r="D33" s="127">
        <v>23250585</v>
      </c>
      <c r="E33" s="127"/>
      <c r="F33" s="127"/>
      <c r="G33" s="127"/>
      <c r="H33" s="127"/>
      <c r="I33" s="127"/>
      <c r="J33" s="277">
        <f t="shared" si="2"/>
        <v>23250585</v>
      </c>
      <c r="K33" s="254">
        <f t="shared" si="8"/>
        <v>48250585</v>
      </c>
    </row>
    <row r="34" spans="1:11" s="43" customFormat="1" ht="12" customHeight="1">
      <c r="A34" s="154" t="s">
        <v>414</v>
      </c>
      <c r="B34" s="139" t="str">
        <f>'Önk.összesen'!B37</f>
        <v>Gépjárműadó</v>
      </c>
      <c r="C34" s="471">
        <v>6800000</v>
      </c>
      <c r="D34" s="127">
        <v>-6800000</v>
      </c>
      <c r="E34" s="127"/>
      <c r="F34" s="127"/>
      <c r="G34" s="127"/>
      <c r="H34" s="127"/>
      <c r="I34" s="127"/>
      <c r="J34" s="277">
        <f t="shared" si="2"/>
        <v>-6800000</v>
      </c>
      <c r="K34" s="254">
        <f t="shared" si="8"/>
        <v>0</v>
      </c>
    </row>
    <row r="35" spans="1:11" s="43" customFormat="1" ht="12" customHeight="1">
      <c r="A35" s="154" t="s">
        <v>415</v>
      </c>
      <c r="B35" s="139" t="str">
        <f>'Önk.összesen'!B38</f>
        <v>Idegenforgalmi adó</v>
      </c>
      <c r="C35" s="471">
        <v>30000000</v>
      </c>
      <c r="D35" s="127">
        <v>-25817807</v>
      </c>
      <c r="E35" s="127"/>
      <c r="F35" s="127"/>
      <c r="G35" s="127"/>
      <c r="H35" s="127"/>
      <c r="I35" s="127"/>
      <c r="J35" s="277">
        <f t="shared" si="2"/>
        <v>-25817807</v>
      </c>
      <c r="K35" s="254">
        <f t="shared" si="8"/>
        <v>4182193</v>
      </c>
    </row>
    <row r="36" spans="1:11" s="43" customFormat="1" ht="12" customHeight="1" thickBot="1">
      <c r="A36" s="155" t="s">
        <v>416</v>
      </c>
      <c r="B36" s="139" t="str">
        <f>'Önk.összesen'!B39</f>
        <v>Egyéb közhatalmi bevételek</v>
      </c>
      <c r="C36" s="472">
        <v>800000</v>
      </c>
      <c r="D36" s="129">
        <v>789101</v>
      </c>
      <c r="E36" s="129"/>
      <c r="F36" s="129"/>
      <c r="G36" s="129"/>
      <c r="H36" s="129"/>
      <c r="I36" s="129"/>
      <c r="J36" s="278">
        <f t="shared" si="2"/>
        <v>789101</v>
      </c>
      <c r="K36" s="255">
        <f t="shared" si="8"/>
        <v>1589101</v>
      </c>
    </row>
    <row r="37" spans="1:11" s="43" customFormat="1" ht="12" customHeight="1" thickBot="1">
      <c r="A37" s="24" t="s">
        <v>7</v>
      </c>
      <c r="B37" s="18" t="s">
        <v>291</v>
      </c>
      <c r="C37" s="252">
        <f>SUM(C38:C48)</f>
        <v>29153220</v>
      </c>
      <c r="D37" s="193">
        <f aca="true" t="shared" si="9" ref="D37:K37">SUM(D38:D48)</f>
        <v>11012034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11012034</v>
      </c>
      <c r="K37" s="252">
        <f t="shared" si="9"/>
        <v>40165254</v>
      </c>
    </row>
    <row r="38" spans="1:11" s="43" customFormat="1" ht="12" customHeight="1">
      <c r="A38" s="153" t="s">
        <v>51</v>
      </c>
      <c r="B38" s="139" t="s">
        <v>159</v>
      </c>
      <c r="C38" s="470"/>
      <c r="D38" s="194"/>
      <c r="E38" s="194"/>
      <c r="F38" s="194"/>
      <c r="G38" s="194"/>
      <c r="H38" s="194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160</v>
      </c>
      <c r="C39" s="471">
        <v>6500000</v>
      </c>
      <c r="D39" s="195">
        <v>3050335</v>
      </c>
      <c r="E39" s="195"/>
      <c r="F39" s="195"/>
      <c r="G39" s="195"/>
      <c r="H39" s="195"/>
      <c r="I39" s="127"/>
      <c r="J39" s="277">
        <f t="shared" si="2"/>
        <v>3050335</v>
      </c>
      <c r="K39" s="254">
        <f t="shared" si="10"/>
        <v>9550335</v>
      </c>
    </row>
    <row r="40" spans="1:11" s="43" customFormat="1" ht="12" customHeight="1">
      <c r="A40" s="154" t="s">
        <v>53</v>
      </c>
      <c r="B40" s="140" t="s">
        <v>161</v>
      </c>
      <c r="C40" s="471">
        <v>3000000</v>
      </c>
      <c r="D40" s="195">
        <v>-2108498</v>
      </c>
      <c r="E40" s="195"/>
      <c r="F40" s="195"/>
      <c r="G40" s="195"/>
      <c r="H40" s="195"/>
      <c r="I40" s="127"/>
      <c r="J40" s="277">
        <f t="shared" si="2"/>
        <v>-2108498</v>
      </c>
      <c r="K40" s="254">
        <f t="shared" si="10"/>
        <v>891502</v>
      </c>
    </row>
    <row r="41" spans="1:11" s="43" customFormat="1" ht="12" customHeight="1">
      <c r="A41" s="154" t="s">
        <v>93</v>
      </c>
      <c r="B41" s="140" t="s">
        <v>162</v>
      </c>
      <c r="C41" s="471">
        <v>15603220</v>
      </c>
      <c r="D41" s="195">
        <v>-1614650</v>
      </c>
      <c r="E41" s="195"/>
      <c r="F41" s="195"/>
      <c r="G41" s="195"/>
      <c r="H41" s="195"/>
      <c r="I41" s="127"/>
      <c r="J41" s="277">
        <f t="shared" si="2"/>
        <v>-1614650</v>
      </c>
      <c r="K41" s="254">
        <f t="shared" si="10"/>
        <v>13988570</v>
      </c>
    </row>
    <row r="42" spans="1:11" s="43" customFormat="1" ht="12" customHeight="1">
      <c r="A42" s="154" t="s">
        <v>94</v>
      </c>
      <c r="B42" s="140" t="s">
        <v>163</v>
      </c>
      <c r="C42" s="471"/>
      <c r="D42" s="195"/>
      <c r="E42" s="195"/>
      <c r="F42" s="195"/>
      <c r="G42" s="195"/>
      <c r="H42" s="195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164</v>
      </c>
      <c r="C43" s="471">
        <v>3000000</v>
      </c>
      <c r="D43" s="195"/>
      <c r="E43" s="195"/>
      <c r="F43" s="195"/>
      <c r="G43" s="195"/>
      <c r="H43" s="195"/>
      <c r="I43" s="127"/>
      <c r="J43" s="277">
        <f t="shared" si="2"/>
        <v>0</v>
      </c>
      <c r="K43" s="254">
        <f t="shared" si="10"/>
        <v>3000000</v>
      </c>
    </row>
    <row r="44" spans="1:11" s="43" customFormat="1" ht="12" customHeight="1">
      <c r="A44" s="154" t="s">
        <v>96</v>
      </c>
      <c r="B44" s="140" t="s">
        <v>165</v>
      </c>
      <c r="C44" s="471"/>
      <c r="D44" s="195"/>
      <c r="E44" s="195"/>
      <c r="F44" s="195"/>
      <c r="G44" s="195"/>
      <c r="H44" s="195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166</v>
      </c>
      <c r="C45" s="471">
        <v>50000</v>
      </c>
      <c r="D45" s="195"/>
      <c r="E45" s="195"/>
      <c r="F45" s="195"/>
      <c r="G45" s="195"/>
      <c r="H45" s="195"/>
      <c r="I45" s="127"/>
      <c r="J45" s="277">
        <f t="shared" si="2"/>
        <v>0</v>
      </c>
      <c r="K45" s="254">
        <f t="shared" si="10"/>
        <v>50000</v>
      </c>
    </row>
    <row r="46" spans="1:11" s="43" customFormat="1" ht="12" customHeight="1">
      <c r="A46" s="154" t="s">
        <v>157</v>
      </c>
      <c r="B46" s="140" t="s">
        <v>167</v>
      </c>
      <c r="C46" s="473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158</v>
      </c>
      <c r="B47" s="141" t="s">
        <v>293</v>
      </c>
      <c r="C47" s="474"/>
      <c r="D47" s="219">
        <v>340068</v>
      </c>
      <c r="E47" s="219"/>
      <c r="F47" s="219"/>
      <c r="G47" s="219"/>
      <c r="H47" s="219"/>
      <c r="I47" s="131"/>
      <c r="J47" s="281">
        <f t="shared" si="2"/>
        <v>340068</v>
      </c>
      <c r="K47" s="258">
        <f t="shared" si="10"/>
        <v>340068</v>
      </c>
    </row>
    <row r="48" spans="1:11" s="43" customFormat="1" ht="12" customHeight="1" thickBot="1">
      <c r="A48" s="155" t="s">
        <v>292</v>
      </c>
      <c r="B48" s="141" t="s">
        <v>168</v>
      </c>
      <c r="C48" s="488">
        <v>1000000</v>
      </c>
      <c r="D48" s="219">
        <v>11344779</v>
      </c>
      <c r="E48" s="219"/>
      <c r="F48" s="219"/>
      <c r="G48" s="219"/>
      <c r="H48" s="219"/>
      <c r="I48" s="131"/>
      <c r="J48" s="281">
        <f t="shared" si="2"/>
        <v>11344779</v>
      </c>
      <c r="K48" s="258">
        <f t="shared" si="10"/>
        <v>12344779</v>
      </c>
    </row>
    <row r="49" spans="1:11" s="43" customFormat="1" ht="12" customHeight="1" thickBot="1">
      <c r="A49" s="24" t="s">
        <v>8</v>
      </c>
      <c r="B49" s="18" t="s">
        <v>169</v>
      </c>
      <c r="C49" s="252">
        <f>SUM(C50:C54)</f>
        <v>0</v>
      </c>
      <c r="D49" s="193">
        <f aca="true" t="shared" si="11" ref="D49:K49">SUM(D50:D54)</f>
        <v>545000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545000</v>
      </c>
      <c r="K49" s="252">
        <f t="shared" si="11"/>
        <v>545000</v>
      </c>
    </row>
    <row r="50" spans="1:11" s="43" customFormat="1" ht="12" customHeight="1">
      <c r="A50" s="153" t="s">
        <v>54</v>
      </c>
      <c r="B50" s="139" t="s">
        <v>173</v>
      </c>
      <c r="C50" s="489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174</v>
      </c>
      <c r="C51" s="473"/>
      <c r="D51" s="218">
        <v>545000</v>
      </c>
      <c r="E51" s="218"/>
      <c r="F51" s="218"/>
      <c r="G51" s="218"/>
      <c r="H51" s="218"/>
      <c r="I51" s="130"/>
      <c r="J51" s="275">
        <f t="shared" si="2"/>
        <v>545000</v>
      </c>
      <c r="K51" s="257">
        <f>C51+J51</f>
        <v>545000</v>
      </c>
    </row>
    <row r="52" spans="1:11" s="43" customFormat="1" ht="12" customHeight="1">
      <c r="A52" s="154" t="s">
        <v>170</v>
      </c>
      <c r="B52" s="140" t="s">
        <v>175</v>
      </c>
      <c r="C52" s="473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171</v>
      </c>
      <c r="B53" s="140" t="s">
        <v>176</v>
      </c>
      <c r="C53" s="473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172</v>
      </c>
      <c r="B54" s="313" t="s">
        <v>177</v>
      </c>
      <c r="C54" s="474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178</v>
      </c>
      <c r="C55" s="252">
        <f>SUM(C56:C58)</f>
        <v>9332987</v>
      </c>
      <c r="D55" s="193">
        <f aca="true" t="shared" si="12" ref="D55:K55">SUM(D56:D58)</f>
        <v>-7440897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-7440897</v>
      </c>
      <c r="K55" s="252">
        <f t="shared" si="12"/>
        <v>1892090</v>
      </c>
    </row>
    <row r="56" spans="1:11" s="43" customFormat="1" ht="12" customHeight="1">
      <c r="A56" s="153" t="s">
        <v>56</v>
      </c>
      <c r="B56" s="139" t="s">
        <v>179</v>
      </c>
      <c r="C56" s="470"/>
      <c r="D56" s="194"/>
      <c r="E56" s="194"/>
      <c r="F56" s="194"/>
      <c r="G56" s="194"/>
      <c r="H56" s="194"/>
      <c r="I56" s="128"/>
      <c r="J56" s="167">
        <f t="shared" si="2"/>
        <v>0</v>
      </c>
      <c r="K56" s="253">
        <f>C56+J56</f>
        <v>0</v>
      </c>
    </row>
    <row r="57" spans="1:11" s="43" customFormat="1" ht="23.25" customHeight="1">
      <c r="A57" s="154" t="s">
        <v>57</v>
      </c>
      <c r="B57" s="140" t="s">
        <v>285</v>
      </c>
      <c r="C57" s="471">
        <v>9332987</v>
      </c>
      <c r="D57" s="195">
        <v>-7440897</v>
      </c>
      <c r="E57" s="195"/>
      <c r="F57" s="195"/>
      <c r="G57" s="195"/>
      <c r="H57" s="195"/>
      <c r="I57" s="127"/>
      <c r="J57" s="277">
        <f t="shared" si="2"/>
        <v>-7440897</v>
      </c>
      <c r="K57" s="254">
        <f>C57+J57</f>
        <v>1892090</v>
      </c>
    </row>
    <row r="58" spans="1:11" s="43" customFormat="1" ht="12" customHeight="1">
      <c r="A58" s="154" t="s">
        <v>182</v>
      </c>
      <c r="B58" s="140" t="s">
        <v>180</v>
      </c>
      <c r="C58" s="471"/>
      <c r="D58" s="195"/>
      <c r="E58" s="195"/>
      <c r="F58" s="195"/>
      <c r="G58" s="195"/>
      <c r="H58" s="195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183</v>
      </c>
      <c r="B59" s="141" t="s">
        <v>181</v>
      </c>
      <c r="C59" s="472"/>
      <c r="D59" s="196"/>
      <c r="E59" s="196"/>
      <c r="F59" s="196"/>
      <c r="G59" s="196"/>
      <c r="H59" s="196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184</v>
      </c>
      <c r="C60" s="252">
        <f>SUM(C61:C63)</f>
        <v>200000</v>
      </c>
      <c r="D60" s="193">
        <f aca="true" t="shared" si="13" ref="D60:K60">SUM(D61:D63)</f>
        <v>139129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139129</v>
      </c>
      <c r="K60" s="252">
        <f t="shared" si="13"/>
        <v>339129</v>
      </c>
    </row>
    <row r="61" spans="1:11" s="43" customFormat="1" ht="12" customHeight="1">
      <c r="A61" s="153" t="s">
        <v>99</v>
      </c>
      <c r="B61" s="139" t="s">
        <v>186</v>
      </c>
      <c r="C61" s="473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286</v>
      </c>
      <c r="C62" s="473">
        <v>200000</v>
      </c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200000</v>
      </c>
    </row>
    <row r="63" spans="1:11" s="43" customFormat="1" ht="12" customHeight="1">
      <c r="A63" s="154" t="s">
        <v>120</v>
      </c>
      <c r="B63" s="140" t="s">
        <v>187</v>
      </c>
      <c r="C63" s="473"/>
      <c r="D63" s="218">
        <v>139129</v>
      </c>
      <c r="E63" s="218"/>
      <c r="F63" s="218"/>
      <c r="G63" s="218"/>
      <c r="H63" s="218"/>
      <c r="I63" s="130"/>
      <c r="J63" s="275">
        <f t="shared" si="2"/>
        <v>139129</v>
      </c>
      <c r="K63" s="257">
        <f>C63+J63</f>
        <v>139129</v>
      </c>
    </row>
    <row r="64" spans="1:11" s="43" customFormat="1" ht="12" customHeight="1" thickBot="1">
      <c r="A64" s="155" t="s">
        <v>185</v>
      </c>
      <c r="B64" s="141" t="s">
        <v>188</v>
      </c>
      <c r="C64" s="473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189</v>
      </c>
      <c r="C65" s="256">
        <f>+C8+C15+C22+C29+C37+C49+C55+C60</f>
        <v>522313824</v>
      </c>
      <c r="D65" s="197">
        <f aca="true" t="shared" si="14" ref="D65:K65">+D8+D15+D22+D29+D37+D49+D55+D60</f>
        <v>264860206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264860206</v>
      </c>
      <c r="K65" s="256">
        <f t="shared" si="14"/>
        <v>787174030</v>
      </c>
    </row>
    <row r="66" spans="1:11" s="43" customFormat="1" ht="12" customHeight="1" thickBot="1">
      <c r="A66" s="156" t="s">
        <v>276</v>
      </c>
      <c r="B66" s="69" t="s">
        <v>191</v>
      </c>
      <c r="C66" s="252">
        <f>SUM(C67:C69)</f>
        <v>0</v>
      </c>
      <c r="D66" s="193">
        <f aca="true" t="shared" si="15" ref="D66:K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219</v>
      </c>
      <c r="B67" s="139" t="s">
        <v>192</v>
      </c>
      <c r="C67" s="473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228</v>
      </c>
      <c r="B68" s="140" t="s">
        <v>193</v>
      </c>
      <c r="C68" s="473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229</v>
      </c>
      <c r="B69" s="269" t="s">
        <v>194</v>
      </c>
      <c r="C69" s="473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195</v>
      </c>
      <c r="B70" s="69" t="s">
        <v>196</v>
      </c>
      <c r="C70" s="252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197</v>
      </c>
      <c r="C71" s="473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428</v>
      </c>
      <c r="C72" s="473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220</v>
      </c>
      <c r="B73" s="244" t="s">
        <v>198</v>
      </c>
      <c r="C73" s="473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221</v>
      </c>
      <c r="B74" s="245" t="s">
        <v>429</v>
      </c>
      <c r="C74" s="473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199</v>
      </c>
      <c r="B75" s="69" t="s">
        <v>200</v>
      </c>
      <c r="C75" s="252">
        <f>SUM(C76:C77)</f>
        <v>180421286</v>
      </c>
      <c r="D75" s="126">
        <f aca="true" t="shared" si="17" ref="D75:K75">SUM(D76:D77)</f>
        <v>-439855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-439855</v>
      </c>
      <c r="K75" s="252">
        <f t="shared" si="17"/>
        <v>179981431</v>
      </c>
    </row>
    <row r="76" spans="1:11" s="43" customFormat="1" ht="12" customHeight="1">
      <c r="A76" s="153" t="s">
        <v>222</v>
      </c>
      <c r="B76" s="139" t="s">
        <v>201</v>
      </c>
      <c r="C76" s="473">
        <v>180421286</v>
      </c>
      <c r="D76" s="130">
        <v>-439855</v>
      </c>
      <c r="E76" s="130"/>
      <c r="F76" s="130"/>
      <c r="G76" s="130"/>
      <c r="H76" s="130"/>
      <c r="I76" s="130"/>
      <c r="J76" s="275">
        <f>D76+E76+F76+G76+H76+I76</f>
        <v>-439855</v>
      </c>
      <c r="K76" s="257">
        <f>C76+J76</f>
        <v>179981431</v>
      </c>
    </row>
    <row r="77" spans="1:11" s="43" customFormat="1" ht="12" customHeight="1" thickBot="1">
      <c r="A77" s="155" t="s">
        <v>223</v>
      </c>
      <c r="B77" s="141" t="s">
        <v>202</v>
      </c>
      <c r="C77" s="473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203</v>
      </c>
      <c r="B78" s="69" t="s">
        <v>204</v>
      </c>
      <c r="C78" s="252">
        <f>SUM(C79:C81)</f>
        <v>0</v>
      </c>
      <c r="D78" s="126">
        <f aca="true" t="shared" si="18" ref="D78:K78">SUM(D79:D81)</f>
        <v>9145169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9145169</v>
      </c>
      <c r="K78" s="252">
        <f t="shared" si="18"/>
        <v>9145169</v>
      </c>
    </row>
    <row r="79" spans="1:11" s="43" customFormat="1" ht="12" customHeight="1">
      <c r="A79" s="153" t="s">
        <v>224</v>
      </c>
      <c r="B79" s="139" t="s">
        <v>205</v>
      </c>
      <c r="C79" s="473"/>
      <c r="D79" s="130">
        <v>9145169</v>
      </c>
      <c r="E79" s="130"/>
      <c r="F79" s="130"/>
      <c r="G79" s="130"/>
      <c r="H79" s="130"/>
      <c r="I79" s="130"/>
      <c r="J79" s="275">
        <f>D79+E79+F79+G79+H79+I79</f>
        <v>9145169</v>
      </c>
      <c r="K79" s="257">
        <f>C79+J79</f>
        <v>9145169</v>
      </c>
    </row>
    <row r="80" spans="1:11" s="43" customFormat="1" ht="12" customHeight="1">
      <c r="A80" s="154" t="s">
        <v>225</v>
      </c>
      <c r="B80" s="140" t="s">
        <v>206</v>
      </c>
      <c r="C80" s="473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226</v>
      </c>
      <c r="B81" s="246" t="s">
        <v>430</v>
      </c>
      <c r="C81" s="473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207</v>
      </c>
      <c r="B82" s="69" t="s">
        <v>227</v>
      </c>
      <c r="C82" s="252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208</v>
      </c>
      <c r="B83" s="139" t="s">
        <v>209</v>
      </c>
      <c r="C83" s="473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210</v>
      </c>
      <c r="B84" s="140" t="s">
        <v>211</v>
      </c>
      <c r="C84" s="473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212</v>
      </c>
      <c r="B85" s="140" t="s">
        <v>213</v>
      </c>
      <c r="C85" s="473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214</v>
      </c>
      <c r="B86" s="141" t="s">
        <v>215</v>
      </c>
      <c r="C86" s="473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216</v>
      </c>
      <c r="B87" s="69" t="s">
        <v>332</v>
      </c>
      <c r="C87" s="490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353</v>
      </c>
      <c r="B88" s="69" t="s">
        <v>217</v>
      </c>
      <c r="C88" s="490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354</v>
      </c>
      <c r="B89" s="69" t="s">
        <v>335</v>
      </c>
      <c r="C89" s="256">
        <f>+C66+C70+C75+C78+C82+C88+C87</f>
        <v>180421286</v>
      </c>
      <c r="D89" s="132">
        <f aca="true" t="shared" si="22" ref="D89:K89">+D66+D70+D75+D78+D82+D88+D87</f>
        <v>8705314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8705314</v>
      </c>
      <c r="K89" s="256">
        <f t="shared" si="22"/>
        <v>189126600</v>
      </c>
    </row>
    <row r="90" spans="1:11" s="42" customFormat="1" ht="12" customHeight="1" thickBot="1">
      <c r="A90" s="160" t="s">
        <v>355</v>
      </c>
      <c r="B90" s="319" t="s">
        <v>356</v>
      </c>
      <c r="C90" s="256">
        <f>+C65+C89</f>
        <v>702735110</v>
      </c>
      <c r="D90" s="132">
        <f aca="true" t="shared" si="23" ref="D90:K90">+D65+D89</f>
        <v>273565520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273565520</v>
      </c>
      <c r="K90" s="256">
        <f t="shared" si="23"/>
        <v>976300630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30" t="s">
        <v>36</v>
      </c>
      <c r="B92" s="531"/>
      <c r="C92" s="531"/>
      <c r="D92" s="531"/>
      <c r="E92" s="531"/>
      <c r="F92" s="531"/>
      <c r="G92" s="531"/>
      <c r="H92" s="531"/>
      <c r="I92" s="531"/>
      <c r="J92" s="531"/>
      <c r="K92" s="532"/>
    </row>
    <row r="93" spans="1:11" s="44" customFormat="1" ht="12" customHeight="1" thickBot="1">
      <c r="A93" s="133" t="s">
        <v>3</v>
      </c>
      <c r="B93" s="23" t="s">
        <v>360</v>
      </c>
      <c r="C93" s="263">
        <f>+C94+C95+C96+C97+C98+C111</f>
        <v>431693644</v>
      </c>
      <c r="D93" s="260">
        <f aca="true" t="shared" si="24" ref="D93:K93">+D94+D95+D96+D97+D98+D111</f>
        <v>113600108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113600108</v>
      </c>
      <c r="K93" s="263">
        <f t="shared" si="24"/>
        <v>545293752</v>
      </c>
    </row>
    <row r="94" spans="1:11" ht="12" customHeight="1">
      <c r="A94" s="161" t="s">
        <v>58</v>
      </c>
      <c r="B94" s="7" t="s">
        <v>32</v>
      </c>
      <c r="C94" s="491">
        <v>65393758</v>
      </c>
      <c r="D94" s="261">
        <v>21643200</v>
      </c>
      <c r="E94" s="261"/>
      <c r="F94" s="261"/>
      <c r="G94" s="261"/>
      <c r="H94" s="261"/>
      <c r="I94" s="186"/>
      <c r="J94" s="276">
        <f aca="true" t="shared" si="25" ref="J94:J113">D94+E94+F94+G94+H94+I94</f>
        <v>21643200</v>
      </c>
      <c r="K94" s="264">
        <f aca="true" t="shared" si="26" ref="K94:K113">C94+J94</f>
        <v>87036958</v>
      </c>
    </row>
    <row r="95" spans="1:11" ht="12" customHeight="1">
      <c r="A95" s="154" t="s">
        <v>59</v>
      </c>
      <c r="B95" s="5" t="s">
        <v>101</v>
      </c>
      <c r="C95" s="471">
        <v>11146408</v>
      </c>
      <c r="D95" s="127">
        <v>3500000</v>
      </c>
      <c r="E95" s="127"/>
      <c r="F95" s="127"/>
      <c r="G95" s="127"/>
      <c r="H95" s="127"/>
      <c r="I95" s="127"/>
      <c r="J95" s="277">
        <f t="shared" si="25"/>
        <v>3500000</v>
      </c>
      <c r="K95" s="254">
        <f t="shared" si="26"/>
        <v>14646408</v>
      </c>
    </row>
    <row r="96" spans="1:11" ht="12" customHeight="1">
      <c r="A96" s="154" t="s">
        <v>60</v>
      </c>
      <c r="B96" s="5" t="s">
        <v>77</v>
      </c>
      <c r="C96" s="472">
        <v>116512839</v>
      </c>
      <c r="D96" s="129">
        <v>9646985</v>
      </c>
      <c r="E96" s="129"/>
      <c r="F96" s="129"/>
      <c r="G96" s="129"/>
      <c r="H96" s="127"/>
      <c r="I96" s="129"/>
      <c r="J96" s="278">
        <f t="shared" si="25"/>
        <v>9646985</v>
      </c>
      <c r="K96" s="255">
        <f t="shared" si="26"/>
        <v>126159824</v>
      </c>
    </row>
    <row r="97" spans="1:11" ht="12" customHeight="1">
      <c r="A97" s="154" t="s">
        <v>61</v>
      </c>
      <c r="B97" s="8" t="s">
        <v>102</v>
      </c>
      <c r="C97" s="472">
        <v>9400000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9400000</v>
      </c>
    </row>
    <row r="98" spans="1:11" ht="12" customHeight="1">
      <c r="A98" s="154" t="s">
        <v>69</v>
      </c>
      <c r="B98" s="16" t="s">
        <v>103</v>
      </c>
      <c r="C98" s="472">
        <v>209240639</v>
      </c>
      <c r="D98" s="129">
        <v>-11627385</v>
      </c>
      <c r="E98" s="129"/>
      <c r="F98" s="129"/>
      <c r="G98" s="129"/>
      <c r="H98" s="129"/>
      <c r="I98" s="129"/>
      <c r="J98" s="278">
        <f t="shared" si="25"/>
        <v>-11627385</v>
      </c>
      <c r="K98" s="255">
        <f t="shared" si="26"/>
        <v>197613254</v>
      </c>
    </row>
    <row r="99" spans="1:11" ht="12" customHeight="1">
      <c r="A99" s="154" t="s">
        <v>62</v>
      </c>
      <c r="B99" s="5" t="s">
        <v>357</v>
      </c>
      <c r="C99" s="472"/>
      <c r="D99" s="129">
        <v>525015</v>
      </c>
      <c r="E99" s="129"/>
      <c r="F99" s="129"/>
      <c r="G99" s="129"/>
      <c r="H99" s="129"/>
      <c r="I99" s="129"/>
      <c r="J99" s="278">
        <f t="shared" si="25"/>
        <v>525015</v>
      </c>
      <c r="K99" s="255">
        <f t="shared" si="26"/>
        <v>525015</v>
      </c>
    </row>
    <row r="100" spans="1:11" ht="12" customHeight="1">
      <c r="A100" s="154" t="s">
        <v>63</v>
      </c>
      <c r="B100" s="50" t="s">
        <v>298</v>
      </c>
      <c r="C100" s="472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297</v>
      </c>
      <c r="C101" s="472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233</v>
      </c>
      <c r="C102" s="472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234</v>
      </c>
      <c r="C103" s="472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235</v>
      </c>
      <c r="C104" s="472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236</v>
      </c>
      <c r="C105" s="472">
        <v>121740639</v>
      </c>
      <c r="D105" s="129">
        <v>-3000000</v>
      </c>
      <c r="E105" s="129"/>
      <c r="F105" s="129"/>
      <c r="G105" s="129"/>
      <c r="H105" s="129"/>
      <c r="I105" s="129"/>
      <c r="J105" s="278">
        <f t="shared" si="25"/>
        <v>-3000000</v>
      </c>
      <c r="K105" s="255">
        <f t="shared" si="26"/>
        <v>118740639</v>
      </c>
    </row>
    <row r="106" spans="1:11" ht="12" customHeight="1">
      <c r="A106" s="154" t="s">
        <v>104</v>
      </c>
      <c r="B106" s="50" t="s">
        <v>237</v>
      </c>
      <c r="C106" s="472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231</v>
      </c>
      <c r="B107" s="51" t="s">
        <v>238</v>
      </c>
      <c r="C107" s="472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232</v>
      </c>
      <c r="B108" s="52" t="s">
        <v>239</v>
      </c>
      <c r="C108" s="472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295</v>
      </c>
      <c r="B109" s="52" t="s">
        <v>240</v>
      </c>
      <c r="C109" s="472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296</v>
      </c>
      <c r="B110" s="51" t="s">
        <v>241</v>
      </c>
      <c r="C110" s="471">
        <v>87500000</v>
      </c>
      <c r="D110" s="127">
        <v>-9152400</v>
      </c>
      <c r="E110" s="127"/>
      <c r="F110" s="127"/>
      <c r="G110" s="127"/>
      <c r="H110" s="127"/>
      <c r="I110" s="127"/>
      <c r="J110" s="277">
        <f t="shared" si="25"/>
        <v>-9152400</v>
      </c>
      <c r="K110" s="254">
        <f t="shared" si="26"/>
        <v>78347600</v>
      </c>
    </row>
    <row r="111" spans="1:11" ht="12" customHeight="1">
      <c r="A111" s="154" t="s">
        <v>300</v>
      </c>
      <c r="B111" s="8" t="s">
        <v>33</v>
      </c>
      <c r="C111" s="471">
        <v>20000000</v>
      </c>
      <c r="D111" s="127">
        <v>90437308</v>
      </c>
      <c r="E111" s="127"/>
      <c r="F111" s="127"/>
      <c r="G111" s="127"/>
      <c r="H111" s="127"/>
      <c r="I111" s="127"/>
      <c r="J111" s="277">
        <f t="shared" si="25"/>
        <v>90437308</v>
      </c>
      <c r="K111" s="254">
        <f t="shared" si="26"/>
        <v>110437308</v>
      </c>
    </row>
    <row r="112" spans="1:11" ht="12" customHeight="1">
      <c r="A112" s="155" t="s">
        <v>301</v>
      </c>
      <c r="B112" s="5" t="s">
        <v>358</v>
      </c>
      <c r="C112" s="472">
        <v>20000000</v>
      </c>
      <c r="D112" s="129">
        <v>90437308</v>
      </c>
      <c r="E112" s="129"/>
      <c r="F112" s="129"/>
      <c r="G112" s="129"/>
      <c r="H112" s="129"/>
      <c r="I112" s="129"/>
      <c r="J112" s="278">
        <f t="shared" si="25"/>
        <v>90437308</v>
      </c>
      <c r="K112" s="255">
        <f t="shared" si="26"/>
        <v>110437308</v>
      </c>
    </row>
    <row r="113" spans="1:11" ht="12" customHeight="1" thickBot="1">
      <c r="A113" s="163" t="s">
        <v>302</v>
      </c>
      <c r="B113" s="53" t="s">
        <v>359</v>
      </c>
      <c r="C113" s="492"/>
      <c r="D113" s="187"/>
      <c r="E113" s="187"/>
      <c r="F113" s="187"/>
      <c r="G113" s="187"/>
      <c r="H113" s="187"/>
      <c r="I113" s="187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242</v>
      </c>
      <c r="C114" s="252">
        <f>+C115+C117+C119</f>
        <v>109934749</v>
      </c>
      <c r="D114" s="126">
        <f aca="true" t="shared" si="27" ref="D114:K114">+D115+D117+D119</f>
        <v>177261994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177261994</v>
      </c>
      <c r="K114" s="252">
        <f t="shared" si="27"/>
        <v>287196743</v>
      </c>
    </row>
    <row r="115" spans="1:11" ht="12" customHeight="1">
      <c r="A115" s="153" t="s">
        <v>64</v>
      </c>
      <c r="B115" s="5" t="s">
        <v>119</v>
      </c>
      <c r="C115" s="470">
        <v>43136139</v>
      </c>
      <c r="D115" s="128">
        <v>143355290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143355290</v>
      </c>
      <c r="K115" s="253">
        <f aca="true" t="shared" si="29" ref="K115:K127">C115+J115</f>
        <v>186491429</v>
      </c>
    </row>
    <row r="116" spans="1:11" ht="12" customHeight="1">
      <c r="A116" s="153" t="s">
        <v>65</v>
      </c>
      <c r="B116" s="9" t="s">
        <v>246</v>
      </c>
      <c r="C116" s="470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471">
        <v>66498610</v>
      </c>
      <c r="D117" s="127">
        <v>33906704</v>
      </c>
      <c r="E117" s="127"/>
      <c r="F117" s="127"/>
      <c r="G117" s="127"/>
      <c r="H117" s="127"/>
      <c r="I117" s="127"/>
      <c r="J117" s="277">
        <f t="shared" si="28"/>
        <v>33906704</v>
      </c>
      <c r="K117" s="254">
        <f t="shared" si="29"/>
        <v>100405314</v>
      </c>
    </row>
    <row r="118" spans="1:11" ht="12" customHeight="1">
      <c r="A118" s="153" t="s">
        <v>67</v>
      </c>
      <c r="B118" s="9" t="s">
        <v>247</v>
      </c>
      <c r="C118" s="493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493">
        <v>300000</v>
      </c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300000</v>
      </c>
    </row>
    <row r="120" spans="1:11" ht="12" customHeight="1">
      <c r="A120" s="153" t="s">
        <v>74</v>
      </c>
      <c r="B120" s="70" t="s">
        <v>287</v>
      </c>
      <c r="C120" s="493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252</v>
      </c>
      <c r="C121" s="493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235</v>
      </c>
      <c r="C122" s="493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251</v>
      </c>
      <c r="C123" s="493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250</v>
      </c>
      <c r="C124" s="493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243</v>
      </c>
      <c r="B125" s="51" t="s">
        <v>238</v>
      </c>
      <c r="C125" s="493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244</v>
      </c>
      <c r="B126" s="51" t="s">
        <v>249</v>
      </c>
      <c r="C126" s="493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245</v>
      </c>
      <c r="B127" s="51" t="s">
        <v>248</v>
      </c>
      <c r="C127" s="494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305</v>
      </c>
      <c r="C128" s="252">
        <f>+C93+C114</f>
        <v>541628393</v>
      </c>
      <c r="D128" s="126">
        <f aca="true" t="shared" si="30" ref="D128:K128">+D93+D114</f>
        <v>290862102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290862102</v>
      </c>
      <c r="K128" s="252">
        <f t="shared" si="30"/>
        <v>832490495</v>
      </c>
    </row>
    <row r="129" spans="1:11" ht="12" customHeight="1" thickBot="1">
      <c r="A129" s="24" t="s">
        <v>6</v>
      </c>
      <c r="B129" s="47" t="s">
        <v>306</v>
      </c>
      <c r="C129" s="252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363</v>
      </c>
      <c r="C130" s="493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314</v>
      </c>
      <c r="C131" s="493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362</v>
      </c>
      <c r="C132" s="493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307</v>
      </c>
      <c r="C133" s="252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316</v>
      </c>
      <c r="C134" s="493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308</v>
      </c>
      <c r="C135" s="493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309</v>
      </c>
      <c r="C136" s="493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361</v>
      </c>
      <c r="C137" s="493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311</v>
      </c>
      <c r="C138" s="493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312</v>
      </c>
      <c r="C139" s="493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367</v>
      </c>
      <c r="C140" s="256">
        <f>+C141+C142+C144+C145+C143</f>
        <v>161106717</v>
      </c>
      <c r="D140" s="132">
        <f aca="true" t="shared" si="35" ref="D140:K140">+D141+D142+D144+D145+D143</f>
        <v>-17296582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-17296582</v>
      </c>
      <c r="K140" s="256">
        <f t="shared" si="35"/>
        <v>143810135</v>
      </c>
      <c r="Q140" s="67"/>
    </row>
    <row r="141" spans="1:11" ht="12.75">
      <c r="A141" s="153" t="s">
        <v>54</v>
      </c>
      <c r="B141" s="6" t="s">
        <v>253</v>
      </c>
      <c r="C141" s="493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254</v>
      </c>
      <c r="C142" s="493">
        <v>9147676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9147676</v>
      </c>
    </row>
    <row r="143" spans="1:11" ht="12" customHeight="1">
      <c r="A143" s="153" t="s">
        <v>170</v>
      </c>
      <c r="B143" s="6" t="s">
        <v>366</v>
      </c>
      <c r="C143" s="493">
        <v>151959041</v>
      </c>
      <c r="D143" s="127">
        <v>-17296582</v>
      </c>
      <c r="E143" s="127"/>
      <c r="F143" s="127"/>
      <c r="G143" s="127"/>
      <c r="H143" s="127"/>
      <c r="I143" s="127"/>
      <c r="J143" s="277">
        <f>D143+E143+F143+G143+H143+I143</f>
        <v>-17296582</v>
      </c>
      <c r="K143" s="254">
        <f>C143+J143</f>
        <v>134662459</v>
      </c>
    </row>
    <row r="144" spans="1:11" s="44" customFormat="1" ht="12" customHeight="1">
      <c r="A144" s="153" t="s">
        <v>171</v>
      </c>
      <c r="B144" s="6" t="s">
        <v>321</v>
      </c>
      <c r="C144" s="493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172</v>
      </c>
      <c r="B145" s="4" t="s">
        <v>272</v>
      </c>
      <c r="C145" s="493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322</v>
      </c>
      <c r="C146" s="266">
        <f>+C147+C148+C149+C150+C151</f>
        <v>0</v>
      </c>
      <c r="D146" s="189">
        <f aca="true" t="shared" si="36" ref="D146:K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317</v>
      </c>
      <c r="C147" s="493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324</v>
      </c>
      <c r="C148" s="493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182</v>
      </c>
      <c r="B149" s="6" t="s">
        <v>319</v>
      </c>
      <c r="C149" s="493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183</v>
      </c>
      <c r="B150" s="6" t="s">
        <v>364</v>
      </c>
      <c r="C150" s="493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323</v>
      </c>
      <c r="B151" s="4" t="s">
        <v>326</v>
      </c>
      <c r="C151" s="494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1" t="s">
        <v>10</v>
      </c>
      <c r="B152" s="47" t="s">
        <v>327</v>
      </c>
      <c r="C152" s="266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6">
        <f t="shared" si="38"/>
        <v>0</v>
      </c>
    </row>
    <row r="153" spans="1:11" ht="12.75" customHeight="1" thickBot="1">
      <c r="A153" s="181" t="s">
        <v>11</v>
      </c>
      <c r="B153" s="47" t="s">
        <v>328</v>
      </c>
      <c r="C153" s="266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330</v>
      </c>
      <c r="C154" s="267">
        <f>+C129+C133+C140+C146+C152+C153</f>
        <v>161106717</v>
      </c>
      <c r="D154" s="191">
        <f aca="true" t="shared" si="39" ref="D154:K154">+D129+D133+D140+D146+D152+D153</f>
        <v>-17296582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-17296582</v>
      </c>
      <c r="K154" s="267">
        <f t="shared" si="39"/>
        <v>143810135</v>
      </c>
    </row>
    <row r="155" spans="1:11" ht="15" customHeight="1" thickBot="1">
      <c r="A155" s="164" t="s">
        <v>13</v>
      </c>
      <c r="B155" s="114" t="s">
        <v>329</v>
      </c>
      <c r="C155" s="267">
        <f>+C128+C154</f>
        <v>702735110</v>
      </c>
      <c r="D155" s="191">
        <f aca="true" t="shared" si="40" ref="D155:K155">+D128+D154</f>
        <v>273565520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273565520</v>
      </c>
      <c r="K155" s="267">
        <f t="shared" si="40"/>
        <v>976300630</v>
      </c>
    </row>
    <row r="156" spans="1:11" ht="13.5" thickBot="1">
      <c r="A156" s="117"/>
      <c r="B156" s="118"/>
      <c r="C156" s="415">
        <f>C90-C155</f>
        <v>0</v>
      </c>
      <c r="D156" s="416"/>
      <c r="E156" s="416"/>
      <c r="F156" s="416"/>
      <c r="G156" s="416"/>
      <c r="H156" s="416"/>
      <c r="I156" s="417"/>
      <c r="J156" s="417"/>
      <c r="K156" s="418">
        <f>K90-K155</f>
        <v>0</v>
      </c>
    </row>
    <row r="157" spans="1:11" ht="15" customHeight="1" thickBot="1">
      <c r="A157" s="65" t="s">
        <v>365</v>
      </c>
      <c r="B157" s="66"/>
      <c r="C157" s="495">
        <v>14</v>
      </c>
      <c r="D157" s="262"/>
      <c r="E157" s="262"/>
      <c r="F157" s="262"/>
      <c r="G157" s="262"/>
      <c r="H157" s="262"/>
      <c r="I157" s="222"/>
      <c r="J157" s="312">
        <f>D157+E157+F157+G157+H157+I157</f>
        <v>0</v>
      </c>
      <c r="K157" s="266">
        <f>C157+J157</f>
        <v>14</v>
      </c>
    </row>
    <row r="158" spans="1:11" ht="14.25" customHeight="1" thickBot="1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2">
        <f>D158+E158+F158+G158+H158+I158</f>
        <v>0</v>
      </c>
      <c r="K158" s="266">
        <f>C158+J158</f>
        <v>0</v>
      </c>
    </row>
  </sheetData>
  <sheetProtection formatCells="0"/>
  <mergeCells count="5">
    <mergeCell ref="A7:K7"/>
    <mergeCell ref="A92:K92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rowBreaks count="1" manualBreakCount="1"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24">
      <selection activeCell="B1" sqref="B1:K1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4" width="14.875" style="121" customWidth="1"/>
    <col min="5" max="5" width="0.12890625" style="121" customWidth="1"/>
    <col min="6" max="7" width="14.875" style="121" hidden="1" customWidth="1"/>
    <col min="8" max="9" width="14.875" style="1" hidden="1" customWidth="1"/>
    <col min="10" max="10" width="15.875" style="1" hidden="1" customWidth="1"/>
    <col min="11" max="11" width="15.875" style="1" customWidth="1"/>
    <col min="12" max="16384" width="9.375" style="1" customWidth="1"/>
  </cols>
  <sheetData>
    <row r="1" spans="1:11" s="314" customFormat="1" ht="16.5" customHeight="1" thickBot="1">
      <c r="A1" s="396"/>
      <c r="B1" s="541" t="s">
        <v>628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16" customFormat="1" ht="21" customHeight="1" thickBot="1">
      <c r="A2" s="397" t="s">
        <v>39</v>
      </c>
      <c r="B2" s="533" t="str">
        <f>CONCATENATE(RM_ALAPADATOK!A3)</f>
        <v>Balatonszárszó Nagyközség Önkormányzata</v>
      </c>
      <c r="C2" s="534"/>
      <c r="D2" s="534"/>
      <c r="E2" s="534"/>
      <c r="F2" s="534"/>
      <c r="G2" s="534"/>
      <c r="H2" s="534"/>
      <c r="I2" s="535"/>
      <c r="J2" s="536"/>
      <c r="K2" s="315" t="s">
        <v>34</v>
      </c>
    </row>
    <row r="3" spans="1:11" s="316" customFormat="1" ht="36.75" thickBot="1">
      <c r="A3" s="397" t="s">
        <v>114</v>
      </c>
      <c r="B3" s="537" t="s">
        <v>460</v>
      </c>
      <c r="C3" s="538"/>
      <c r="D3" s="538"/>
      <c r="E3" s="538"/>
      <c r="F3" s="538"/>
      <c r="G3" s="538"/>
      <c r="H3" s="538"/>
      <c r="I3" s="539"/>
      <c r="J3" s="540"/>
      <c r="K3" s="317" t="s">
        <v>37</v>
      </c>
    </row>
    <row r="4" spans="1:11" s="318" customFormat="1" ht="15.75" customHeight="1" thickBot="1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CONCATENATE('Önk. össz. felhal.mérleg'!I2)</f>
        <v>Forintban!</v>
      </c>
    </row>
    <row r="5" spans="1:11" ht="40.5" customHeight="1" thickBot="1">
      <c r="A5" s="402" t="s">
        <v>115</v>
      </c>
      <c r="B5" s="389" t="s">
        <v>424</v>
      </c>
      <c r="C5" s="430" t="str">
        <f>CONCATENATE('Önk.összesen'!C9:K9)</f>
        <v>Eredeti
előirányzat</v>
      </c>
      <c r="D5" s="431" t="str">
        <f>CONCATENATE('Önk.összesen'!D9)</f>
        <v>1. sz. módosítás </v>
      </c>
      <c r="E5" s="431" t="str">
        <f>CONCATENATE('Önk.összesen'!E9)</f>
        <v>2. sz. módosítás </v>
      </c>
      <c r="F5" s="431" t="str">
        <f>CONCATENATE('Önk.összesen'!F9)</f>
        <v>3. sz. módosítás </v>
      </c>
      <c r="G5" s="431" t="str">
        <f>CONCATENATE('Önk.összesen'!G9)</f>
        <v>4. sz. módosítás </v>
      </c>
      <c r="H5" s="431" t="str">
        <f>CONCATENATE('Önk.összesen'!H9)</f>
        <v>5. sz. módosítás </v>
      </c>
      <c r="I5" s="431" t="str">
        <f>CONCATENATE('Önk.összesen'!I9)</f>
        <v>6. sz. módosítás </v>
      </c>
      <c r="J5" s="431" t="s">
        <v>431</v>
      </c>
      <c r="K5" s="432" t="str">
        <f>CONCATENATE('Önkorm.'!K5)</f>
        <v>1.számú módosítás utáni előirányzat</v>
      </c>
    </row>
    <row r="6" spans="1:11" s="40" customFormat="1" ht="12.75" customHeight="1" thickBot="1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453</v>
      </c>
      <c r="J6" s="404" t="s">
        <v>454</v>
      </c>
      <c r="K6" s="393" t="s">
        <v>455</v>
      </c>
    </row>
    <row r="7" spans="1:11" s="40" customFormat="1" ht="15.75" customHeight="1" thickBot="1">
      <c r="A7" s="530" t="s">
        <v>35</v>
      </c>
      <c r="B7" s="531"/>
      <c r="C7" s="531"/>
      <c r="D7" s="531"/>
      <c r="E7" s="531"/>
      <c r="F7" s="531"/>
      <c r="G7" s="531"/>
      <c r="H7" s="531"/>
      <c r="I7" s="531"/>
      <c r="J7" s="531"/>
      <c r="K7" s="532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228691919</v>
      </c>
      <c r="D8" s="193">
        <f aca="true" t="shared" si="0" ref="D8:I8">+D9+D10+D11+D12+D13+D14</f>
        <v>42783931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42783931</v>
      </c>
      <c r="K8" s="252">
        <f>+K9+K10+K11+K12+K13+K14</f>
        <v>271475850</v>
      </c>
    </row>
    <row r="9" spans="1:11" s="42" customFormat="1" ht="12" customHeight="1">
      <c r="A9" s="153" t="s">
        <v>58</v>
      </c>
      <c r="B9" s="139" t="s">
        <v>138</v>
      </c>
      <c r="C9" s="470">
        <v>121714659</v>
      </c>
      <c r="D9" s="194">
        <v>-9369810</v>
      </c>
      <c r="E9" s="194"/>
      <c r="F9" s="194"/>
      <c r="G9" s="194"/>
      <c r="H9" s="194"/>
      <c r="I9" s="128"/>
      <c r="J9" s="167">
        <f>D9+E9+F9+G9+H9+I9</f>
        <v>-9369810</v>
      </c>
      <c r="K9" s="253">
        <f aca="true" t="shared" si="1" ref="K9:K14">C9+J9</f>
        <v>112344849</v>
      </c>
    </row>
    <row r="10" spans="1:11" s="43" customFormat="1" ht="12" customHeight="1">
      <c r="A10" s="154" t="s">
        <v>59</v>
      </c>
      <c r="B10" s="140" t="s">
        <v>139</v>
      </c>
      <c r="C10" s="471">
        <v>43331450</v>
      </c>
      <c r="D10" s="195">
        <v>1835434</v>
      </c>
      <c r="E10" s="195"/>
      <c r="F10" s="195"/>
      <c r="G10" s="195"/>
      <c r="H10" s="195"/>
      <c r="I10" s="127"/>
      <c r="J10" s="167">
        <f aca="true" t="shared" si="2" ref="J10:J64">D10+E10+F10+G10+H10+I10</f>
        <v>1835434</v>
      </c>
      <c r="K10" s="253">
        <f t="shared" si="1"/>
        <v>45166884</v>
      </c>
    </row>
    <row r="11" spans="1:11" s="43" customFormat="1" ht="12" customHeight="1">
      <c r="A11" s="154" t="s">
        <v>60</v>
      </c>
      <c r="B11" s="140" t="s">
        <v>140</v>
      </c>
      <c r="C11" s="471">
        <v>60853578</v>
      </c>
      <c r="D11" s="195">
        <v>10089300</v>
      </c>
      <c r="E11" s="195"/>
      <c r="F11" s="195"/>
      <c r="G11" s="195"/>
      <c r="H11" s="195"/>
      <c r="I11" s="127"/>
      <c r="J11" s="167">
        <f t="shared" si="2"/>
        <v>10089300</v>
      </c>
      <c r="K11" s="253">
        <f t="shared" si="1"/>
        <v>70942878</v>
      </c>
    </row>
    <row r="12" spans="1:11" s="43" customFormat="1" ht="12" customHeight="1">
      <c r="A12" s="154" t="s">
        <v>61</v>
      </c>
      <c r="B12" s="140" t="s">
        <v>141</v>
      </c>
      <c r="C12" s="471">
        <v>2792232</v>
      </c>
      <c r="D12" s="195">
        <v>6558160</v>
      </c>
      <c r="E12" s="195"/>
      <c r="F12" s="195"/>
      <c r="G12" s="195"/>
      <c r="H12" s="195"/>
      <c r="I12" s="127"/>
      <c r="J12" s="167">
        <f t="shared" si="2"/>
        <v>6558160</v>
      </c>
      <c r="K12" s="253">
        <f t="shared" si="1"/>
        <v>9350392</v>
      </c>
    </row>
    <row r="13" spans="1:11" s="43" customFormat="1" ht="12" customHeight="1">
      <c r="A13" s="154" t="s">
        <v>78</v>
      </c>
      <c r="B13" s="140" t="s">
        <v>352</v>
      </c>
      <c r="C13" s="471"/>
      <c r="D13" s="195">
        <v>32340800</v>
      </c>
      <c r="E13" s="195"/>
      <c r="F13" s="195"/>
      <c r="G13" s="195"/>
      <c r="H13" s="195"/>
      <c r="I13" s="127"/>
      <c r="J13" s="167">
        <f t="shared" si="2"/>
        <v>32340800</v>
      </c>
      <c r="K13" s="253">
        <f t="shared" si="1"/>
        <v>32340800</v>
      </c>
    </row>
    <row r="14" spans="1:11" s="42" customFormat="1" ht="12" customHeight="1" thickBot="1">
      <c r="A14" s="155" t="s">
        <v>62</v>
      </c>
      <c r="B14" s="141" t="s">
        <v>290</v>
      </c>
      <c r="C14" s="471"/>
      <c r="D14" s="195">
        <v>1330047</v>
      </c>
      <c r="E14" s="195"/>
      <c r="F14" s="195"/>
      <c r="G14" s="195"/>
      <c r="H14" s="195"/>
      <c r="I14" s="127"/>
      <c r="J14" s="167">
        <f t="shared" si="2"/>
        <v>1330047</v>
      </c>
      <c r="K14" s="253">
        <f t="shared" si="1"/>
        <v>1330047</v>
      </c>
    </row>
    <row r="15" spans="1:11" s="42" customFormat="1" ht="12" customHeight="1" thickBot="1">
      <c r="A15" s="24" t="s">
        <v>4</v>
      </c>
      <c r="B15" s="69" t="s">
        <v>142</v>
      </c>
      <c r="C15" s="252">
        <f>+C16+C17+C18+C19+C20</f>
        <v>23635698</v>
      </c>
      <c r="D15" s="193">
        <f aca="true" t="shared" si="3" ref="D15:K15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23635698</v>
      </c>
    </row>
    <row r="16" spans="1:11" s="42" customFormat="1" ht="12" customHeight="1">
      <c r="A16" s="153" t="s">
        <v>64</v>
      </c>
      <c r="B16" s="139" t="s">
        <v>143</v>
      </c>
      <c r="C16" s="470"/>
      <c r="D16" s="194"/>
      <c r="E16" s="194"/>
      <c r="F16" s="194"/>
      <c r="G16" s="194"/>
      <c r="H16" s="194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471"/>
      <c r="D17" s="195"/>
      <c r="E17" s="195"/>
      <c r="F17" s="195"/>
      <c r="G17" s="195"/>
      <c r="H17" s="195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281</v>
      </c>
      <c r="C18" s="471"/>
      <c r="D18" s="195"/>
      <c r="E18" s="195"/>
      <c r="F18" s="195"/>
      <c r="G18" s="195"/>
      <c r="H18" s="195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282</v>
      </c>
      <c r="C19" s="471"/>
      <c r="D19" s="195"/>
      <c r="E19" s="195"/>
      <c r="F19" s="195"/>
      <c r="G19" s="195"/>
      <c r="H19" s="195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471">
        <v>23635698</v>
      </c>
      <c r="D20" s="195"/>
      <c r="E20" s="195"/>
      <c r="F20" s="195"/>
      <c r="G20" s="195"/>
      <c r="H20" s="195"/>
      <c r="I20" s="127"/>
      <c r="J20" s="277">
        <f t="shared" si="2"/>
        <v>0</v>
      </c>
      <c r="K20" s="254">
        <f t="shared" si="4"/>
        <v>23635698</v>
      </c>
    </row>
    <row r="21" spans="1:11" s="43" customFormat="1" ht="12" customHeight="1" thickBot="1">
      <c r="A21" s="155" t="s">
        <v>74</v>
      </c>
      <c r="B21" s="141" t="s">
        <v>146</v>
      </c>
      <c r="C21" s="472"/>
      <c r="D21" s="196"/>
      <c r="E21" s="196"/>
      <c r="F21" s="196"/>
      <c r="G21" s="196"/>
      <c r="H21" s="196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252">
        <f>+C23+C24+C25+C26+C27</f>
        <v>0</v>
      </c>
      <c r="D22" s="193">
        <f aca="true" t="shared" si="5" ref="D22:K22">+D23+D24+D25+D26+D27</f>
        <v>219308718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219308718</v>
      </c>
      <c r="K22" s="252">
        <f t="shared" si="5"/>
        <v>219308718</v>
      </c>
    </row>
    <row r="23" spans="1:11" s="43" customFormat="1" ht="12" customHeight="1">
      <c r="A23" s="153" t="s">
        <v>47</v>
      </c>
      <c r="B23" s="139" t="s">
        <v>148</v>
      </c>
      <c r="C23" s="470"/>
      <c r="D23" s="194"/>
      <c r="E23" s="194"/>
      <c r="F23" s="194"/>
      <c r="G23" s="194"/>
      <c r="H23" s="194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471"/>
      <c r="D24" s="195"/>
      <c r="E24" s="195"/>
      <c r="F24" s="195"/>
      <c r="G24" s="195"/>
      <c r="H24" s="195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283</v>
      </c>
      <c r="C25" s="471"/>
      <c r="D25" s="195"/>
      <c r="E25" s="195"/>
      <c r="F25" s="195"/>
      <c r="G25" s="195"/>
      <c r="H25" s="195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284</v>
      </c>
      <c r="C26" s="471"/>
      <c r="D26" s="195"/>
      <c r="E26" s="195"/>
      <c r="F26" s="195"/>
      <c r="G26" s="195"/>
      <c r="H26" s="195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471"/>
      <c r="D27" s="195">
        <v>219308718</v>
      </c>
      <c r="E27" s="195"/>
      <c r="F27" s="195"/>
      <c r="G27" s="195"/>
      <c r="H27" s="195"/>
      <c r="I27" s="127"/>
      <c r="J27" s="277">
        <f t="shared" si="2"/>
        <v>219308718</v>
      </c>
      <c r="K27" s="254">
        <f t="shared" si="6"/>
        <v>219308718</v>
      </c>
    </row>
    <row r="28" spans="1:11" s="43" customFormat="1" ht="12" customHeight="1" thickBot="1">
      <c r="A28" s="155" t="s">
        <v>90</v>
      </c>
      <c r="B28" s="141" t="s">
        <v>151</v>
      </c>
      <c r="C28" s="487"/>
      <c r="D28" s="196"/>
      <c r="E28" s="196"/>
      <c r="F28" s="196"/>
      <c r="G28" s="196"/>
      <c r="H28" s="196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417</v>
      </c>
      <c r="C29" s="256">
        <f>+C30+C31+C32+C33+C34+C35+C36</f>
        <v>231300000</v>
      </c>
      <c r="D29" s="132">
        <f aca="true" t="shared" si="7" ref="D29:K29">+D30+D31+D32+D33+D34+D35+D36</f>
        <v>-1487709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-1487709</v>
      </c>
      <c r="K29" s="256">
        <f t="shared" si="7"/>
        <v>229812291</v>
      </c>
    </row>
    <row r="30" spans="1:11" s="43" customFormat="1" ht="12" customHeight="1">
      <c r="A30" s="153" t="s">
        <v>152</v>
      </c>
      <c r="B30" s="139" t="str">
        <f>'Önk.összesen'!B33</f>
        <v>Építményadó</v>
      </c>
      <c r="C30" s="253">
        <v>145000000</v>
      </c>
      <c r="D30" s="128">
        <v>7090412</v>
      </c>
      <c r="E30" s="128"/>
      <c r="F30" s="128"/>
      <c r="G30" s="128"/>
      <c r="H30" s="128"/>
      <c r="I30" s="128"/>
      <c r="J30" s="167">
        <f t="shared" si="2"/>
        <v>7090412</v>
      </c>
      <c r="K30" s="253">
        <f aca="true" t="shared" si="8" ref="K30:K36">C30+J30</f>
        <v>152090412</v>
      </c>
    </row>
    <row r="31" spans="1:11" s="43" customFormat="1" ht="12" customHeight="1">
      <c r="A31" s="154" t="s">
        <v>153</v>
      </c>
      <c r="B31" s="139" t="str">
        <f>'Önk.összesen'!B34</f>
        <v>Telekadó</v>
      </c>
      <c r="C31" s="471">
        <v>10000000</v>
      </c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10000000</v>
      </c>
    </row>
    <row r="32" spans="1:11" s="43" customFormat="1" ht="12" customHeight="1">
      <c r="A32" s="154" t="s">
        <v>154</v>
      </c>
      <c r="B32" s="139" t="str">
        <f>'Önk.összesen'!B35</f>
        <v>Magánszemélyek kommunális adója</v>
      </c>
      <c r="C32" s="471">
        <v>13700000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13700000</v>
      </c>
    </row>
    <row r="33" spans="1:11" s="43" customFormat="1" ht="12" customHeight="1">
      <c r="A33" s="154" t="s">
        <v>155</v>
      </c>
      <c r="B33" s="139" t="str">
        <f>'Önk.összesen'!B36</f>
        <v>Iparűzésiadó</v>
      </c>
      <c r="C33" s="471">
        <v>25000000</v>
      </c>
      <c r="D33" s="127">
        <v>23250585</v>
      </c>
      <c r="E33" s="127"/>
      <c r="F33" s="127"/>
      <c r="G33" s="127"/>
      <c r="H33" s="127"/>
      <c r="I33" s="127"/>
      <c r="J33" s="277">
        <f t="shared" si="2"/>
        <v>23250585</v>
      </c>
      <c r="K33" s="254">
        <f t="shared" si="8"/>
        <v>48250585</v>
      </c>
    </row>
    <row r="34" spans="1:11" s="43" customFormat="1" ht="12" customHeight="1">
      <c r="A34" s="154" t="s">
        <v>414</v>
      </c>
      <c r="B34" s="139" t="str">
        <f>'Önk.összesen'!B37</f>
        <v>Gépjárműadó</v>
      </c>
      <c r="C34" s="471">
        <v>6800000</v>
      </c>
      <c r="D34" s="127">
        <v>-6800000</v>
      </c>
      <c r="E34" s="127"/>
      <c r="F34" s="127"/>
      <c r="G34" s="127"/>
      <c r="H34" s="127"/>
      <c r="I34" s="127"/>
      <c r="J34" s="277">
        <f t="shared" si="2"/>
        <v>-6800000</v>
      </c>
      <c r="K34" s="254">
        <f t="shared" si="8"/>
        <v>0</v>
      </c>
    </row>
    <row r="35" spans="1:11" s="43" customFormat="1" ht="12" customHeight="1">
      <c r="A35" s="154" t="s">
        <v>415</v>
      </c>
      <c r="B35" s="139" t="str">
        <f>'Önk.összesen'!B38</f>
        <v>Idegenforgalmi adó</v>
      </c>
      <c r="C35" s="471">
        <v>30000000</v>
      </c>
      <c r="D35" s="127">
        <v>-25817807</v>
      </c>
      <c r="E35" s="127"/>
      <c r="F35" s="127"/>
      <c r="G35" s="127"/>
      <c r="H35" s="127"/>
      <c r="I35" s="127"/>
      <c r="J35" s="277">
        <f t="shared" si="2"/>
        <v>-25817807</v>
      </c>
      <c r="K35" s="254">
        <f t="shared" si="8"/>
        <v>4182193</v>
      </c>
    </row>
    <row r="36" spans="1:11" s="43" customFormat="1" ht="12" customHeight="1" thickBot="1">
      <c r="A36" s="155" t="s">
        <v>416</v>
      </c>
      <c r="B36" s="139" t="str">
        <f>'Önk.összesen'!B39</f>
        <v>Egyéb közhatalmi bevételek</v>
      </c>
      <c r="C36" s="472">
        <v>800000</v>
      </c>
      <c r="D36" s="129">
        <v>789101</v>
      </c>
      <c r="E36" s="129"/>
      <c r="F36" s="129"/>
      <c r="G36" s="129"/>
      <c r="H36" s="129"/>
      <c r="I36" s="129"/>
      <c r="J36" s="278">
        <f t="shared" si="2"/>
        <v>789101</v>
      </c>
      <c r="K36" s="255">
        <f t="shared" si="8"/>
        <v>1589101</v>
      </c>
    </row>
    <row r="37" spans="1:11" s="43" customFormat="1" ht="12" customHeight="1" thickBot="1">
      <c r="A37" s="24" t="s">
        <v>7</v>
      </c>
      <c r="B37" s="18" t="s">
        <v>291</v>
      </c>
      <c r="C37" s="252">
        <f>SUM(C38:C48)</f>
        <v>22653220</v>
      </c>
      <c r="D37" s="193">
        <f aca="true" t="shared" si="9" ref="D37:K37">SUM(D38:D48)</f>
        <v>10012034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10012034</v>
      </c>
      <c r="K37" s="252">
        <f t="shared" si="9"/>
        <v>32665254</v>
      </c>
    </row>
    <row r="38" spans="1:11" s="43" customFormat="1" ht="12" customHeight="1">
      <c r="A38" s="153" t="s">
        <v>51</v>
      </c>
      <c r="B38" s="139" t="s">
        <v>159</v>
      </c>
      <c r="C38" s="470"/>
      <c r="D38" s="194"/>
      <c r="E38" s="194"/>
      <c r="F38" s="194"/>
      <c r="G38" s="194"/>
      <c r="H38" s="194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160</v>
      </c>
      <c r="C39" s="471">
        <v>4500000</v>
      </c>
      <c r="D39" s="195">
        <v>2050335</v>
      </c>
      <c r="E39" s="195"/>
      <c r="F39" s="195"/>
      <c r="G39" s="195"/>
      <c r="H39" s="195"/>
      <c r="I39" s="127"/>
      <c r="J39" s="277">
        <f t="shared" si="2"/>
        <v>2050335</v>
      </c>
      <c r="K39" s="254">
        <f t="shared" si="10"/>
        <v>6550335</v>
      </c>
    </row>
    <row r="40" spans="1:11" s="43" customFormat="1" ht="12" customHeight="1">
      <c r="A40" s="154" t="s">
        <v>53</v>
      </c>
      <c r="B40" s="140" t="s">
        <v>161</v>
      </c>
      <c r="C40" s="471">
        <v>3000000</v>
      </c>
      <c r="D40" s="195">
        <v>-2108498</v>
      </c>
      <c r="E40" s="195"/>
      <c r="F40" s="195"/>
      <c r="G40" s="195"/>
      <c r="H40" s="195"/>
      <c r="I40" s="127"/>
      <c r="J40" s="277">
        <f t="shared" si="2"/>
        <v>-2108498</v>
      </c>
      <c r="K40" s="254">
        <f t="shared" si="10"/>
        <v>891502</v>
      </c>
    </row>
    <row r="41" spans="1:11" s="43" customFormat="1" ht="12" customHeight="1">
      <c r="A41" s="154" t="s">
        <v>93</v>
      </c>
      <c r="B41" s="140" t="s">
        <v>162</v>
      </c>
      <c r="C41" s="471">
        <v>11603220</v>
      </c>
      <c r="D41" s="195">
        <v>-1614650</v>
      </c>
      <c r="E41" s="195"/>
      <c r="F41" s="195"/>
      <c r="G41" s="195"/>
      <c r="H41" s="195"/>
      <c r="I41" s="127"/>
      <c r="J41" s="277">
        <f t="shared" si="2"/>
        <v>-1614650</v>
      </c>
      <c r="K41" s="254">
        <f t="shared" si="10"/>
        <v>9988570</v>
      </c>
    </row>
    <row r="42" spans="1:11" s="43" customFormat="1" ht="12" customHeight="1">
      <c r="A42" s="154" t="s">
        <v>94</v>
      </c>
      <c r="B42" s="140" t="s">
        <v>163</v>
      </c>
      <c r="C42" s="471"/>
      <c r="D42" s="195"/>
      <c r="E42" s="195"/>
      <c r="F42" s="195"/>
      <c r="G42" s="195"/>
      <c r="H42" s="195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164</v>
      </c>
      <c r="C43" s="471">
        <v>2500000</v>
      </c>
      <c r="D43" s="195"/>
      <c r="E43" s="195"/>
      <c r="F43" s="195"/>
      <c r="G43" s="195"/>
      <c r="H43" s="195"/>
      <c r="I43" s="127"/>
      <c r="J43" s="277">
        <f t="shared" si="2"/>
        <v>0</v>
      </c>
      <c r="K43" s="254">
        <f t="shared" si="10"/>
        <v>2500000</v>
      </c>
    </row>
    <row r="44" spans="1:11" s="43" customFormat="1" ht="12" customHeight="1">
      <c r="A44" s="154" t="s">
        <v>96</v>
      </c>
      <c r="B44" s="140" t="s">
        <v>165</v>
      </c>
      <c r="C44" s="471"/>
      <c r="D44" s="195"/>
      <c r="E44" s="195"/>
      <c r="F44" s="195"/>
      <c r="G44" s="195"/>
      <c r="H44" s="195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166</v>
      </c>
      <c r="C45" s="471">
        <v>50000</v>
      </c>
      <c r="D45" s="195"/>
      <c r="E45" s="195"/>
      <c r="F45" s="195"/>
      <c r="G45" s="195"/>
      <c r="H45" s="195"/>
      <c r="I45" s="127"/>
      <c r="J45" s="277">
        <f t="shared" si="2"/>
        <v>0</v>
      </c>
      <c r="K45" s="254">
        <f t="shared" si="10"/>
        <v>50000</v>
      </c>
    </row>
    <row r="46" spans="1:11" s="43" customFormat="1" ht="12" customHeight="1">
      <c r="A46" s="154" t="s">
        <v>157</v>
      </c>
      <c r="B46" s="140" t="s">
        <v>167</v>
      </c>
      <c r="C46" s="473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158</v>
      </c>
      <c r="B47" s="141" t="s">
        <v>293</v>
      </c>
      <c r="C47" s="474"/>
      <c r="D47" s="219">
        <v>340068</v>
      </c>
      <c r="E47" s="219"/>
      <c r="F47" s="219"/>
      <c r="G47" s="219"/>
      <c r="H47" s="219"/>
      <c r="I47" s="131"/>
      <c r="J47" s="281">
        <f t="shared" si="2"/>
        <v>340068</v>
      </c>
      <c r="K47" s="258">
        <f t="shared" si="10"/>
        <v>340068</v>
      </c>
    </row>
    <row r="48" spans="1:11" s="43" customFormat="1" ht="12" customHeight="1" thickBot="1">
      <c r="A48" s="155" t="s">
        <v>292</v>
      </c>
      <c r="B48" s="141" t="s">
        <v>168</v>
      </c>
      <c r="C48" s="488">
        <v>1000000</v>
      </c>
      <c r="D48" s="219">
        <v>11344779</v>
      </c>
      <c r="E48" s="219"/>
      <c r="F48" s="219"/>
      <c r="G48" s="219"/>
      <c r="H48" s="219"/>
      <c r="I48" s="131"/>
      <c r="J48" s="281">
        <f t="shared" si="2"/>
        <v>11344779</v>
      </c>
      <c r="K48" s="258">
        <f t="shared" si="10"/>
        <v>12344779</v>
      </c>
    </row>
    <row r="49" spans="1:11" s="43" customFormat="1" ht="12" customHeight="1" thickBot="1">
      <c r="A49" s="24" t="s">
        <v>8</v>
      </c>
      <c r="B49" s="18" t="s">
        <v>169</v>
      </c>
      <c r="C49" s="252">
        <f>SUM(C50:C54)</f>
        <v>0</v>
      </c>
      <c r="D49" s="193">
        <f aca="true" t="shared" si="11" ref="D49:K49">SUM(D50:D54)</f>
        <v>545000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545000</v>
      </c>
      <c r="K49" s="252">
        <f t="shared" si="11"/>
        <v>545000</v>
      </c>
    </row>
    <row r="50" spans="1:11" s="43" customFormat="1" ht="12" customHeight="1">
      <c r="A50" s="153" t="s">
        <v>54</v>
      </c>
      <c r="B50" s="139" t="s">
        <v>173</v>
      </c>
      <c r="C50" s="489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174</v>
      </c>
      <c r="C51" s="473"/>
      <c r="D51" s="218">
        <v>545000</v>
      </c>
      <c r="E51" s="218"/>
      <c r="F51" s="218"/>
      <c r="G51" s="218"/>
      <c r="H51" s="218"/>
      <c r="I51" s="130"/>
      <c r="J51" s="275">
        <f t="shared" si="2"/>
        <v>545000</v>
      </c>
      <c r="K51" s="257">
        <f>C51+J51</f>
        <v>545000</v>
      </c>
    </row>
    <row r="52" spans="1:11" s="43" customFormat="1" ht="12" customHeight="1">
      <c r="A52" s="154" t="s">
        <v>170</v>
      </c>
      <c r="B52" s="140" t="s">
        <v>175</v>
      </c>
      <c r="C52" s="473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171</v>
      </c>
      <c r="B53" s="140" t="s">
        <v>176</v>
      </c>
      <c r="C53" s="473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172</v>
      </c>
      <c r="B54" s="313" t="s">
        <v>177</v>
      </c>
      <c r="C54" s="474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178</v>
      </c>
      <c r="C55" s="252">
        <f>SUM(C56:C58)</f>
        <v>0</v>
      </c>
      <c r="D55" s="193">
        <f aca="true" t="shared" si="12" ref="D55:K55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179</v>
      </c>
      <c r="C56" s="470"/>
      <c r="D56" s="194"/>
      <c r="E56" s="194"/>
      <c r="F56" s="194"/>
      <c r="G56" s="194"/>
      <c r="H56" s="194"/>
      <c r="I56" s="128"/>
      <c r="J56" s="167">
        <f t="shared" si="2"/>
        <v>0</v>
      </c>
      <c r="K56" s="253">
        <f>C56+J56</f>
        <v>0</v>
      </c>
    </row>
    <row r="57" spans="1:11" s="43" customFormat="1" ht="28.5" customHeight="1">
      <c r="A57" s="154" t="s">
        <v>57</v>
      </c>
      <c r="B57" s="140" t="s">
        <v>285</v>
      </c>
      <c r="C57" s="471">
        <v>0</v>
      </c>
      <c r="D57" s="195">
        <v>0</v>
      </c>
      <c r="E57" s="195"/>
      <c r="F57" s="195"/>
      <c r="G57" s="195"/>
      <c r="H57" s="195"/>
      <c r="I57" s="127"/>
      <c r="J57" s="277">
        <f t="shared" si="2"/>
        <v>0</v>
      </c>
      <c r="K57" s="254">
        <v>0</v>
      </c>
    </row>
    <row r="58" spans="1:11" s="43" customFormat="1" ht="12" customHeight="1">
      <c r="A58" s="154" t="s">
        <v>182</v>
      </c>
      <c r="B58" s="140" t="s">
        <v>180</v>
      </c>
      <c r="C58" s="471"/>
      <c r="D58" s="195"/>
      <c r="E58" s="195"/>
      <c r="F58" s="195"/>
      <c r="G58" s="195"/>
      <c r="H58" s="195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183</v>
      </c>
      <c r="B59" s="141" t="s">
        <v>181</v>
      </c>
      <c r="C59" s="472"/>
      <c r="D59" s="196"/>
      <c r="E59" s="196"/>
      <c r="F59" s="196"/>
      <c r="G59" s="196"/>
      <c r="H59" s="196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184</v>
      </c>
      <c r="C60" s="252">
        <f>SUM(C61:C63)</f>
        <v>0</v>
      </c>
      <c r="D60" s="193">
        <f aca="true" t="shared" si="13" ref="D60:K60">SUM(D61:D63)</f>
        <v>139129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139129</v>
      </c>
      <c r="K60" s="252">
        <f t="shared" si="13"/>
        <v>139129</v>
      </c>
    </row>
    <row r="61" spans="1:11" s="43" customFormat="1" ht="12" customHeight="1">
      <c r="A61" s="153" t="s">
        <v>99</v>
      </c>
      <c r="B61" s="139" t="s">
        <v>186</v>
      </c>
      <c r="C61" s="473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286</v>
      </c>
      <c r="C62" s="473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187</v>
      </c>
      <c r="C63" s="473"/>
      <c r="D63" s="218">
        <v>139129</v>
      </c>
      <c r="E63" s="218"/>
      <c r="F63" s="218"/>
      <c r="G63" s="218"/>
      <c r="H63" s="218"/>
      <c r="I63" s="130"/>
      <c r="J63" s="275">
        <f t="shared" si="2"/>
        <v>139129</v>
      </c>
      <c r="K63" s="257">
        <f>C63+J63</f>
        <v>139129</v>
      </c>
    </row>
    <row r="64" spans="1:11" s="43" customFormat="1" ht="12" customHeight="1" thickBot="1">
      <c r="A64" s="155" t="s">
        <v>185</v>
      </c>
      <c r="B64" s="141" t="s">
        <v>188</v>
      </c>
      <c r="C64" s="473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189</v>
      </c>
      <c r="C65" s="256">
        <f>+C8+C15+C22+C29+C37+C49+C55+C60</f>
        <v>506280837</v>
      </c>
      <c r="D65" s="197">
        <f aca="true" t="shared" si="14" ref="D65:K65">+D8+D15+D22+D29+D37+D49+D55+D60</f>
        <v>271301103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271301103</v>
      </c>
      <c r="K65" s="256">
        <f t="shared" si="14"/>
        <v>777581940</v>
      </c>
    </row>
    <row r="66" spans="1:11" s="43" customFormat="1" ht="12" customHeight="1" thickBot="1">
      <c r="A66" s="156" t="s">
        <v>276</v>
      </c>
      <c r="B66" s="69" t="s">
        <v>191</v>
      </c>
      <c r="C66" s="252">
        <f>SUM(C67:C69)</f>
        <v>0</v>
      </c>
      <c r="D66" s="193">
        <f aca="true" t="shared" si="15" ref="D66:K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219</v>
      </c>
      <c r="B67" s="139" t="s">
        <v>192</v>
      </c>
      <c r="C67" s="473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228</v>
      </c>
      <c r="B68" s="140" t="s">
        <v>193</v>
      </c>
      <c r="C68" s="473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229</v>
      </c>
      <c r="B69" s="269" t="s">
        <v>194</v>
      </c>
      <c r="C69" s="473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195</v>
      </c>
      <c r="B70" s="69" t="s">
        <v>196</v>
      </c>
      <c r="C70" s="252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197</v>
      </c>
      <c r="C71" s="473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428</v>
      </c>
      <c r="C72" s="473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220</v>
      </c>
      <c r="B73" s="244" t="s">
        <v>198</v>
      </c>
      <c r="C73" s="473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221</v>
      </c>
      <c r="B74" s="245" t="s">
        <v>429</v>
      </c>
      <c r="C74" s="473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199</v>
      </c>
      <c r="B75" s="69" t="s">
        <v>200</v>
      </c>
      <c r="C75" s="252">
        <f>SUM(C76:C77)</f>
        <v>180421286</v>
      </c>
      <c r="D75" s="126">
        <f aca="true" t="shared" si="17" ref="D75:K75">SUM(D76:D77)</f>
        <v>-439855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-439855</v>
      </c>
      <c r="K75" s="252">
        <f t="shared" si="17"/>
        <v>179981431</v>
      </c>
    </row>
    <row r="76" spans="1:11" s="43" customFormat="1" ht="12" customHeight="1">
      <c r="A76" s="153" t="s">
        <v>222</v>
      </c>
      <c r="B76" s="139" t="s">
        <v>201</v>
      </c>
      <c r="C76" s="473">
        <v>180421286</v>
      </c>
      <c r="D76" s="130">
        <v>-439855</v>
      </c>
      <c r="E76" s="130"/>
      <c r="F76" s="130"/>
      <c r="G76" s="130"/>
      <c r="H76" s="130"/>
      <c r="I76" s="130"/>
      <c r="J76" s="275">
        <f>D76+E76+F76+G76+H76+I76</f>
        <v>-439855</v>
      </c>
      <c r="K76" s="257">
        <f>C76+J76</f>
        <v>179981431</v>
      </c>
    </row>
    <row r="77" spans="1:11" s="43" customFormat="1" ht="12" customHeight="1" thickBot="1">
      <c r="A77" s="155" t="s">
        <v>223</v>
      </c>
      <c r="B77" s="141" t="s">
        <v>202</v>
      </c>
      <c r="C77" s="473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203</v>
      </c>
      <c r="B78" s="69" t="s">
        <v>204</v>
      </c>
      <c r="C78" s="252">
        <f>SUM(C79:C81)</f>
        <v>0</v>
      </c>
      <c r="D78" s="126">
        <f aca="true" t="shared" si="18" ref="D78:K78">SUM(D79:D81)</f>
        <v>9145169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9145169</v>
      </c>
      <c r="K78" s="252">
        <f t="shared" si="18"/>
        <v>9145169</v>
      </c>
    </row>
    <row r="79" spans="1:11" s="43" customFormat="1" ht="12" customHeight="1">
      <c r="A79" s="153" t="s">
        <v>224</v>
      </c>
      <c r="B79" s="139" t="s">
        <v>205</v>
      </c>
      <c r="C79" s="473"/>
      <c r="D79" s="130">
        <v>9145169</v>
      </c>
      <c r="E79" s="130"/>
      <c r="F79" s="130"/>
      <c r="G79" s="130"/>
      <c r="H79" s="130"/>
      <c r="I79" s="130"/>
      <c r="J79" s="275">
        <f>D79+E79+F79+G79+H79+I79</f>
        <v>9145169</v>
      </c>
      <c r="K79" s="257">
        <f>C79+J79</f>
        <v>9145169</v>
      </c>
    </row>
    <row r="80" spans="1:11" s="43" customFormat="1" ht="12" customHeight="1">
      <c r="A80" s="154" t="s">
        <v>225</v>
      </c>
      <c r="B80" s="140" t="s">
        <v>206</v>
      </c>
      <c r="C80" s="473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226</v>
      </c>
      <c r="B81" s="246" t="s">
        <v>430</v>
      </c>
      <c r="C81" s="473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207</v>
      </c>
      <c r="B82" s="69" t="s">
        <v>227</v>
      </c>
      <c r="C82" s="252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208</v>
      </c>
      <c r="B83" s="139" t="s">
        <v>209</v>
      </c>
      <c r="C83" s="473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210</v>
      </c>
      <c r="B84" s="140" t="s">
        <v>211</v>
      </c>
      <c r="C84" s="473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212</v>
      </c>
      <c r="B85" s="140" t="s">
        <v>213</v>
      </c>
      <c r="C85" s="473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214</v>
      </c>
      <c r="B86" s="141" t="s">
        <v>215</v>
      </c>
      <c r="C86" s="473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216</v>
      </c>
      <c r="B87" s="69" t="s">
        <v>332</v>
      </c>
      <c r="C87" s="490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353</v>
      </c>
      <c r="B88" s="69" t="s">
        <v>217</v>
      </c>
      <c r="C88" s="490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354</v>
      </c>
      <c r="B89" s="69" t="s">
        <v>335</v>
      </c>
      <c r="C89" s="256">
        <f>+C66+C70+C75+C78+C82+C88+C87</f>
        <v>180421286</v>
      </c>
      <c r="D89" s="132">
        <f aca="true" t="shared" si="22" ref="D89:K89">+D66+D70+D75+D78+D82+D88+D87</f>
        <v>8705314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8705314</v>
      </c>
      <c r="K89" s="256">
        <f t="shared" si="22"/>
        <v>189126600</v>
      </c>
    </row>
    <row r="90" spans="1:11" s="42" customFormat="1" ht="12" customHeight="1" thickBot="1">
      <c r="A90" s="160" t="s">
        <v>355</v>
      </c>
      <c r="B90" s="319" t="s">
        <v>356</v>
      </c>
      <c r="C90" s="256">
        <f>+C65+C89</f>
        <v>686702123</v>
      </c>
      <c r="D90" s="132">
        <f aca="true" t="shared" si="23" ref="D90:K90">+D65+D89</f>
        <v>280006417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280006417</v>
      </c>
      <c r="K90" s="256">
        <f t="shared" si="23"/>
        <v>966708540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30" t="s">
        <v>36</v>
      </c>
      <c r="B92" s="531"/>
      <c r="C92" s="531"/>
      <c r="D92" s="531"/>
      <c r="E92" s="531"/>
      <c r="F92" s="531"/>
      <c r="G92" s="531"/>
      <c r="H92" s="531"/>
      <c r="I92" s="531"/>
      <c r="J92" s="531"/>
      <c r="K92" s="532"/>
    </row>
    <row r="93" spans="1:11" s="44" customFormat="1" ht="12" customHeight="1" thickBot="1">
      <c r="A93" s="133" t="s">
        <v>3</v>
      </c>
      <c r="B93" s="23" t="s">
        <v>360</v>
      </c>
      <c r="C93" s="125">
        <f>+C94+C95+C96+C97+C98+C111</f>
        <v>415960657</v>
      </c>
      <c r="D93" s="260">
        <f aca="true" t="shared" si="24" ref="D93:K93">+D94+D95+D96+D97+D98+D111</f>
        <v>120041005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120041005</v>
      </c>
      <c r="K93" s="263">
        <f t="shared" si="24"/>
        <v>536001662</v>
      </c>
    </row>
    <row r="94" spans="1:11" ht="12" customHeight="1">
      <c r="A94" s="161" t="s">
        <v>58</v>
      </c>
      <c r="B94" s="7" t="s">
        <v>32</v>
      </c>
      <c r="C94" s="491">
        <v>65393758</v>
      </c>
      <c r="D94" s="261">
        <v>21643200</v>
      </c>
      <c r="E94" s="261"/>
      <c r="F94" s="261"/>
      <c r="G94" s="261"/>
      <c r="H94" s="261"/>
      <c r="I94" s="186"/>
      <c r="J94" s="276">
        <f aca="true" t="shared" si="25" ref="J94:J113">D94+E94+F94+G94+H94+I94</f>
        <v>21643200</v>
      </c>
      <c r="K94" s="264">
        <f aca="true" t="shared" si="26" ref="K94:K113">C94+J94</f>
        <v>87036958</v>
      </c>
    </row>
    <row r="95" spans="1:11" ht="12" customHeight="1">
      <c r="A95" s="154" t="s">
        <v>59</v>
      </c>
      <c r="B95" s="5" t="s">
        <v>101</v>
      </c>
      <c r="C95" s="471">
        <v>11146408</v>
      </c>
      <c r="D95" s="127">
        <v>3500000</v>
      </c>
      <c r="E95" s="127"/>
      <c r="F95" s="127"/>
      <c r="G95" s="127"/>
      <c r="H95" s="127"/>
      <c r="I95" s="127"/>
      <c r="J95" s="277">
        <f t="shared" si="25"/>
        <v>3500000</v>
      </c>
      <c r="K95" s="254">
        <f t="shared" si="26"/>
        <v>14646408</v>
      </c>
    </row>
    <row r="96" spans="1:11" ht="12" customHeight="1">
      <c r="A96" s="154" t="s">
        <v>60</v>
      </c>
      <c r="B96" s="5" t="s">
        <v>77</v>
      </c>
      <c r="C96" s="472">
        <v>100779852</v>
      </c>
      <c r="D96" s="129">
        <v>16087882</v>
      </c>
      <c r="E96" s="129"/>
      <c r="F96" s="129"/>
      <c r="G96" s="129"/>
      <c r="H96" s="127"/>
      <c r="I96" s="129"/>
      <c r="J96" s="278">
        <f t="shared" si="25"/>
        <v>16087882</v>
      </c>
      <c r="K96" s="255">
        <f t="shared" si="26"/>
        <v>116867734</v>
      </c>
    </row>
    <row r="97" spans="1:11" ht="12" customHeight="1">
      <c r="A97" s="154" t="s">
        <v>61</v>
      </c>
      <c r="B97" s="8" t="s">
        <v>102</v>
      </c>
      <c r="C97" s="472">
        <v>9400000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9400000</v>
      </c>
    </row>
    <row r="98" spans="1:11" ht="12" customHeight="1">
      <c r="A98" s="154" t="s">
        <v>69</v>
      </c>
      <c r="B98" s="16" t="s">
        <v>103</v>
      </c>
      <c r="C98" s="472">
        <v>209240639</v>
      </c>
      <c r="D98" s="129">
        <v>-11627385</v>
      </c>
      <c r="E98" s="129"/>
      <c r="F98" s="129"/>
      <c r="G98" s="129"/>
      <c r="H98" s="129"/>
      <c r="I98" s="129"/>
      <c r="J98" s="278">
        <f t="shared" si="25"/>
        <v>-11627385</v>
      </c>
      <c r="K98" s="255">
        <f t="shared" si="26"/>
        <v>197613254</v>
      </c>
    </row>
    <row r="99" spans="1:11" ht="12" customHeight="1">
      <c r="A99" s="154" t="s">
        <v>62</v>
      </c>
      <c r="B99" s="5" t="s">
        <v>357</v>
      </c>
      <c r="C99" s="472"/>
      <c r="D99" s="129">
        <v>525015</v>
      </c>
      <c r="E99" s="129"/>
      <c r="F99" s="129"/>
      <c r="G99" s="129"/>
      <c r="H99" s="129"/>
      <c r="I99" s="129"/>
      <c r="J99" s="278">
        <f t="shared" si="25"/>
        <v>525015</v>
      </c>
      <c r="K99" s="255">
        <f t="shared" si="26"/>
        <v>525015</v>
      </c>
    </row>
    <row r="100" spans="1:11" ht="12" customHeight="1">
      <c r="A100" s="154" t="s">
        <v>63</v>
      </c>
      <c r="B100" s="50" t="s">
        <v>298</v>
      </c>
      <c r="C100" s="472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297</v>
      </c>
      <c r="C101" s="472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233</v>
      </c>
      <c r="C102" s="472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234</v>
      </c>
      <c r="C103" s="472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235</v>
      </c>
      <c r="C104" s="472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236</v>
      </c>
      <c r="C105" s="472">
        <v>121740639</v>
      </c>
      <c r="D105" s="129">
        <v>-3000000</v>
      </c>
      <c r="E105" s="129"/>
      <c r="F105" s="129"/>
      <c r="G105" s="129"/>
      <c r="H105" s="129"/>
      <c r="I105" s="129"/>
      <c r="J105" s="278">
        <f t="shared" si="25"/>
        <v>-3000000</v>
      </c>
      <c r="K105" s="255">
        <f t="shared" si="26"/>
        <v>118740639</v>
      </c>
    </row>
    <row r="106" spans="1:11" ht="12" customHeight="1">
      <c r="A106" s="154" t="s">
        <v>104</v>
      </c>
      <c r="B106" s="50" t="s">
        <v>237</v>
      </c>
      <c r="C106" s="472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231</v>
      </c>
      <c r="B107" s="51" t="s">
        <v>238</v>
      </c>
      <c r="C107" s="472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232</v>
      </c>
      <c r="B108" s="52" t="s">
        <v>239</v>
      </c>
      <c r="C108" s="472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295</v>
      </c>
      <c r="B109" s="52" t="s">
        <v>240</v>
      </c>
      <c r="C109" s="472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296</v>
      </c>
      <c r="B110" s="51" t="s">
        <v>241</v>
      </c>
      <c r="C110" s="471">
        <v>87500000</v>
      </c>
      <c r="D110" s="127">
        <v>-9152400</v>
      </c>
      <c r="E110" s="127"/>
      <c r="F110" s="127"/>
      <c r="G110" s="127"/>
      <c r="H110" s="127"/>
      <c r="I110" s="127"/>
      <c r="J110" s="277">
        <f t="shared" si="25"/>
        <v>-9152400</v>
      </c>
      <c r="K110" s="254">
        <f t="shared" si="26"/>
        <v>78347600</v>
      </c>
    </row>
    <row r="111" spans="1:11" ht="12" customHeight="1">
      <c r="A111" s="154" t="s">
        <v>300</v>
      </c>
      <c r="B111" s="8" t="s">
        <v>33</v>
      </c>
      <c r="C111" s="471">
        <v>20000000</v>
      </c>
      <c r="D111" s="127">
        <v>90437308</v>
      </c>
      <c r="E111" s="127"/>
      <c r="F111" s="127"/>
      <c r="G111" s="127"/>
      <c r="H111" s="127"/>
      <c r="I111" s="127"/>
      <c r="J111" s="277">
        <f t="shared" si="25"/>
        <v>90437308</v>
      </c>
      <c r="K111" s="254">
        <f t="shared" si="26"/>
        <v>110437308</v>
      </c>
    </row>
    <row r="112" spans="1:11" ht="12" customHeight="1">
      <c r="A112" s="155" t="s">
        <v>301</v>
      </c>
      <c r="B112" s="5" t="s">
        <v>358</v>
      </c>
      <c r="C112" s="472">
        <v>20000000</v>
      </c>
      <c r="D112" s="129">
        <v>78695557</v>
      </c>
      <c r="E112" s="129"/>
      <c r="F112" s="129"/>
      <c r="G112" s="129"/>
      <c r="H112" s="129"/>
      <c r="I112" s="129"/>
      <c r="J112" s="278">
        <f t="shared" si="25"/>
        <v>78695557</v>
      </c>
      <c r="K112" s="255">
        <f t="shared" si="26"/>
        <v>98695557</v>
      </c>
    </row>
    <row r="113" spans="1:11" ht="12" customHeight="1" thickBot="1">
      <c r="A113" s="163" t="s">
        <v>302</v>
      </c>
      <c r="B113" s="53" t="s">
        <v>359</v>
      </c>
      <c r="C113" s="492"/>
      <c r="D113" s="187"/>
      <c r="E113" s="187"/>
      <c r="F113" s="187"/>
      <c r="G113" s="187"/>
      <c r="H113" s="187"/>
      <c r="I113" s="187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242</v>
      </c>
      <c r="C114" s="252">
        <f>+C115+C117+C119</f>
        <v>109634749</v>
      </c>
      <c r="D114" s="126">
        <f aca="true" t="shared" si="27" ref="D114:K114">+D115+D117+D119</f>
        <v>177261994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177261994</v>
      </c>
      <c r="K114" s="252">
        <f t="shared" si="27"/>
        <v>286896743</v>
      </c>
    </row>
    <row r="115" spans="1:11" ht="12" customHeight="1">
      <c r="A115" s="153" t="s">
        <v>64</v>
      </c>
      <c r="B115" s="5" t="s">
        <v>119</v>
      </c>
      <c r="C115" s="470">
        <v>43136139</v>
      </c>
      <c r="D115" s="128">
        <v>143355290</v>
      </c>
      <c r="E115" s="128"/>
      <c r="F115" s="128"/>
      <c r="G115" s="128"/>
      <c r="H115" s="128"/>
      <c r="I115" s="128"/>
      <c r="J115" s="167">
        <f aca="true" t="shared" si="28" ref="J115:J127">D115+E115+F115+G115+H115+I115</f>
        <v>143355290</v>
      </c>
      <c r="K115" s="253">
        <f aca="true" t="shared" si="29" ref="K115:K127">C115+J115</f>
        <v>186491429</v>
      </c>
    </row>
    <row r="116" spans="1:11" ht="12" customHeight="1">
      <c r="A116" s="153" t="s">
        <v>65</v>
      </c>
      <c r="B116" s="9" t="s">
        <v>246</v>
      </c>
      <c r="C116" s="470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471">
        <v>66498610</v>
      </c>
      <c r="D117" s="127">
        <v>33906704</v>
      </c>
      <c r="E117" s="127"/>
      <c r="F117" s="127"/>
      <c r="G117" s="127"/>
      <c r="H117" s="127"/>
      <c r="I117" s="127"/>
      <c r="J117" s="277">
        <f t="shared" si="28"/>
        <v>33906704</v>
      </c>
      <c r="K117" s="254">
        <f t="shared" si="29"/>
        <v>100405314</v>
      </c>
    </row>
    <row r="118" spans="1:11" ht="12" customHeight="1">
      <c r="A118" s="153" t="s">
        <v>67</v>
      </c>
      <c r="B118" s="9" t="s">
        <v>247</v>
      </c>
      <c r="C118" s="493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493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287</v>
      </c>
      <c r="C120" s="493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252</v>
      </c>
      <c r="C121" s="493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235</v>
      </c>
      <c r="C122" s="493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251</v>
      </c>
      <c r="C123" s="493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250</v>
      </c>
      <c r="C124" s="493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243</v>
      </c>
      <c r="B125" s="51" t="s">
        <v>238</v>
      </c>
      <c r="C125" s="493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244</v>
      </c>
      <c r="B126" s="51" t="s">
        <v>249</v>
      </c>
      <c r="C126" s="493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245</v>
      </c>
      <c r="B127" s="51" t="s">
        <v>248</v>
      </c>
      <c r="C127" s="494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305</v>
      </c>
      <c r="C128" s="252">
        <f>+C93+C114</f>
        <v>525595406</v>
      </c>
      <c r="D128" s="126">
        <f aca="true" t="shared" si="30" ref="D128:K128">+D93+D114</f>
        <v>297302999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297302999</v>
      </c>
      <c r="K128" s="252">
        <f t="shared" si="30"/>
        <v>822898405</v>
      </c>
    </row>
    <row r="129" spans="1:11" ht="12" customHeight="1" thickBot="1">
      <c r="A129" s="24" t="s">
        <v>6</v>
      </c>
      <c r="B129" s="47" t="s">
        <v>306</v>
      </c>
      <c r="C129" s="252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363</v>
      </c>
      <c r="C130" s="493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314</v>
      </c>
      <c r="C131" s="493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362</v>
      </c>
      <c r="C132" s="493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307</v>
      </c>
      <c r="C133" s="252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316</v>
      </c>
      <c r="C134" s="493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308</v>
      </c>
      <c r="C135" s="493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309</v>
      </c>
      <c r="C136" s="493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361</v>
      </c>
      <c r="C137" s="493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311</v>
      </c>
      <c r="C138" s="493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312</v>
      </c>
      <c r="C139" s="493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367</v>
      </c>
      <c r="C140" s="256">
        <f>+C141+C142+C144+C145+C143</f>
        <v>161106717</v>
      </c>
      <c r="D140" s="132">
        <f aca="true" t="shared" si="35" ref="D140:K140">+D141+D142+D144+D145+D143</f>
        <v>-17296582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-17296582</v>
      </c>
      <c r="K140" s="256">
        <f t="shared" si="35"/>
        <v>143810135</v>
      </c>
      <c r="Q140" s="67"/>
    </row>
    <row r="141" spans="1:11" ht="12.75">
      <c r="A141" s="153" t="s">
        <v>54</v>
      </c>
      <c r="B141" s="6" t="s">
        <v>253</v>
      </c>
      <c r="C141" s="493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254</v>
      </c>
      <c r="C142" s="493">
        <v>9147676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9147676</v>
      </c>
    </row>
    <row r="143" spans="1:11" ht="12" customHeight="1">
      <c r="A143" s="153" t="s">
        <v>170</v>
      </c>
      <c r="B143" s="6" t="s">
        <v>366</v>
      </c>
      <c r="C143" s="493">
        <v>151959041</v>
      </c>
      <c r="D143" s="127">
        <v>-17296582</v>
      </c>
      <c r="E143" s="127"/>
      <c r="F143" s="127"/>
      <c r="G143" s="127"/>
      <c r="H143" s="127"/>
      <c r="I143" s="127"/>
      <c r="J143" s="277">
        <f>D143+E143+F143+G143+H143+I143</f>
        <v>-17296582</v>
      </c>
      <c r="K143" s="254">
        <f>C143+J143</f>
        <v>134662459</v>
      </c>
    </row>
    <row r="144" spans="1:11" s="44" customFormat="1" ht="12" customHeight="1">
      <c r="A144" s="153" t="s">
        <v>171</v>
      </c>
      <c r="B144" s="6" t="s">
        <v>321</v>
      </c>
      <c r="C144" s="493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172</v>
      </c>
      <c r="B145" s="4" t="s">
        <v>272</v>
      </c>
      <c r="C145" s="493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322</v>
      </c>
      <c r="C146" s="266">
        <f>+C147+C148+C149+C150+C151</f>
        <v>0</v>
      </c>
      <c r="D146" s="189">
        <f aca="true" t="shared" si="36" ref="D146:K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317</v>
      </c>
      <c r="C147" s="493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324</v>
      </c>
      <c r="C148" s="493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182</v>
      </c>
      <c r="B149" s="6" t="s">
        <v>319</v>
      </c>
      <c r="C149" s="493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183</v>
      </c>
      <c r="B150" s="6" t="s">
        <v>364</v>
      </c>
      <c r="C150" s="493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323</v>
      </c>
      <c r="B151" s="4" t="s">
        <v>326</v>
      </c>
      <c r="C151" s="494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1" t="s">
        <v>10</v>
      </c>
      <c r="B152" s="47" t="s">
        <v>327</v>
      </c>
      <c r="C152" s="266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6">
        <f t="shared" si="38"/>
        <v>0</v>
      </c>
    </row>
    <row r="153" spans="1:11" ht="12.75" customHeight="1" thickBot="1">
      <c r="A153" s="181" t="s">
        <v>11</v>
      </c>
      <c r="B153" s="47" t="s">
        <v>328</v>
      </c>
      <c r="C153" s="266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330</v>
      </c>
      <c r="C154" s="267">
        <f>+C129+C133+C140+C146+C152+C153</f>
        <v>161106717</v>
      </c>
      <c r="D154" s="191">
        <f aca="true" t="shared" si="39" ref="D154:K154">+D129+D133+D140+D146+D152+D153</f>
        <v>-17296582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-17296582</v>
      </c>
      <c r="K154" s="267">
        <f t="shared" si="39"/>
        <v>143810135</v>
      </c>
    </row>
    <row r="155" spans="1:11" ht="15" customHeight="1" thickBot="1">
      <c r="A155" s="164" t="s">
        <v>13</v>
      </c>
      <c r="B155" s="114" t="s">
        <v>329</v>
      </c>
      <c r="C155" s="267">
        <f>+C128+C154</f>
        <v>686702123</v>
      </c>
      <c r="D155" s="191">
        <f aca="true" t="shared" si="40" ref="D155:K155">+D128+D154</f>
        <v>280006417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280006417</v>
      </c>
      <c r="K155" s="267">
        <f t="shared" si="40"/>
        <v>966708540</v>
      </c>
    </row>
    <row r="156" spans="1:11" ht="13.5" thickBot="1">
      <c r="A156" s="117"/>
      <c r="B156" s="118"/>
      <c r="C156" s="415">
        <f>C90-C155</f>
        <v>0</v>
      </c>
      <c r="D156" s="416"/>
      <c r="E156" s="416"/>
      <c r="F156" s="416"/>
      <c r="G156" s="416"/>
      <c r="H156" s="416"/>
      <c r="I156" s="417"/>
      <c r="J156" s="417"/>
      <c r="K156" s="418">
        <f>K90-K155</f>
        <v>0</v>
      </c>
    </row>
    <row r="157" spans="1:11" ht="15" customHeight="1" thickBot="1">
      <c r="A157" s="65" t="s">
        <v>365</v>
      </c>
      <c r="B157" s="66"/>
      <c r="C157" s="222"/>
      <c r="D157" s="262"/>
      <c r="E157" s="262"/>
      <c r="F157" s="262"/>
      <c r="G157" s="262"/>
      <c r="H157" s="262"/>
      <c r="I157" s="222"/>
      <c r="J157" s="312">
        <f>D157+E157+F157+G157+H157+I157</f>
        <v>0</v>
      </c>
      <c r="K157" s="266">
        <f>C157+J157</f>
        <v>0</v>
      </c>
    </row>
    <row r="158" spans="1:11" ht="14.25" customHeight="1" thickBot="1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2">
        <f>D158+E158+F158+G158+H158+I158</f>
        <v>0</v>
      </c>
      <c r="K158" s="266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0" r:id="rId1"/>
  <rowBreaks count="1" manualBreakCount="1"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SheetLayoutView="100" workbookViewId="0" topLeftCell="A118">
      <selection activeCell="B1" sqref="B1:K1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4" width="14.875" style="121" customWidth="1"/>
    <col min="5" max="7" width="14.875" style="121" hidden="1" customWidth="1"/>
    <col min="8" max="9" width="14.875" style="1" hidden="1" customWidth="1"/>
    <col min="10" max="10" width="15.875" style="1" hidden="1" customWidth="1"/>
    <col min="11" max="11" width="15.875" style="1" customWidth="1"/>
    <col min="12" max="16384" width="9.375" style="1" customWidth="1"/>
  </cols>
  <sheetData>
    <row r="1" spans="1:11" s="314" customFormat="1" ht="16.5" customHeight="1" thickBot="1">
      <c r="A1" s="396"/>
      <c r="B1" s="541" t="s">
        <v>629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16" customFormat="1" ht="21" customHeight="1" thickBot="1">
      <c r="A2" s="397" t="s">
        <v>39</v>
      </c>
      <c r="B2" s="533" t="str">
        <f>CONCATENATE(RM_ALAPADATOK!A3)</f>
        <v>Balatonszárszó Nagyközség Önkormányzata</v>
      </c>
      <c r="C2" s="534"/>
      <c r="D2" s="534"/>
      <c r="E2" s="534"/>
      <c r="F2" s="534"/>
      <c r="G2" s="534"/>
      <c r="H2" s="534"/>
      <c r="I2" s="535"/>
      <c r="J2" s="536"/>
      <c r="K2" s="315" t="s">
        <v>34</v>
      </c>
    </row>
    <row r="3" spans="1:11" s="316" customFormat="1" ht="36.75" thickBot="1">
      <c r="A3" s="397" t="s">
        <v>114</v>
      </c>
      <c r="B3" s="537" t="s">
        <v>461</v>
      </c>
      <c r="C3" s="538"/>
      <c r="D3" s="538"/>
      <c r="E3" s="538"/>
      <c r="F3" s="538"/>
      <c r="G3" s="538"/>
      <c r="H3" s="538"/>
      <c r="I3" s="539"/>
      <c r="J3" s="540"/>
      <c r="K3" s="317" t="s">
        <v>38</v>
      </c>
    </row>
    <row r="4" spans="1:11" s="318" customFormat="1" ht="15.75" customHeight="1" thickBot="1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CONCATENATE('Önk. össz. felhal.mérleg'!I2)</f>
        <v>Forintban!</v>
      </c>
    </row>
    <row r="5" spans="1:11" ht="40.5" customHeight="1" thickBot="1">
      <c r="A5" s="402" t="s">
        <v>115</v>
      </c>
      <c r="B5" s="389" t="s">
        <v>424</v>
      </c>
      <c r="C5" s="288" t="str">
        <f>CONCATENATE('Önk.összesen'!C9:K9)</f>
        <v>Eredeti
előirányzat</v>
      </c>
      <c r="D5" s="394" t="str">
        <f>CONCATENATE('Önk.összesen'!D9)</f>
        <v>1. sz. módosítás </v>
      </c>
      <c r="E5" s="289" t="str">
        <f>CONCATENATE('Önk.összesen'!E9)</f>
        <v>2. sz. módosítás </v>
      </c>
      <c r="F5" s="289" t="str">
        <f>CONCATENATE('Önk.összesen'!F9)</f>
        <v>3. sz. módosítás </v>
      </c>
      <c r="G5" s="289" t="str">
        <f>CONCATENATE('Önk.összesen'!G9)</f>
        <v>4. sz. módosítás </v>
      </c>
      <c r="H5" s="289" t="str">
        <f>CONCATENATE('Önk.összesen'!H9)</f>
        <v>5. sz. módosítás </v>
      </c>
      <c r="I5" s="289" t="str">
        <f>CONCATENATE('Önk.összesen'!I9)</f>
        <v>6. sz. módosítás </v>
      </c>
      <c r="J5" s="289" t="s">
        <v>431</v>
      </c>
      <c r="K5" s="290" t="str">
        <f>CONCATENATE('Önkorm.köt. felad.'!K5)</f>
        <v>1.számú módosítás utáni előirányzat</v>
      </c>
    </row>
    <row r="6" spans="1:11" s="40" customFormat="1" ht="12.75" customHeight="1" thickBot="1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453</v>
      </c>
      <c r="J6" s="404" t="s">
        <v>454</v>
      </c>
      <c r="K6" s="393" t="s">
        <v>455</v>
      </c>
    </row>
    <row r="7" spans="1:11" s="40" customFormat="1" ht="15.75" customHeight="1" thickBot="1">
      <c r="A7" s="530" t="s">
        <v>35</v>
      </c>
      <c r="B7" s="531"/>
      <c r="C7" s="531"/>
      <c r="D7" s="531"/>
      <c r="E7" s="531"/>
      <c r="F7" s="531"/>
      <c r="G7" s="531"/>
      <c r="H7" s="531"/>
      <c r="I7" s="531"/>
      <c r="J7" s="531"/>
      <c r="K7" s="532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3">
        <f aca="true" t="shared" si="0" ref="D8:I8">+D9+D10+D11+D12+D13+D14</f>
        <v>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4"/>
      <c r="E9" s="194"/>
      <c r="F9" s="194"/>
      <c r="G9" s="194"/>
      <c r="H9" s="194"/>
      <c r="I9" s="128"/>
      <c r="J9" s="167">
        <f>D9+E9+F9+G9+H9+I9</f>
        <v>0</v>
      </c>
      <c r="K9" s="253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5"/>
      <c r="E10" s="195"/>
      <c r="F10" s="195"/>
      <c r="G10" s="195"/>
      <c r="H10" s="195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5"/>
      <c r="E11" s="195"/>
      <c r="F11" s="195"/>
      <c r="G11" s="195"/>
      <c r="H11" s="195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5"/>
      <c r="E12" s="195"/>
      <c r="F12" s="195"/>
      <c r="G12" s="195"/>
      <c r="H12" s="195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>
      <c r="A13" s="154" t="s">
        <v>78</v>
      </c>
      <c r="B13" s="140" t="s">
        <v>352</v>
      </c>
      <c r="C13" s="128"/>
      <c r="D13" s="195"/>
      <c r="E13" s="195"/>
      <c r="F13" s="195"/>
      <c r="G13" s="195"/>
      <c r="H13" s="195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290</v>
      </c>
      <c r="C14" s="128"/>
      <c r="D14" s="195"/>
      <c r="E14" s="195"/>
      <c r="F14" s="195"/>
      <c r="G14" s="195"/>
      <c r="H14" s="195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3">
        <f aca="true" t="shared" si="3" ref="D15:K15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281</v>
      </c>
      <c r="C18" s="128"/>
      <c r="D18" s="195"/>
      <c r="E18" s="195"/>
      <c r="F18" s="195"/>
      <c r="G18" s="195"/>
      <c r="H18" s="195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282</v>
      </c>
      <c r="C19" s="128"/>
      <c r="D19" s="195"/>
      <c r="E19" s="195"/>
      <c r="F19" s="195"/>
      <c r="G19" s="195"/>
      <c r="H19" s="195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5"/>
      <c r="E20" s="195"/>
      <c r="F20" s="195"/>
      <c r="G20" s="195"/>
      <c r="H20" s="195"/>
      <c r="I20" s="127"/>
      <c r="J20" s="277">
        <f t="shared" si="2"/>
        <v>0</v>
      </c>
      <c r="K20" s="254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 aca="true" t="shared" si="5" ref="D22:K22">+D23+D24+D25+D26+D27</f>
        <v>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283</v>
      </c>
      <c r="C25" s="127"/>
      <c r="D25" s="195"/>
      <c r="E25" s="195"/>
      <c r="F25" s="195"/>
      <c r="G25" s="195"/>
      <c r="H25" s="195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284</v>
      </c>
      <c r="C26" s="127"/>
      <c r="D26" s="195"/>
      <c r="E26" s="195"/>
      <c r="F26" s="195"/>
      <c r="G26" s="195"/>
      <c r="H26" s="195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5"/>
      <c r="E27" s="195"/>
      <c r="F27" s="195"/>
      <c r="G27" s="195"/>
      <c r="H27" s="195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417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>
      <c r="A30" s="153" t="s">
        <v>152</v>
      </c>
      <c r="B30" s="139" t="str">
        <f>'Önk.összesen'!B33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0</v>
      </c>
    </row>
    <row r="31" spans="1:11" s="43" customFormat="1" ht="12" customHeight="1">
      <c r="A31" s="154" t="s">
        <v>153</v>
      </c>
      <c r="B31" s="139" t="str">
        <f>'Önk.összesen'!B34</f>
        <v>Telekadó</v>
      </c>
      <c r="C31" s="127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39" t="str">
        <f>'Önk.összesen'!B35</f>
        <v>Magánszemélyek kommunális adója</v>
      </c>
      <c r="C32" s="127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>
      <c r="A33" s="154" t="s">
        <v>155</v>
      </c>
      <c r="B33" s="139" t="str">
        <f>'Önk.összesen'!B36</f>
        <v>Iparűzésiadó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414</v>
      </c>
      <c r="B34" s="139" t="str">
        <f>'Önk.összesen'!B37</f>
        <v>Gépjárműadó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>
      <c r="A35" s="154" t="s">
        <v>415</v>
      </c>
      <c r="B35" s="139" t="str">
        <f>'Önk.összesen'!B38</f>
        <v>Idegenforgalmi adó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416</v>
      </c>
      <c r="B36" s="139" t="str">
        <f>'Önk.összesen'!B39</f>
        <v>Egyéb közhatalmi bevételek</v>
      </c>
      <c r="C36" s="129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291</v>
      </c>
      <c r="C37" s="126">
        <f>SUM(C38:C48)</f>
        <v>6500000</v>
      </c>
      <c r="D37" s="193">
        <f aca="true" t="shared" si="9" ref="D37:K37">SUM(D38:D48)</f>
        <v>1000000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1000000</v>
      </c>
      <c r="K37" s="252">
        <f t="shared" si="9"/>
        <v>7500000</v>
      </c>
    </row>
    <row r="38" spans="1:11" s="43" customFormat="1" ht="12" customHeight="1">
      <c r="A38" s="153" t="s">
        <v>51</v>
      </c>
      <c r="B38" s="139" t="s">
        <v>159</v>
      </c>
      <c r="C38" s="128"/>
      <c r="D38" s="194"/>
      <c r="E38" s="194"/>
      <c r="F38" s="194"/>
      <c r="G38" s="194"/>
      <c r="H38" s="194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160</v>
      </c>
      <c r="C39" s="127">
        <v>2000000</v>
      </c>
      <c r="D39" s="195">
        <v>1000000</v>
      </c>
      <c r="E39" s="195"/>
      <c r="F39" s="195"/>
      <c r="G39" s="195"/>
      <c r="H39" s="195"/>
      <c r="I39" s="127"/>
      <c r="J39" s="277">
        <f t="shared" si="2"/>
        <v>1000000</v>
      </c>
      <c r="K39" s="254">
        <f t="shared" si="10"/>
        <v>3000000</v>
      </c>
    </row>
    <row r="40" spans="1:11" s="43" customFormat="1" ht="12" customHeight="1">
      <c r="A40" s="154" t="s">
        <v>53</v>
      </c>
      <c r="B40" s="140" t="s">
        <v>161</v>
      </c>
      <c r="C40" s="127"/>
      <c r="D40" s="195"/>
      <c r="E40" s="195"/>
      <c r="F40" s="195"/>
      <c r="G40" s="195"/>
      <c r="H40" s="195"/>
      <c r="I40" s="127"/>
      <c r="J40" s="277">
        <f t="shared" si="2"/>
        <v>0</v>
      </c>
      <c r="K40" s="254">
        <f t="shared" si="10"/>
        <v>0</v>
      </c>
    </row>
    <row r="41" spans="1:11" s="43" customFormat="1" ht="12" customHeight="1">
      <c r="A41" s="154" t="s">
        <v>93</v>
      </c>
      <c r="B41" s="140" t="s">
        <v>162</v>
      </c>
      <c r="C41" s="127">
        <v>4000000</v>
      </c>
      <c r="D41" s="195"/>
      <c r="E41" s="195"/>
      <c r="F41" s="195"/>
      <c r="G41" s="195"/>
      <c r="H41" s="195"/>
      <c r="I41" s="127"/>
      <c r="J41" s="277">
        <f t="shared" si="2"/>
        <v>0</v>
      </c>
      <c r="K41" s="254">
        <f t="shared" si="10"/>
        <v>4000000</v>
      </c>
    </row>
    <row r="42" spans="1:11" s="43" customFormat="1" ht="12" customHeight="1">
      <c r="A42" s="154" t="s">
        <v>94</v>
      </c>
      <c r="B42" s="140" t="s">
        <v>163</v>
      </c>
      <c r="C42" s="127"/>
      <c r="D42" s="195"/>
      <c r="E42" s="195"/>
      <c r="F42" s="195"/>
      <c r="G42" s="195"/>
      <c r="H42" s="195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164</v>
      </c>
      <c r="C43" s="127">
        <v>500000</v>
      </c>
      <c r="D43" s="195"/>
      <c r="E43" s="195"/>
      <c r="F43" s="195"/>
      <c r="G43" s="195"/>
      <c r="H43" s="195"/>
      <c r="I43" s="127"/>
      <c r="J43" s="277">
        <f t="shared" si="2"/>
        <v>0</v>
      </c>
      <c r="K43" s="254">
        <f t="shared" si="10"/>
        <v>500000</v>
      </c>
    </row>
    <row r="44" spans="1:11" s="43" customFormat="1" ht="12" customHeight="1">
      <c r="A44" s="154" t="s">
        <v>96</v>
      </c>
      <c r="B44" s="140" t="s">
        <v>165</v>
      </c>
      <c r="C44" s="127"/>
      <c r="D44" s="195"/>
      <c r="E44" s="195"/>
      <c r="F44" s="195"/>
      <c r="G44" s="195"/>
      <c r="H44" s="195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166</v>
      </c>
      <c r="C45" s="127"/>
      <c r="D45" s="195"/>
      <c r="E45" s="195"/>
      <c r="F45" s="195"/>
      <c r="G45" s="195"/>
      <c r="H45" s="195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>
      <c r="A49" s="24" t="s">
        <v>8</v>
      </c>
      <c r="B49" s="18" t="s">
        <v>169</v>
      </c>
      <c r="C49" s="126">
        <f>SUM(C50:C54)</f>
        <v>0</v>
      </c>
      <c r="D49" s="193">
        <f aca="true" t="shared" si="11" ref="D49:K49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172</v>
      </c>
      <c r="B54" s="313" t="s">
        <v>177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178</v>
      </c>
      <c r="C55" s="126">
        <f>SUM(C56:C58)</f>
        <v>9332987</v>
      </c>
      <c r="D55" s="193">
        <f aca="true" t="shared" si="12" ref="D55:K55">SUM(D56:D58)</f>
        <v>-7440897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-7440897</v>
      </c>
      <c r="K55" s="252">
        <f t="shared" si="12"/>
        <v>1892090</v>
      </c>
    </row>
    <row r="56" spans="1:11" s="43" customFormat="1" ht="12" customHeight="1">
      <c r="A56" s="153" t="s">
        <v>56</v>
      </c>
      <c r="B56" s="139" t="s">
        <v>179</v>
      </c>
      <c r="C56" s="128"/>
      <c r="D56" s="194"/>
      <c r="E56" s="194"/>
      <c r="F56" s="194"/>
      <c r="G56" s="194"/>
      <c r="H56" s="194"/>
      <c r="I56" s="128"/>
      <c r="J56" s="167">
        <f t="shared" si="2"/>
        <v>0</v>
      </c>
      <c r="K56" s="253">
        <f>C56+J56</f>
        <v>0</v>
      </c>
    </row>
    <row r="57" spans="1:11" s="43" customFormat="1" ht="24" customHeight="1">
      <c r="A57" s="154" t="s">
        <v>57</v>
      </c>
      <c r="B57" s="140" t="s">
        <v>285</v>
      </c>
      <c r="C57" s="127"/>
      <c r="D57" s="195"/>
      <c r="E57" s="195"/>
      <c r="F57" s="195"/>
      <c r="G57" s="195"/>
      <c r="H57" s="195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182</v>
      </c>
      <c r="B58" s="140" t="s">
        <v>180</v>
      </c>
      <c r="C58" s="127">
        <v>9332987</v>
      </c>
      <c r="D58" s="195">
        <v>-7440897</v>
      </c>
      <c r="E58" s="195"/>
      <c r="F58" s="195"/>
      <c r="G58" s="195"/>
      <c r="H58" s="195"/>
      <c r="I58" s="127"/>
      <c r="J58" s="277">
        <f t="shared" si="2"/>
        <v>-7440897</v>
      </c>
      <c r="K58" s="254">
        <f>C58+J58</f>
        <v>1892090</v>
      </c>
    </row>
    <row r="59" spans="1:11" s="43" customFormat="1" ht="12" customHeight="1" thickBot="1">
      <c r="A59" s="155" t="s">
        <v>183</v>
      </c>
      <c r="B59" s="141" t="s">
        <v>181</v>
      </c>
      <c r="C59" s="129"/>
      <c r="D59" s="196"/>
      <c r="E59" s="196"/>
      <c r="F59" s="196"/>
      <c r="G59" s="196"/>
      <c r="H59" s="196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184</v>
      </c>
      <c r="C60" s="126">
        <f>SUM(C61:C63)</f>
        <v>200000</v>
      </c>
      <c r="D60" s="193">
        <f aca="true" t="shared" si="13" ref="D60:K60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200000</v>
      </c>
    </row>
    <row r="61" spans="1:11" s="43" customFormat="1" ht="12" customHeight="1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31.5" customHeight="1">
      <c r="A62" s="154" t="s">
        <v>100</v>
      </c>
      <c r="B62" s="140" t="s">
        <v>286</v>
      </c>
      <c r="C62" s="130">
        <v>200000</v>
      </c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200000</v>
      </c>
    </row>
    <row r="63" spans="1:11" s="43" customFormat="1" ht="12" customHeight="1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189</v>
      </c>
      <c r="C65" s="132">
        <f>+C8+C15+C22+C29+C37+C49+C55+C60</f>
        <v>16032987</v>
      </c>
      <c r="D65" s="197">
        <f aca="true" t="shared" si="14" ref="D65:K65">+D8+D15+D22+D29+D37+D49+D55+D60</f>
        <v>-6440897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-6440897</v>
      </c>
      <c r="K65" s="256">
        <f t="shared" si="14"/>
        <v>9592090</v>
      </c>
    </row>
    <row r="66" spans="1:11" s="43" customFormat="1" ht="12" customHeight="1" thickBot="1">
      <c r="A66" s="156" t="s">
        <v>276</v>
      </c>
      <c r="B66" s="69" t="s">
        <v>191</v>
      </c>
      <c r="C66" s="126">
        <f>SUM(C67:C69)</f>
        <v>0</v>
      </c>
      <c r="D66" s="193">
        <f aca="true" t="shared" si="15" ref="D66:K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229</v>
      </c>
      <c r="B69" s="269" t="s">
        <v>194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195</v>
      </c>
      <c r="B70" s="69" t="s">
        <v>196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197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428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220</v>
      </c>
      <c r="B73" s="244" t="s">
        <v>198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221</v>
      </c>
      <c r="B74" s="245" t="s">
        <v>429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199</v>
      </c>
      <c r="B75" s="69" t="s">
        <v>200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0</v>
      </c>
    </row>
    <row r="76" spans="1:11" s="43" customFormat="1" ht="12" customHeight="1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0</v>
      </c>
    </row>
    <row r="77" spans="1:11" s="43" customFormat="1" ht="12" customHeight="1" thickBot="1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203</v>
      </c>
      <c r="B78" s="69" t="s">
        <v>204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226</v>
      </c>
      <c r="B81" s="246" t="s">
        <v>430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207</v>
      </c>
      <c r="B82" s="69" t="s">
        <v>227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354</v>
      </c>
      <c r="B89" s="69" t="s">
        <v>335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0</v>
      </c>
    </row>
    <row r="90" spans="1:11" s="42" customFormat="1" ht="12" customHeight="1" thickBot="1">
      <c r="A90" s="160" t="s">
        <v>355</v>
      </c>
      <c r="B90" s="319" t="s">
        <v>356</v>
      </c>
      <c r="C90" s="132">
        <f>+C65+C89</f>
        <v>16032987</v>
      </c>
      <c r="D90" s="132">
        <f aca="true" t="shared" si="23" ref="D90:K90">+D65+D89</f>
        <v>-6440897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-6440897</v>
      </c>
      <c r="K90" s="256">
        <f t="shared" si="23"/>
        <v>9592090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30" t="s">
        <v>36</v>
      </c>
      <c r="B92" s="531"/>
      <c r="C92" s="531"/>
      <c r="D92" s="531"/>
      <c r="E92" s="531"/>
      <c r="F92" s="531"/>
      <c r="G92" s="531"/>
      <c r="H92" s="531"/>
      <c r="I92" s="531"/>
      <c r="J92" s="531"/>
      <c r="K92" s="532"/>
    </row>
    <row r="93" spans="1:11" s="44" customFormat="1" ht="12" customHeight="1" thickBot="1">
      <c r="A93" s="133" t="s">
        <v>3</v>
      </c>
      <c r="B93" s="23" t="s">
        <v>360</v>
      </c>
      <c r="C93" s="125">
        <f>+C94+C95+C96+C97+C98+C111</f>
        <v>16032987</v>
      </c>
      <c r="D93" s="260">
        <f aca="true" t="shared" si="24" ref="D93:K93">+D94+D95+D96+D97+D98+D111</f>
        <v>-6440897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-6440897</v>
      </c>
      <c r="K93" s="263">
        <f t="shared" si="24"/>
        <v>9592090</v>
      </c>
    </row>
    <row r="94" spans="1:11" ht="12" customHeight="1">
      <c r="A94" s="161" t="s">
        <v>58</v>
      </c>
      <c r="B94" s="7" t="s">
        <v>32</v>
      </c>
      <c r="C94" s="186"/>
      <c r="D94" s="261"/>
      <c r="E94" s="261"/>
      <c r="F94" s="261"/>
      <c r="G94" s="261"/>
      <c r="H94" s="261"/>
      <c r="I94" s="186"/>
      <c r="J94" s="276">
        <f aca="true" t="shared" si="25" ref="J94:J113">D94+E94+F94+G94+H94+I94</f>
        <v>0</v>
      </c>
      <c r="K94" s="264">
        <f aca="true" t="shared" si="26" ref="K94:K113">C94+J94</f>
        <v>0</v>
      </c>
    </row>
    <row r="95" spans="1:11" ht="12" customHeight="1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0</v>
      </c>
    </row>
    <row r="96" spans="1:11" ht="12" customHeight="1">
      <c r="A96" s="154" t="s">
        <v>60</v>
      </c>
      <c r="B96" s="5" t="s">
        <v>77</v>
      </c>
      <c r="C96" s="129">
        <v>15732987</v>
      </c>
      <c r="D96" s="129">
        <v>-6440897</v>
      </c>
      <c r="E96" s="129"/>
      <c r="F96" s="129"/>
      <c r="G96" s="129"/>
      <c r="H96" s="127"/>
      <c r="I96" s="129"/>
      <c r="J96" s="278">
        <f t="shared" si="25"/>
        <v>-6440897</v>
      </c>
      <c r="K96" s="255">
        <f t="shared" si="26"/>
        <v>9292090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>
      <c r="A98" s="154" t="s">
        <v>69</v>
      </c>
      <c r="B98" s="16" t="s">
        <v>103</v>
      </c>
      <c r="C98" s="129">
        <v>300000</v>
      </c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300000</v>
      </c>
    </row>
    <row r="99" spans="1:11" ht="12" customHeight="1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0</v>
      </c>
    </row>
    <row r="111" spans="1:11" ht="12" customHeight="1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>
      <c r="A113" s="163" t="s">
        <v>302</v>
      </c>
      <c r="B113" s="53" t="s">
        <v>359</v>
      </c>
      <c r="C113" s="187"/>
      <c r="D113" s="187"/>
      <c r="E113" s="187"/>
      <c r="F113" s="187"/>
      <c r="G113" s="187"/>
      <c r="H113" s="187"/>
      <c r="I113" s="187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242</v>
      </c>
      <c r="C114" s="126">
        <f>+C115+C117+C119</f>
        <v>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3">
        <f aca="true" t="shared" si="29" ref="K115:K127">C115+J115</f>
        <v>0</v>
      </c>
    </row>
    <row r="116" spans="1:11" ht="12" customHeight="1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0</v>
      </c>
    </row>
    <row r="118" spans="1:11" ht="12" customHeight="1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305</v>
      </c>
      <c r="C128" s="126">
        <f>+C93+C114</f>
        <v>16032987</v>
      </c>
      <c r="D128" s="126">
        <f aca="true" t="shared" si="30" ref="D128:K128">+D93+D114</f>
        <v>-6440897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-6440897</v>
      </c>
      <c r="K128" s="252">
        <f t="shared" si="30"/>
        <v>9592090</v>
      </c>
    </row>
    <row r="129" spans="1:11" ht="12" customHeight="1" thickBot="1">
      <c r="A129" s="24" t="s">
        <v>6</v>
      </c>
      <c r="B129" s="47" t="s">
        <v>306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307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367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1" ht="12.7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1" ht="12" customHeight="1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1" s="44" customFormat="1" ht="12" customHeight="1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322</v>
      </c>
      <c r="C146" s="189">
        <f>+C147+C148+C149+C150+C151</f>
        <v>0</v>
      </c>
      <c r="D146" s="189">
        <f aca="true" t="shared" si="36" ref="D146:K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1" t="s">
        <v>10</v>
      </c>
      <c r="B152" s="47" t="s">
        <v>327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6">
        <f t="shared" si="38"/>
        <v>0</v>
      </c>
    </row>
    <row r="153" spans="1:11" ht="12.75" customHeight="1" thickBot="1">
      <c r="A153" s="181" t="s">
        <v>11</v>
      </c>
      <c r="B153" s="47" t="s">
        <v>328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330</v>
      </c>
      <c r="C154" s="191">
        <f>+C129+C133+C140+C146+C152+C153</f>
        <v>0</v>
      </c>
      <c r="D154" s="191">
        <f aca="true" t="shared" si="39" ref="D154:K154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7">
        <f t="shared" si="39"/>
        <v>0</v>
      </c>
    </row>
    <row r="155" spans="1:11" ht="15" customHeight="1" thickBot="1">
      <c r="A155" s="164" t="s">
        <v>13</v>
      </c>
      <c r="B155" s="114" t="s">
        <v>329</v>
      </c>
      <c r="C155" s="191">
        <f>+C128+C154</f>
        <v>16032987</v>
      </c>
      <c r="D155" s="191">
        <f aca="true" t="shared" si="40" ref="D155:K155">+D128+D154</f>
        <v>-6440897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-6440897</v>
      </c>
      <c r="K155" s="267">
        <f t="shared" si="40"/>
        <v>9592090</v>
      </c>
    </row>
    <row r="156" spans="1:11" ht="13.5" thickBot="1">
      <c r="A156" s="117"/>
      <c r="B156" s="118"/>
      <c r="C156" s="415">
        <f>C90-C155</f>
        <v>0</v>
      </c>
      <c r="D156" s="416"/>
      <c r="E156" s="416"/>
      <c r="F156" s="416"/>
      <c r="G156" s="416"/>
      <c r="H156" s="416"/>
      <c r="I156" s="417"/>
      <c r="J156" s="417"/>
      <c r="K156" s="418">
        <f>K90-K155</f>
        <v>0</v>
      </c>
    </row>
    <row r="157" spans="1:11" ht="15" customHeight="1" thickBot="1">
      <c r="A157" s="65" t="s">
        <v>365</v>
      </c>
      <c r="B157" s="66"/>
      <c r="C157" s="222"/>
      <c r="D157" s="262"/>
      <c r="E157" s="262"/>
      <c r="F157" s="262"/>
      <c r="G157" s="262"/>
      <c r="H157" s="262"/>
      <c r="I157" s="222"/>
      <c r="J157" s="312">
        <f>D157+E157+F157+G157+H157+I157</f>
        <v>0</v>
      </c>
      <c r="K157" s="266">
        <f>C157+J157</f>
        <v>0</v>
      </c>
    </row>
    <row r="158" spans="1:11" ht="14.25" customHeight="1" thickBot="1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2">
        <f>D158+E158+F158+G158+H158+I158</f>
        <v>0</v>
      </c>
      <c r="K158" s="266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0" r:id="rId1"/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SheetLayoutView="100" workbookViewId="0" topLeftCell="A61">
      <selection activeCell="B1" sqref="B1:K1"/>
    </sheetView>
  </sheetViews>
  <sheetFormatPr defaultColWidth="9.00390625" defaultRowHeight="12.75"/>
  <cols>
    <col min="1" max="1" width="12.50390625" style="119" customWidth="1"/>
    <col min="2" max="2" width="62.00390625" style="120" customWidth="1"/>
    <col min="3" max="3" width="15.875" style="121" customWidth="1"/>
    <col min="4" max="4" width="14.875" style="121" customWidth="1"/>
    <col min="5" max="7" width="14.875" style="121" hidden="1" customWidth="1"/>
    <col min="8" max="9" width="14.875" style="1" hidden="1" customWidth="1"/>
    <col min="10" max="10" width="15.875" style="1" hidden="1" customWidth="1"/>
    <col min="11" max="11" width="15.875" style="1" customWidth="1"/>
    <col min="12" max="16384" width="9.375" style="1" customWidth="1"/>
  </cols>
  <sheetData>
    <row r="1" spans="1:11" s="314" customFormat="1" ht="16.5" customHeight="1" thickBot="1">
      <c r="A1" s="396"/>
      <c r="B1" s="541" t="s">
        <v>630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16" customFormat="1" ht="21" customHeight="1" thickBot="1">
      <c r="A2" s="397" t="s">
        <v>39</v>
      </c>
      <c r="B2" s="533" t="str">
        <f>CONCATENATE(RM_ALAPADATOK!A3)</f>
        <v>Balatonszárszó Nagyközség Önkormányzata</v>
      </c>
      <c r="C2" s="534"/>
      <c r="D2" s="534"/>
      <c r="E2" s="534"/>
      <c r="F2" s="534"/>
      <c r="G2" s="534"/>
      <c r="H2" s="534"/>
      <c r="I2" s="535"/>
      <c r="J2" s="536"/>
      <c r="K2" s="315" t="s">
        <v>34</v>
      </c>
    </row>
    <row r="3" spans="1:11" s="316" customFormat="1" ht="36.75" thickBot="1">
      <c r="A3" s="397" t="s">
        <v>114</v>
      </c>
      <c r="B3" s="537" t="s">
        <v>463</v>
      </c>
      <c r="C3" s="538"/>
      <c r="D3" s="538"/>
      <c r="E3" s="538"/>
      <c r="F3" s="538"/>
      <c r="G3" s="538"/>
      <c r="H3" s="538"/>
      <c r="I3" s="539"/>
      <c r="J3" s="540"/>
      <c r="K3" s="317" t="s">
        <v>288</v>
      </c>
    </row>
    <row r="4" spans="1:11" s="318" customFormat="1" ht="15.75" customHeight="1" thickBot="1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CONCATENATE('Önk. össz. felhal.mérleg'!I2)</f>
        <v>Forintban!</v>
      </c>
    </row>
    <row r="5" spans="1:11" ht="40.5" customHeight="1" thickBot="1">
      <c r="A5" s="402" t="s">
        <v>115</v>
      </c>
      <c r="B5" s="389" t="s">
        <v>424</v>
      </c>
      <c r="C5" s="288" t="str">
        <f>CONCATENATE('Önk.összesen'!C9:K9)</f>
        <v>Eredeti
előirányzat</v>
      </c>
      <c r="D5" s="289" t="str">
        <f>CONCATENATE('Önk.összesen'!D9)</f>
        <v>1. sz. módosítás </v>
      </c>
      <c r="E5" s="289" t="str">
        <f>CONCATENATE('Önk.összesen'!E9)</f>
        <v>2. sz. módosítás </v>
      </c>
      <c r="F5" s="289" t="str">
        <f>CONCATENATE('Önk.összesen'!F9)</f>
        <v>3. sz. módosítás </v>
      </c>
      <c r="G5" s="289" t="str">
        <f>CONCATENATE('Önk.összesen'!G9)</f>
        <v>4. sz. módosítás </v>
      </c>
      <c r="H5" s="289" t="str">
        <f>CONCATENATE('Önk.összesen'!H9)</f>
        <v>5. sz. módosítás </v>
      </c>
      <c r="I5" s="289" t="str">
        <f>CONCATENATE('Önk.összesen'!I9)</f>
        <v>6. sz. módosítás </v>
      </c>
      <c r="J5" s="289" t="s">
        <v>431</v>
      </c>
      <c r="K5" s="290" t="str">
        <f>CONCATENATE('Önk. önk.felad'!K5)</f>
        <v>1.számú módosítás utáni előirányzat</v>
      </c>
    </row>
    <row r="6" spans="1:11" s="40" customFormat="1" ht="12.75" customHeight="1" thickBot="1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453</v>
      </c>
      <c r="J6" s="404" t="s">
        <v>454</v>
      </c>
      <c r="K6" s="393" t="s">
        <v>455</v>
      </c>
    </row>
    <row r="7" spans="1:11" s="40" customFormat="1" ht="15.75" customHeight="1" thickBot="1">
      <c r="A7" s="530" t="s">
        <v>35</v>
      </c>
      <c r="B7" s="531"/>
      <c r="C7" s="531"/>
      <c r="D7" s="531"/>
      <c r="E7" s="531"/>
      <c r="F7" s="531"/>
      <c r="G7" s="531"/>
      <c r="H7" s="531"/>
      <c r="I7" s="531"/>
      <c r="J7" s="531"/>
      <c r="K7" s="532"/>
    </row>
    <row r="8" spans="1:11" s="40" customFormat="1" ht="12" customHeight="1" thickBot="1">
      <c r="A8" s="24" t="s">
        <v>3</v>
      </c>
      <c r="B8" s="18" t="s">
        <v>137</v>
      </c>
      <c r="C8" s="126">
        <f>+C9+C10+C11+C12+C13+C14</f>
        <v>0</v>
      </c>
      <c r="D8" s="193">
        <f aca="true" t="shared" si="0" ref="D8:I8">+D9+D10+D11+D12+D13+D14</f>
        <v>0</v>
      </c>
      <c r="E8" s="193">
        <f t="shared" si="0"/>
        <v>0</v>
      </c>
      <c r="F8" s="193">
        <f t="shared" si="0"/>
        <v>0</v>
      </c>
      <c r="G8" s="193">
        <f t="shared" si="0"/>
        <v>0</v>
      </c>
      <c r="H8" s="193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>
      <c r="A9" s="153" t="s">
        <v>58</v>
      </c>
      <c r="B9" s="139" t="s">
        <v>138</v>
      </c>
      <c r="C9" s="128"/>
      <c r="D9" s="194"/>
      <c r="E9" s="194"/>
      <c r="F9" s="194"/>
      <c r="G9" s="194"/>
      <c r="H9" s="194"/>
      <c r="I9" s="128"/>
      <c r="J9" s="167">
        <f>D9+E9+F9+G9+H9+I9</f>
        <v>0</v>
      </c>
      <c r="K9" s="253">
        <f aca="true" t="shared" si="1" ref="K9:K14">C9+J9</f>
        <v>0</v>
      </c>
    </row>
    <row r="10" spans="1:11" s="43" customFormat="1" ht="12" customHeight="1">
      <c r="A10" s="154" t="s">
        <v>59</v>
      </c>
      <c r="B10" s="140" t="s">
        <v>139</v>
      </c>
      <c r="C10" s="128"/>
      <c r="D10" s="195"/>
      <c r="E10" s="195"/>
      <c r="F10" s="195"/>
      <c r="G10" s="195"/>
      <c r="H10" s="195"/>
      <c r="I10" s="127"/>
      <c r="J10" s="167">
        <f aca="true" t="shared" si="2" ref="J10:J64">D10+E10+F10+G10+H10+I10</f>
        <v>0</v>
      </c>
      <c r="K10" s="253">
        <f t="shared" si="1"/>
        <v>0</v>
      </c>
    </row>
    <row r="11" spans="1:11" s="43" customFormat="1" ht="12" customHeight="1">
      <c r="A11" s="154" t="s">
        <v>60</v>
      </c>
      <c r="B11" s="140" t="s">
        <v>140</v>
      </c>
      <c r="C11" s="128"/>
      <c r="D11" s="195"/>
      <c r="E11" s="195"/>
      <c r="F11" s="195"/>
      <c r="G11" s="195"/>
      <c r="H11" s="195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>
      <c r="A12" s="154" t="s">
        <v>61</v>
      </c>
      <c r="B12" s="140" t="s">
        <v>141</v>
      </c>
      <c r="C12" s="128"/>
      <c r="D12" s="195"/>
      <c r="E12" s="195"/>
      <c r="F12" s="195"/>
      <c r="G12" s="195"/>
      <c r="H12" s="195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>
      <c r="A13" s="154" t="s">
        <v>78</v>
      </c>
      <c r="B13" s="140" t="s">
        <v>352</v>
      </c>
      <c r="C13" s="128"/>
      <c r="D13" s="195"/>
      <c r="E13" s="195"/>
      <c r="F13" s="195"/>
      <c r="G13" s="195"/>
      <c r="H13" s="195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>
      <c r="A14" s="155" t="s">
        <v>62</v>
      </c>
      <c r="B14" s="141" t="s">
        <v>290</v>
      </c>
      <c r="C14" s="128"/>
      <c r="D14" s="195"/>
      <c r="E14" s="195"/>
      <c r="F14" s="195"/>
      <c r="G14" s="195"/>
      <c r="H14" s="195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>
      <c r="A15" s="24" t="s">
        <v>4</v>
      </c>
      <c r="B15" s="69" t="s">
        <v>142</v>
      </c>
      <c r="C15" s="126">
        <f>+C16+C17+C18+C19+C20</f>
        <v>0</v>
      </c>
      <c r="D15" s="193">
        <f aca="true" t="shared" si="3" ref="D15:K15">+D16+D17+D18+D19+D20</f>
        <v>0</v>
      </c>
      <c r="E15" s="193">
        <f t="shared" si="3"/>
        <v>0</v>
      </c>
      <c r="F15" s="193">
        <f t="shared" si="3"/>
        <v>0</v>
      </c>
      <c r="G15" s="193">
        <f t="shared" si="3"/>
        <v>0</v>
      </c>
      <c r="H15" s="193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0</v>
      </c>
    </row>
    <row r="16" spans="1:11" s="42" customFormat="1" ht="12" customHeight="1">
      <c r="A16" s="153" t="s">
        <v>64</v>
      </c>
      <c r="B16" s="139" t="s">
        <v>143</v>
      </c>
      <c r="C16" s="128"/>
      <c r="D16" s="194"/>
      <c r="E16" s="194"/>
      <c r="F16" s="194"/>
      <c r="G16" s="194"/>
      <c r="H16" s="194"/>
      <c r="I16" s="128"/>
      <c r="J16" s="167">
        <f t="shared" si="2"/>
        <v>0</v>
      </c>
      <c r="K16" s="253">
        <f aca="true" t="shared" si="4" ref="K16:K21">C16+J16</f>
        <v>0</v>
      </c>
    </row>
    <row r="17" spans="1:11" s="42" customFormat="1" ht="12" customHeight="1">
      <c r="A17" s="154" t="s">
        <v>65</v>
      </c>
      <c r="B17" s="140" t="s">
        <v>144</v>
      </c>
      <c r="C17" s="128"/>
      <c r="D17" s="195"/>
      <c r="E17" s="195"/>
      <c r="F17" s="195"/>
      <c r="G17" s="195"/>
      <c r="H17" s="195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>
      <c r="A18" s="154" t="s">
        <v>66</v>
      </c>
      <c r="B18" s="140" t="s">
        <v>281</v>
      </c>
      <c r="C18" s="128"/>
      <c r="D18" s="195"/>
      <c r="E18" s="195"/>
      <c r="F18" s="195"/>
      <c r="G18" s="195"/>
      <c r="H18" s="195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>
      <c r="A19" s="154" t="s">
        <v>67</v>
      </c>
      <c r="B19" s="140" t="s">
        <v>282</v>
      </c>
      <c r="C19" s="128"/>
      <c r="D19" s="195"/>
      <c r="E19" s="195"/>
      <c r="F19" s="195"/>
      <c r="G19" s="195"/>
      <c r="H19" s="195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>
      <c r="A20" s="154" t="s">
        <v>68</v>
      </c>
      <c r="B20" s="140" t="s">
        <v>145</v>
      </c>
      <c r="C20" s="128"/>
      <c r="D20" s="195"/>
      <c r="E20" s="195"/>
      <c r="F20" s="195"/>
      <c r="G20" s="195"/>
      <c r="H20" s="195"/>
      <c r="I20" s="127"/>
      <c r="J20" s="277">
        <f t="shared" si="2"/>
        <v>0</v>
      </c>
      <c r="K20" s="254">
        <f t="shared" si="4"/>
        <v>0</v>
      </c>
    </row>
    <row r="21" spans="1:11" s="43" customFormat="1" ht="12" customHeight="1" thickBot="1">
      <c r="A21" s="155" t="s">
        <v>74</v>
      </c>
      <c r="B21" s="141" t="s">
        <v>146</v>
      </c>
      <c r="C21" s="128"/>
      <c r="D21" s="196"/>
      <c r="E21" s="196"/>
      <c r="F21" s="196"/>
      <c r="G21" s="196"/>
      <c r="H21" s="196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>
      <c r="A22" s="24" t="s">
        <v>5</v>
      </c>
      <c r="B22" s="18" t="s">
        <v>147</v>
      </c>
      <c r="C22" s="126">
        <f>+C23+C24+C25+C26+C27</f>
        <v>0</v>
      </c>
      <c r="D22" s="193">
        <f aca="true" t="shared" si="5" ref="D22:K22">+D23+D24+D25+D26+D27</f>
        <v>0</v>
      </c>
      <c r="E22" s="193">
        <f t="shared" si="5"/>
        <v>0</v>
      </c>
      <c r="F22" s="193">
        <f t="shared" si="5"/>
        <v>0</v>
      </c>
      <c r="G22" s="193">
        <f t="shared" si="5"/>
        <v>0</v>
      </c>
      <c r="H22" s="193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>
      <c r="A23" s="153" t="s">
        <v>47</v>
      </c>
      <c r="B23" s="139" t="s">
        <v>148</v>
      </c>
      <c r="C23" s="128"/>
      <c r="D23" s="194"/>
      <c r="E23" s="194"/>
      <c r="F23" s="194"/>
      <c r="G23" s="194"/>
      <c r="H23" s="194"/>
      <c r="I23" s="128"/>
      <c r="J23" s="167">
        <f t="shared" si="2"/>
        <v>0</v>
      </c>
      <c r="K23" s="253">
        <f aca="true" t="shared" si="6" ref="K23:K28">C23+J23</f>
        <v>0</v>
      </c>
    </row>
    <row r="24" spans="1:11" s="42" customFormat="1" ht="12" customHeight="1">
      <c r="A24" s="154" t="s">
        <v>48</v>
      </c>
      <c r="B24" s="140" t="s">
        <v>149</v>
      </c>
      <c r="C24" s="127"/>
      <c r="D24" s="195"/>
      <c r="E24" s="195"/>
      <c r="F24" s="195"/>
      <c r="G24" s="195"/>
      <c r="H24" s="195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>
      <c r="A25" s="154" t="s">
        <v>49</v>
      </c>
      <c r="B25" s="140" t="s">
        <v>283</v>
      </c>
      <c r="C25" s="127"/>
      <c r="D25" s="195"/>
      <c r="E25" s="195"/>
      <c r="F25" s="195"/>
      <c r="G25" s="195"/>
      <c r="H25" s="195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>
      <c r="A26" s="154" t="s">
        <v>50</v>
      </c>
      <c r="B26" s="140" t="s">
        <v>284</v>
      </c>
      <c r="C26" s="127"/>
      <c r="D26" s="195"/>
      <c r="E26" s="195"/>
      <c r="F26" s="195"/>
      <c r="G26" s="195"/>
      <c r="H26" s="195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>
      <c r="A27" s="154" t="s">
        <v>89</v>
      </c>
      <c r="B27" s="140" t="s">
        <v>150</v>
      </c>
      <c r="C27" s="127"/>
      <c r="D27" s="195"/>
      <c r="E27" s="195"/>
      <c r="F27" s="195"/>
      <c r="G27" s="195"/>
      <c r="H27" s="195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>
      <c r="A28" s="155" t="s">
        <v>90</v>
      </c>
      <c r="B28" s="141" t="s">
        <v>151</v>
      </c>
      <c r="C28" s="129"/>
      <c r="D28" s="196"/>
      <c r="E28" s="196"/>
      <c r="F28" s="196"/>
      <c r="G28" s="196"/>
      <c r="H28" s="196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>
      <c r="A29" s="24" t="s">
        <v>91</v>
      </c>
      <c r="B29" s="18" t="s">
        <v>417</v>
      </c>
      <c r="C29" s="132">
        <f>+C30+C31+C32+C33+C34+C35+C36</f>
        <v>0</v>
      </c>
      <c r="D29" s="132">
        <f aca="true" t="shared" si="7" ref="D29:K29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>
      <c r="A30" s="153" t="s">
        <v>152</v>
      </c>
      <c r="B30" s="139" t="str">
        <f>'Önk.összesen'!B33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aca="true" t="shared" si="8" ref="K30:K36">C30+J30</f>
        <v>0</v>
      </c>
    </row>
    <row r="31" spans="1:11" s="43" customFormat="1" ht="12" customHeight="1">
      <c r="A31" s="154" t="s">
        <v>153</v>
      </c>
      <c r="B31" s="139" t="str">
        <f>'Önk.összesen'!B34</f>
        <v>Telekadó</v>
      </c>
      <c r="C31" s="127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>
      <c r="A32" s="154" t="s">
        <v>154</v>
      </c>
      <c r="B32" s="139" t="str">
        <f>'Önk.összesen'!B35</f>
        <v>Magánszemélyek kommunális adója</v>
      </c>
      <c r="C32" s="127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>
      <c r="A33" s="154" t="s">
        <v>155</v>
      </c>
      <c r="B33" s="139" t="str">
        <f>'Önk.összesen'!B36</f>
        <v>Iparűzésiadó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>
      <c r="A34" s="154" t="s">
        <v>414</v>
      </c>
      <c r="B34" s="139" t="str">
        <f>'Önk.összesen'!B37</f>
        <v>Gépjárműadó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>
      <c r="A35" s="154" t="s">
        <v>415</v>
      </c>
      <c r="B35" s="139" t="str">
        <f>'Önk.összesen'!B38</f>
        <v>Idegenforgalmi adó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>
      <c r="A36" s="155" t="s">
        <v>416</v>
      </c>
      <c r="B36" s="139" t="str">
        <f>'Önk.összesen'!B39</f>
        <v>Egyéb közhatalmi bevételek</v>
      </c>
      <c r="C36" s="129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>
      <c r="A37" s="24" t="s">
        <v>7</v>
      </c>
      <c r="B37" s="18" t="s">
        <v>291</v>
      </c>
      <c r="C37" s="126">
        <f>SUM(C38:C48)</f>
        <v>0</v>
      </c>
      <c r="D37" s="193">
        <f aca="true" t="shared" si="9" ref="D37:K37">SUM(D38:D48)</f>
        <v>0</v>
      </c>
      <c r="E37" s="193">
        <f t="shared" si="9"/>
        <v>0</v>
      </c>
      <c r="F37" s="193">
        <f t="shared" si="9"/>
        <v>0</v>
      </c>
      <c r="G37" s="193">
        <f t="shared" si="9"/>
        <v>0</v>
      </c>
      <c r="H37" s="193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0</v>
      </c>
    </row>
    <row r="38" spans="1:11" s="43" customFormat="1" ht="12" customHeight="1">
      <c r="A38" s="153" t="s">
        <v>51</v>
      </c>
      <c r="B38" s="139" t="s">
        <v>159</v>
      </c>
      <c r="C38" s="128"/>
      <c r="D38" s="194"/>
      <c r="E38" s="194"/>
      <c r="F38" s="194"/>
      <c r="G38" s="194"/>
      <c r="H38" s="194"/>
      <c r="I38" s="128"/>
      <c r="J38" s="167">
        <f t="shared" si="2"/>
        <v>0</v>
      </c>
      <c r="K38" s="253">
        <f aca="true" t="shared" si="10" ref="K38:K48">C38+J38</f>
        <v>0</v>
      </c>
    </row>
    <row r="39" spans="1:11" s="43" customFormat="1" ht="12" customHeight="1">
      <c r="A39" s="154" t="s">
        <v>52</v>
      </c>
      <c r="B39" s="140" t="s">
        <v>160</v>
      </c>
      <c r="C39" s="127"/>
      <c r="D39" s="195"/>
      <c r="E39" s="195"/>
      <c r="F39" s="195"/>
      <c r="G39" s="195"/>
      <c r="H39" s="195"/>
      <c r="I39" s="127"/>
      <c r="J39" s="277">
        <f t="shared" si="2"/>
        <v>0</v>
      </c>
      <c r="K39" s="254">
        <f t="shared" si="10"/>
        <v>0</v>
      </c>
    </row>
    <row r="40" spans="1:11" s="43" customFormat="1" ht="12" customHeight="1">
      <c r="A40" s="154" t="s">
        <v>53</v>
      </c>
      <c r="B40" s="140" t="s">
        <v>161</v>
      </c>
      <c r="C40" s="127"/>
      <c r="D40" s="195"/>
      <c r="E40" s="195"/>
      <c r="F40" s="195"/>
      <c r="G40" s="195"/>
      <c r="H40" s="195"/>
      <c r="I40" s="127"/>
      <c r="J40" s="277">
        <f t="shared" si="2"/>
        <v>0</v>
      </c>
      <c r="K40" s="254">
        <f t="shared" si="10"/>
        <v>0</v>
      </c>
    </row>
    <row r="41" spans="1:11" s="43" customFormat="1" ht="12" customHeight="1">
      <c r="A41" s="154" t="s">
        <v>93</v>
      </c>
      <c r="B41" s="140" t="s">
        <v>162</v>
      </c>
      <c r="C41" s="127"/>
      <c r="D41" s="195"/>
      <c r="E41" s="195"/>
      <c r="F41" s="195"/>
      <c r="G41" s="195"/>
      <c r="H41" s="195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>
      <c r="A42" s="154" t="s">
        <v>94</v>
      </c>
      <c r="B42" s="140" t="s">
        <v>163</v>
      </c>
      <c r="C42" s="127"/>
      <c r="D42" s="195"/>
      <c r="E42" s="195"/>
      <c r="F42" s="195"/>
      <c r="G42" s="195"/>
      <c r="H42" s="195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>
      <c r="A43" s="154" t="s">
        <v>95</v>
      </c>
      <c r="B43" s="140" t="s">
        <v>164</v>
      </c>
      <c r="C43" s="127"/>
      <c r="D43" s="195"/>
      <c r="E43" s="195"/>
      <c r="F43" s="195"/>
      <c r="G43" s="195"/>
      <c r="H43" s="195"/>
      <c r="I43" s="127"/>
      <c r="J43" s="277">
        <f t="shared" si="2"/>
        <v>0</v>
      </c>
      <c r="K43" s="254">
        <f t="shared" si="10"/>
        <v>0</v>
      </c>
    </row>
    <row r="44" spans="1:11" s="43" customFormat="1" ht="12" customHeight="1">
      <c r="A44" s="154" t="s">
        <v>96</v>
      </c>
      <c r="B44" s="140" t="s">
        <v>165</v>
      </c>
      <c r="C44" s="127"/>
      <c r="D44" s="195"/>
      <c r="E44" s="195"/>
      <c r="F44" s="195"/>
      <c r="G44" s="195"/>
      <c r="H44" s="195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>
      <c r="A45" s="154" t="s">
        <v>97</v>
      </c>
      <c r="B45" s="140" t="s">
        <v>166</v>
      </c>
      <c r="C45" s="127"/>
      <c r="D45" s="195"/>
      <c r="E45" s="195"/>
      <c r="F45" s="195"/>
      <c r="G45" s="195"/>
      <c r="H45" s="195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>
      <c r="A49" s="24" t="s">
        <v>8</v>
      </c>
      <c r="B49" s="18" t="s">
        <v>169</v>
      </c>
      <c r="C49" s="126">
        <f>SUM(C50:C54)</f>
        <v>0</v>
      </c>
      <c r="D49" s="193">
        <f aca="true" t="shared" si="11" ref="D49:K49">SUM(D50:D54)</f>
        <v>0</v>
      </c>
      <c r="E49" s="193">
        <f t="shared" si="11"/>
        <v>0</v>
      </c>
      <c r="F49" s="193">
        <f t="shared" si="11"/>
        <v>0</v>
      </c>
      <c r="G49" s="193">
        <f t="shared" si="11"/>
        <v>0</v>
      </c>
      <c r="H49" s="193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>
      <c r="A54" s="163" t="s">
        <v>172</v>
      </c>
      <c r="B54" s="313" t="s">
        <v>177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>
      <c r="A55" s="24" t="s">
        <v>98</v>
      </c>
      <c r="B55" s="18" t="s">
        <v>178</v>
      </c>
      <c r="C55" s="126">
        <f>SUM(C56:C58)</f>
        <v>0</v>
      </c>
      <c r="D55" s="193">
        <f aca="true" t="shared" si="12" ref="D55:K55">SUM(D56:D58)</f>
        <v>0</v>
      </c>
      <c r="E55" s="193">
        <f t="shared" si="12"/>
        <v>0</v>
      </c>
      <c r="F55" s="193">
        <f t="shared" si="12"/>
        <v>0</v>
      </c>
      <c r="G55" s="193">
        <f t="shared" si="12"/>
        <v>0</v>
      </c>
      <c r="H55" s="193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>
      <c r="A56" s="153" t="s">
        <v>56</v>
      </c>
      <c r="B56" s="139" t="s">
        <v>179</v>
      </c>
      <c r="C56" s="128"/>
      <c r="D56" s="194"/>
      <c r="E56" s="194"/>
      <c r="F56" s="194"/>
      <c r="G56" s="194"/>
      <c r="H56" s="194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>
      <c r="A57" s="154" t="s">
        <v>57</v>
      </c>
      <c r="B57" s="140" t="s">
        <v>285</v>
      </c>
      <c r="C57" s="127"/>
      <c r="D57" s="195"/>
      <c r="E57" s="195"/>
      <c r="F57" s="195"/>
      <c r="G57" s="195"/>
      <c r="H57" s="195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>
      <c r="A58" s="154" t="s">
        <v>182</v>
      </c>
      <c r="B58" s="140" t="s">
        <v>180</v>
      </c>
      <c r="C58" s="127"/>
      <c r="D58" s="195"/>
      <c r="E58" s="195"/>
      <c r="F58" s="195"/>
      <c r="G58" s="195"/>
      <c r="H58" s="195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>
      <c r="A59" s="155" t="s">
        <v>183</v>
      </c>
      <c r="B59" s="141" t="s">
        <v>181</v>
      </c>
      <c r="C59" s="129"/>
      <c r="D59" s="196"/>
      <c r="E59" s="196"/>
      <c r="F59" s="196"/>
      <c r="G59" s="196"/>
      <c r="H59" s="196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>
      <c r="A60" s="24" t="s">
        <v>10</v>
      </c>
      <c r="B60" s="69" t="s">
        <v>184</v>
      </c>
      <c r="C60" s="126">
        <f>SUM(C61:C63)</f>
        <v>0</v>
      </c>
      <c r="D60" s="193">
        <f aca="true" t="shared" si="13" ref="D60:K60">SUM(D61:D63)</f>
        <v>0</v>
      </c>
      <c r="E60" s="193">
        <f t="shared" si="13"/>
        <v>0</v>
      </c>
      <c r="F60" s="193">
        <f t="shared" si="13"/>
        <v>0</v>
      </c>
      <c r="G60" s="193">
        <f t="shared" si="13"/>
        <v>0</v>
      </c>
      <c r="H60" s="193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>
      <c r="A65" s="24" t="s">
        <v>11</v>
      </c>
      <c r="B65" s="18" t="s">
        <v>189</v>
      </c>
      <c r="C65" s="132">
        <f>+C8+C15+C22+C29+C37+C49+C55+C60</f>
        <v>0</v>
      </c>
      <c r="D65" s="197">
        <f aca="true" t="shared" si="14" ref="D65:K65">+D8+D15+D22+D29+D37+D49+D55+D60</f>
        <v>0</v>
      </c>
      <c r="E65" s="197">
        <f t="shared" si="14"/>
        <v>0</v>
      </c>
      <c r="F65" s="197">
        <f t="shared" si="14"/>
        <v>0</v>
      </c>
      <c r="G65" s="197">
        <f t="shared" si="14"/>
        <v>0</v>
      </c>
      <c r="H65" s="197">
        <f t="shared" si="14"/>
        <v>0</v>
      </c>
      <c r="I65" s="132">
        <f t="shared" si="14"/>
        <v>0</v>
      </c>
      <c r="J65" s="132">
        <f t="shared" si="14"/>
        <v>0</v>
      </c>
      <c r="K65" s="256">
        <f t="shared" si="14"/>
        <v>0</v>
      </c>
    </row>
    <row r="66" spans="1:11" s="43" customFormat="1" ht="12" customHeight="1" thickBot="1">
      <c r="A66" s="156" t="s">
        <v>276</v>
      </c>
      <c r="B66" s="69" t="s">
        <v>191</v>
      </c>
      <c r="C66" s="126">
        <f>SUM(C67:C69)</f>
        <v>0</v>
      </c>
      <c r="D66" s="193">
        <f aca="true" t="shared" si="15" ref="D66:K66">SUM(D67:D69)</f>
        <v>0</v>
      </c>
      <c r="E66" s="193">
        <f t="shared" si="15"/>
        <v>0</v>
      </c>
      <c r="F66" s="193">
        <f t="shared" si="15"/>
        <v>0</v>
      </c>
      <c r="G66" s="193">
        <f t="shared" si="15"/>
        <v>0</v>
      </c>
      <c r="H66" s="193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>
      <c r="A69" s="163" t="s">
        <v>229</v>
      </c>
      <c r="B69" s="269" t="s">
        <v>194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>
      <c r="A70" s="156" t="s">
        <v>195</v>
      </c>
      <c r="B70" s="69" t="s">
        <v>196</v>
      </c>
      <c r="C70" s="126">
        <f>SUM(C71:C74)</f>
        <v>0</v>
      </c>
      <c r="D70" s="126">
        <f aca="true" t="shared" si="16" ref="D70:K70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>
      <c r="A71" s="153" t="s">
        <v>79</v>
      </c>
      <c r="B71" s="244" t="s">
        <v>197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>
      <c r="A72" s="154" t="s">
        <v>80</v>
      </c>
      <c r="B72" s="244" t="s">
        <v>428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>
      <c r="A73" s="154" t="s">
        <v>220</v>
      </c>
      <c r="B73" s="244" t="s">
        <v>198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>
      <c r="A74" s="155" t="s">
        <v>221</v>
      </c>
      <c r="B74" s="245" t="s">
        <v>429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>
      <c r="A75" s="156" t="s">
        <v>199</v>
      </c>
      <c r="B75" s="69" t="s">
        <v>200</v>
      </c>
      <c r="C75" s="126">
        <f>SUM(C76:C77)</f>
        <v>0</v>
      </c>
      <c r="D75" s="126">
        <f aca="true" t="shared" si="17" ref="D75:K75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0</v>
      </c>
    </row>
    <row r="76" spans="1:11" s="43" customFormat="1" ht="12" customHeight="1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0</v>
      </c>
    </row>
    <row r="77" spans="1:11" s="43" customFormat="1" ht="12" customHeight="1" thickBot="1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>
      <c r="A78" s="156" t="s">
        <v>203</v>
      </c>
      <c r="B78" s="69" t="s">
        <v>204</v>
      </c>
      <c r="C78" s="126">
        <f>SUM(C79:C81)</f>
        <v>0</v>
      </c>
      <c r="D78" s="126">
        <f aca="true" t="shared" si="18" ref="D78:K7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>
      <c r="A81" s="155" t="s">
        <v>226</v>
      </c>
      <c r="B81" s="246" t="s">
        <v>430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>
      <c r="A82" s="156" t="s">
        <v>207</v>
      </c>
      <c r="B82" s="69" t="s">
        <v>227</v>
      </c>
      <c r="C82" s="126">
        <f>SUM(C83:C86)</f>
        <v>0</v>
      </c>
      <c r="D82" s="126">
        <f aca="true" t="shared" si="19" ref="D82:K82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5">
        <f aca="true" t="shared" si="20" ref="J83:J88">D83+E83+F83+G83+H83+I83</f>
        <v>0</v>
      </c>
      <c r="K83" s="257">
        <f aca="true" t="shared" si="21" ref="K83:K88">C83+J83</f>
        <v>0</v>
      </c>
    </row>
    <row r="84" spans="1:11" s="43" customFormat="1" ht="12" customHeight="1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>
      <c r="A89" s="156" t="s">
        <v>354</v>
      </c>
      <c r="B89" s="69" t="s">
        <v>335</v>
      </c>
      <c r="C89" s="132">
        <f>+C66+C70+C75+C78+C82+C88+C87</f>
        <v>0</v>
      </c>
      <c r="D89" s="132">
        <f aca="true" t="shared" si="22" ref="D89:K89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0</v>
      </c>
    </row>
    <row r="90" spans="1:11" s="42" customFormat="1" ht="12" customHeight="1" thickBot="1">
      <c r="A90" s="160" t="s">
        <v>355</v>
      </c>
      <c r="B90" s="319" t="s">
        <v>356</v>
      </c>
      <c r="C90" s="132">
        <f>+C65+C89</f>
        <v>0</v>
      </c>
      <c r="D90" s="132">
        <f aca="true" t="shared" si="23" ref="D90:K90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6">
        <f t="shared" si="23"/>
        <v>0</v>
      </c>
    </row>
    <row r="91" spans="1:7" s="43" customFormat="1" ht="15" customHeight="1" thickBot="1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>
      <c r="A92" s="530" t="s">
        <v>36</v>
      </c>
      <c r="B92" s="531"/>
      <c r="C92" s="531"/>
      <c r="D92" s="531"/>
      <c r="E92" s="531"/>
      <c r="F92" s="531"/>
      <c r="G92" s="531"/>
      <c r="H92" s="531"/>
      <c r="I92" s="531"/>
      <c r="J92" s="531"/>
      <c r="K92" s="532"/>
    </row>
    <row r="93" spans="1:11" s="44" customFormat="1" ht="12" customHeight="1" thickBot="1">
      <c r="A93" s="133" t="s">
        <v>3</v>
      </c>
      <c r="B93" s="23" t="s">
        <v>360</v>
      </c>
      <c r="C93" s="125">
        <f>+C94+C95+C96+C97+C98+C111</f>
        <v>0</v>
      </c>
      <c r="D93" s="260">
        <f aca="true" t="shared" si="24" ref="D93:K93">+D94+D95+D96+D97+D98+D111</f>
        <v>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0</v>
      </c>
      <c r="K93" s="263">
        <f t="shared" si="24"/>
        <v>0</v>
      </c>
    </row>
    <row r="94" spans="1:11" ht="12" customHeight="1">
      <c r="A94" s="161" t="s">
        <v>58</v>
      </c>
      <c r="B94" s="7" t="s">
        <v>32</v>
      </c>
      <c r="C94" s="186"/>
      <c r="D94" s="261"/>
      <c r="E94" s="261"/>
      <c r="F94" s="261"/>
      <c r="G94" s="261"/>
      <c r="H94" s="261"/>
      <c r="I94" s="186"/>
      <c r="J94" s="276">
        <f aca="true" t="shared" si="25" ref="J94:J113">D94+E94+F94+G94+H94+I94</f>
        <v>0</v>
      </c>
      <c r="K94" s="264">
        <f aca="true" t="shared" si="26" ref="K94:K113">C94+J94</f>
        <v>0</v>
      </c>
    </row>
    <row r="95" spans="1:11" ht="12" customHeight="1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0</v>
      </c>
    </row>
    <row r="96" spans="1:11" ht="12" customHeight="1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0</v>
      </c>
    </row>
    <row r="97" spans="1:11" ht="12" customHeight="1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0</v>
      </c>
    </row>
    <row r="99" spans="1:11" ht="12" customHeight="1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0</v>
      </c>
    </row>
    <row r="111" spans="1:11" ht="12" customHeight="1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>
      <c r="A113" s="163" t="s">
        <v>302</v>
      </c>
      <c r="B113" s="53" t="s">
        <v>359</v>
      </c>
      <c r="C113" s="187"/>
      <c r="D113" s="187"/>
      <c r="E113" s="187"/>
      <c r="F113" s="187"/>
      <c r="G113" s="187"/>
      <c r="H113" s="187"/>
      <c r="I113" s="187"/>
      <c r="J113" s="279">
        <f t="shared" si="25"/>
        <v>0</v>
      </c>
      <c r="K113" s="265">
        <f t="shared" si="26"/>
        <v>0</v>
      </c>
    </row>
    <row r="114" spans="1:11" ht="12" customHeight="1" thickBot="1">
      <c r="A114" s="24" t="s">
        <v>4</v>
      </c>
      <c r="B114" s="22" t="s">
        <v>242</v>
      </c>
      <c r="C114" s="126">
        <f>+C115+C117+C119</f>
        <v>0</v>
      </c>
      <c r="D114" s="126">
        <f aca="true" t="shared" si="27" ref="D114:K114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0</v>
      </c>
    </row>
    <row r="115" spans="1:11" ht="12" customHeight="1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aca="true" t="shared" si="28" ref="J115:J127">D115+E115+F115+G115+H115+I115</f>
        <v>0</v>
      </c>
      <c r="K115" s="253">
        <f aca="true" t="shared" si="29" ref="K115:K127">C115+J115</f>
        <v>0</v>
      </c>
    </row>
    <row r="116" spans="1:11" ht="12" customHeight="1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0</v>
      </c>
    </row>
    <row r="118" spans="1:11" ht="12" customHeight="1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>
      <c r="A128" s="24" t="s">
        <v>5</v>
      </c>
      <c r="B128" s="47" t="s">
        <v>305</v>
      </c>
      <c r="C128" s="126">
        <f>+C93+C114</f>
        <v>0</v>
      </c>
      <c r="D128" s="126">
        <f aca="true" t="shared" si="30" ref="D128:K128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2">
        <f t="shared" si="30"/>
        <v>0</v>
      </c>
    </row>
    <row r="129" spans="1:11" ht="12" customHeight="1" thickBot="1">
      <c r="A129" s="24" t="s">
        <v>6</v>
      </c>
      <c r="B129" s="47" t="s">
        <v>306</v>
      </c>
      <c r="C129" s="126">
        <f>+C130+C131+C132</f>
        <v>0</v>
      </c>
      <c r="D129" s="126">
        <f aca="true" t="shared" si="31" ref="D129:K129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1" s="44" customFormat="1" ht="12" customHeight="1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1" ht="12" customHeight="1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1" ht="12" customHeight="1" thickBot="1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1" ht="12" customHeight="1" thickBot="1">
      <c r="A133" s="24" t="s">
        <v>7</v>
      </c>
      <c r="B133" s="47" t="s">
        <v>307</v>
      </c>
      <c r="C133" s="126">
        <f>+C134+C135+C136+C137+C138+C139</f>
        <v>0</v>
      </c>
      <c r="D133" s="126">
        <f aca="true" t="shared" si="32" ref="D133:K133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1" ht="12" customHeight="1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7">
        <f aca="true" t="shared" si="33" ref="J134:J139">D134+E134+F134+G134+H134+I134</f>
        <v>0</v>
      </c>
      <c r="K134" s="254">
        <f aca="true" t="shared" si="34" ref="K134:K139">C134+J134</f>
        <v>0</v>
      </c>
    </row>
    <row r="135" spans="1:11" ht="12" customHeight="1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1" ht="12" customHeight="1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1" ht="12" customHeight="1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1" ht="12" customHeight="1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1" s="44" customFormat="1" ht="12" customHeight="1" thickBot="1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>
      <c r="A140" s="24" t="s">
        <v>8</v>
      </c>
      <c r="B140" s="47" t="s">
        <v>367</v>
      </c>
      <c r="C140" s="132">
        <f>+C141+C142+C144+C145+C143</f>
        <v>0</v>
      </c>
      <c r="D140" s="132">
        <f aca="true" t="shared" si="35" ref="D140:K140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1" ht="12.7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1" ht="12" customHeight="1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1" ht="12" customHeight="1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1" s="44" customFormat="1" ht="12" customHeight="1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>
      <c r="A146" s="24" t="s">
        <v>9</v>
      </c>
      <c r="B146" s="47" t="s">
        <v>322</v>
      </c>
      <c r="C146" s="189">
        <f>+C147+C148+C149+C150+C151</f>
        <v>0</v>
      </c>
      <c r="D146" s="189">
        <f aca="true" t="shared" si="36" ref="D146:K146">+D147+D148+D149+D150+D151</f>
        <v>0</v>
      </c>
      <c r="E146" s="189">
        <f t="shared" si="36"/>
        <v>0</v>
      </c>
      <c r="F146" s="189">
        <f t="shared" si="36"/>
        <v>0</v>
      </c>
      <c r="G146" s="189">
        <f t="shared" si="36"/>
        <v>0</v>
      </c>
      <c r="H146" s="189">
        <f t="shared" si="36"/>
        <v>0</v>
      </c>
      <c r="I146" s="189">
        <f t="shared" si="36"/>
        <v>0</v>
      </c>
      <c r="J146" s="189">
        <f t="shared" si="36"/>
        <v>0</v>
      </c>
      <c r="K146" s="266">
        <f t="shared" si="36"/>
        <v>0</v>
      </c>
    </row>
    <row r="147" spans="1:11" s="44" customFormat="1" ht="12" customHeight="1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7">
        <f aca="true" t="shared" si="37" ref="J147:J153">D147+E147+F147+G147+H147+I147</f>
        <v>0</v>
      </c>
      <c r="K147" s="254">
        <f aca="true" t="shared" si="38" ref="K147:K153">C147+J147</f>
        <v>0</v>
      </c>
    </row>
    <row r="148" spans="1:11" s="44" customFormat="1" ht="12" customHeight="1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>
      <c r="A152" s="181" t="s">
        <v>10</v>
      </c>
      <c r="B152" s="47" t="s">
        <v>327</v>
      </c>
      <c r="C152" s="190"/>
      <c r="D152" s="190"/>
      <c r="E152" s="190"/>
      <c r="F152" s="190"/>
      <c r="G152" s="190"/>
      <c r="H152" s="190"/>
      <c r="I152" s="190"/>
      <c r="J152" s="189">
        <f t="shared" si="37"/>
        <v>0</v>
      </c>
      <c r="K152" s="266">
        <f t="shared" si="38"/>
        <v>0</v>
      </c>
    </row>
    <row r="153" spans="1:11" ht="12.75" customHeight="1" thickBot="1">
      <c r="A153" s="181" t="s">
        <v>11</v>
      </c>
      <c r="B153" s="47" t="s">
        <v>328</v>
      </c>
      <c r="C153" s="190"/>
      <c r="D153" s="190"/>
      <c r="E153" s="190"/>
      <c r="F153" s="190"/>
      <c r="G153" s="190"/>
      <c r="H153" s="190"/>
      <c r="I153" s="190"/>
      <c r="J153" s="189">
        <f t="shared" si="37"/>
        <v>0</v>
      </c>
      <c r="K153" s="266">
        <f t="shared" si="38"/>
        <v>0</v>
      </c>
    </row>
    <row r="154" spans="1:11" ht="12" customHeight="1" thickBot="1">
      <c r="A154" s="24" t="s">
        <v>12</v>
      </c>
      <c r="B154" s="47" t="s">
        <v>330</v>
      </c>
      <c r="C154" s="191">
        <f>+C129+C133+C140+C146+C152+C153</f>
        <v>0</v>
      </c>
      <c r="D154" s="191">
        <f aca="true" t="shared" si="39" ref="D154:K154">+D129+D133+D140+D146+D152+D153</f>
        <v>0</v>
      </c>
      <c r="E154" s="191">
        <f t="shared" si="39"/>
        <v>0</v>
      </c>
      <c r="F154" s="191">
        <f t="shared" si="39"/>
        <v>0</v>
      </c>
      <c r="G154" s="191">
        <f t="shared" si="39"/>
        <v>0</v>
      </c>
      <c r="H154" s="191">
        <f t="shared" si="39"/>
        <v>0</v>
      </c>
      <c r="I154" s="191">
        <f t="shared" si="39"/>
        <v>0</v>
      </c>
      <c r="J154" s="191">
        <f t="shared" si="39"/>
        <v>0</v>
      </c>
      <c r="K154" s="267">
        <f t="shared" si="39"/>
        <v>0</v>
      </c>
    </row>
    <row r="155" spans="1:11" ht="15" customHeight="1" thickBot="1">
      <c r="A155" s="164" t="s">
        <v>13</v>
      </c>
      <c r="B155" s="114" t="s">
        <v>329</v>
      </c>
      <c r="C155" s="191">
        <f>+C128+C154</f>
        <v>0</v>
      </c>
      <c r="D155" s="191">
        <f aca="true" t="shared" si="40" ref="D155:K155">+D128+D154</f>
        <v>0</v>
      </c>
      <c r="E155" s="191">
        <f t="shared" si="40"/>
        <v>0</v>
      </c>
      <c r="F155" s="191">
        <f t="shared" si="40"/>
        <v>0</v>
      </c>
      <c r="G155" s="191">
        <f t="shared" si="40"/>
        <v>0</v>
      </c>
      <c r="H155" s="191">
        <f t="shared" si="40"/>
        <v>0</v>
      </c>
      <c r="I155" s="191">
        <f t="shared" si="40"/>
        <v>0</v>
      </c>
      <c r="J155" s="191">
        <f t="shared" si="40"/>
        <v>0</v>
      </c>
      <c r="K155" s="267">
        <f t="shared" si="40"/>
        <v>0</v>
      </c>
    </row>
    <row r="156" spans="1:11" ht="13.5" thickBot="1">
      <c r="A156" s="117"/>
      <c r="B156" s="118"/>
      <c r="C156" s="415">
        <f>C90-C155</f>
        <v>0</v>
      </c>
      <c r="D156" s="416"/>
      <c r="E156" s="416"/>
      <c r="F156" s="416"/>
      <c r="G156" s="416"/>
      <c r="H156" s="416"/>
      <c r="I156" s="417"/>
      <c r="J156" s="417"/>
      <c r="K156" s="418">
        <f>K90-K155</f>
        <v>0</v>
      </c>
    </row>
    <row r="157" spans="1:11" ht="15" customHeight="1" thickBot="1">
      <c r="A157" s="65" t="s">
        <v>365</v>
      </c>
      <c r="B157" s="66"/>
      <c r="C157" s="222"/>
      <c r="D157" s="262"/>
      <c r="E157" s="262"/>
      <c r="F157" s="262"/>
      <c r="G157" s="262"/>
      <c r="H157" s="262"/>
      <c r="I157" s="222"/>
      <c r="J157" s="312">
        <f>D157+E157+F157+G157+H157+I157</f>
        <v>0</v>
      </c>
      <c r="K157" s="266">
        <f>C157+J157</f>
        <v>0</v>
      </c>
    </row>
    <row r="158" spans="1:11" ht="14.25" customHeight="1" thickBot="1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2">
        <f>D158+E158+F158+G158+H158+I158</f>
        <v>0</v>
      </c>
      <c r="K158" s="266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0" r:id="rId1"/>
  <rowBreaks count="1" manualBreakCount="1"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zoomScaleNormal="110" workbookViewId="0" topLeftCell="A1">
      <selection activeCell="B1" sqref="B1:K1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4" width="13.875" style="326" customWidth="1"/>
    <col min="5" max="5" width="0.12890625" style="326" customWidth="1"/>
    <col min="6" max="10" width="13.875" style="326" hidden="1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541" t="s">
        <v>632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24" customFormat="1" ht="36">
      <c r="A2" s="381" t="s">
        <v>464</v>
      </c>
      <c r="B2" s="554" t="str">
        <f>RM_ALAPADATOK!A11</f>
        <v>Balatonszárszói Közös Önkormányzati Hivatal</v>
      </c>
      <c r="C2" s="555"/>
      <c r="D2" s="555"/>
      <c r="E2" s="555"/>
      <c r="F2" s="555"/>
      <c r="G2" s="555"/>
      <c r="H2" s="555"/>
      <c r="I2" s="555"/>
      <c r="J2" s="555"/>
      <c r="K2" s="382" t="s">
        <v>37</v>
      </c>
    </row>
    <row r="3" spans="1:11" s="324" customFormat="1" ht="22.5" customHeight="1" thickBot="1">
      <c r="A3" s="383" t="s">
        <v>114</v>
      </c>
      <c r="B3" s="556" t="s">
        <v>494</v>
      </c>
      <c r="C3" s="557"/>
      <c r="D3" s="557"/>
      <c r="E3" s="557"/>
      <c r="F3" s="557"/>
      <c r="G3" s="557"/>
      <c r="H3" s="557"/>
      <c r="I3" s="557"/>
      <c r="J3" s="557"/>
      <c r="K3" s="384" t="s">
        <v>34</v>
      </c>
    </row>
    <row r="4" spans="1:11" s="324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425</v>
      </c>
    </row>
    <row r="5" spans="1:11" s="325" customFormat="1" ht="13.5" customHeight="1">
      <c r="A5" s="560" t="s">
        <v>46</v>
      </c>
      <c r="B5" s="543" t="s">
        <v>2</v>
      </c>
      <c r="C5" s="543" t="s">
        <v>491</v>
      </c>
      <c r="D5" s="543" t="str">
        <f>CONCATENATE('Önkorm.'!D5:I5)</f>
        <v>1. sz. módosítás </v>
      </c>
      <c r="E5" s="543" t="str">
        <f>CONCATENATE('Önkorm.'!E5)</f>
        <v>2. sz. módosítás </v>
      </c>
      <c r="F5" s="543" t="str">
        <f>CONCATENATE('Önkorm.'!F5)</f>
        <v>3. sz. módosítás </v>
      </c>
      <c r="G5" s="543" t="str">
        <f>CONCATENATE('Önkorm.'!G5)</f>
        <v>4. sz. módosítás </v>
      </c>
      <c r="H5" s="543" t="str">
        <f>CONCATENATE('Önkorm.'!H5)</f>
        <v>5. sz. módosítás </v>
      </c>
      <c r="I5" s="543" t="str">
        <f>CONCATENATE('Önkorm.'!I5)</f>
        <v>6. sz. módosítás </v>
      </c>
      <c r="J5" s="543" t="s">
        <v>492</v>
      </c>
      <c r="K5" s="546" t="str">
        <f>CONCATENATE('Önk. államig.'!K5)</f>
        <v>1.számú módosítás utáni előirányzat</v>
      </c>
    </row>
    <row r="6" spans="1:11" ht="12.75" customHeight="1">
      <c r="A6" s="561"/>
      <c r="B6" s="558"/>
      <c r="C6" s="544"/>
      <c r="D6" s="544"/>
      <c r="E6" s="544"/>
      <c r="F6" s="544"/>
      <c r="G6" s="544"/>
      <c r="H6" s="544"/>
      <c r="I6" s="544"/>
      <c r="J6" s="544"/>
      <c r="K6" s="547"/>
    </row>
    <row r="7" spans="1:11" s="327" customFormat="1" ht="9.75" customHeight="1" thickBot="1">
      <c r="A7" s="562"/>
      <c r="B7" s="559"/>
      <c r="C7" s="545"/>
      <c r="D7" s="545"/>
      <c r="E7" s="545"/>
      <c r="F7" s="545"/>
      <c r="G7" s="545"/>
      <c r="H7" s="545"/>
      <c r="I7" s="545"/>
      <c r="J7" s="545"/>
      <c r="K7" s="548"/>
    </row>
    <row r="8" spans="1:11" s="345" customFormat="1" ht="10.5" customHeight="1" thickBot="1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453</v>
      </c>
      <c r="J8" s="392" t="s">
        <v>454</v>
      </c>
      <c r="K8" s="393" t="s">
        <v>455</v>
      </c>
    </row>
    <row r="9" spans="1:11" s="345" customFormat="1" ht="10.5" customHeight="1" thickBot="1">
      <c r="A9" s="551" t="s">
        <v>35</v>
      </c>
      <c r="B9" s="552"/>
      <c r="C9" s="552"/>
      <c r="D9" s="552"/>
      <c r="E9" s="552"/>
      <c r="F9" s="552"/>
      <c r="G9" s="552"/>
      <c r="H9" s="552"/>
      <c r="I9" s="552"/>
      <c r="J9" s="552"/>
      <c r="K9" s="553"/>
    </row>
    <row r="10" spans="1:11" s="330" customFormat="1" ht="12" customHeight="1" thickBot="1">
      <c r="A10" s="59" t="s">
        <v>3</v>
      </c>
      <c r="B10" s="328" t="s">
        <v>465</v>
      </c>
      <c r="C10" s="79">
        <f>SUM(C11:C21)</f>
        <v>0</v>
      </c>
      <c r="D10" s="79">
        <f aca="true" t="shared" si="0" ref="D10:K10">SUM(D11:D21)</f>
        <v>246004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246004</v>
      </c>
      <c r="K10" s="79">
        <f t="shared" si="0"/>
        <v>246004</v>
      </c>
    </row>
    <row r="11" spans="1:11" s="330" customFormat="1" ht="12" customHeight="1">
      <c r="A11" s="331" t="s">
        <v>58</v>
      </c>
      <c r="B11" s="7" t="s">
        <v>159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59</v>
      </c>
      <c r="B12" s="5" t="s">
        <v>160</v>
      </c>
      <c r="C12" s="369"/>
      <c r="D12" s="369">
        <v>240000</v>
      </c>
      <c r="E12" s="369"/>
      <c r="F12" s="369"/>
      <c r="G12" s="369"/>
      <c r="H12" s="369"/>
      <c r="I12" s="369"/>
      <c r="J12" s="353">
        <f aca="true" t="shared" si="1" ref="J12:J21">D12+E12+F12+G12+H12+I12</f>
        <v>240000</v>
      </c>
      <c r="K12" s="350">
        <f aca="true" t="shared" si="2" ref="K12:K21">C12+J12</f>
        <v>240000</v>
      </c>
    </row>
    <row r="13" spans="1:11" s="330" customFormat="1" ht="12" customHeight="1">
      <c r="A13" s="332" t="s">
        <v>60</v>
      </c>
      <c r="B13" s="5" t="s">
        <v>161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61</v>
      </c>
      <c r="B14" s="5" t="s">
        <v>162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78</v>
      </c>
      <c r="B15" s="5" t="s">
        <v>163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62</v>
      </c>
      <c r="B16" s="5" t="s">
        <v>466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63</v>
      </c>
      <c r="B17" s="4" t="s">
        <v>467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70</v>
      </c>
      <c r="B18" s="5" t="s">
        <v>166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71</v>
      </c>
      <c r="B19" s="5" t="s">
        <v>167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72</v>
      </c>
      <c r="B20" s="5" t="s">
        <v>293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73</v>
      </c>
      <c r="B21" s="4" t="s">
        <v>168</v>
      </c>
      <c r="C21" s="370"/>
      <c r="D21" s="370">
        <v>6004</v>
      </c>
      <c r="E21" s="370"/>
      <c r="F21" s="370"/>
      <c r="G21" s="370"/>
      <c r="H21" s="370"/>
      <c r="I21" s="370"/>
      <c r="J21" s="354">
        <f t="shared" si="1"/>
        <v>6004</v>
      </c>
      <c r="K21" s="350">
        <f t="shared" si="2"/>
        <v>6004</v>
      </c>
    </row>
    <row r="22" spans="1:11" s="330" customFormat="1" ht="12" customHeight="1" thickBot="1">
      <c r="A22" s="59" t="s">
        <v>4</v>
      </c>
      <c r="B22" s="328" t="s">
        <v>468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3" customFormat="1" ht="12" customHeight="1">
      <c r="A23" s="335" t="s">
        <v>64</v>
      </c>
      <c r="B23" s="6" t="s">
        <v>143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65</v>
      </c>
      <c r="B24" s="5" t="s">
        <v>469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66</v>
      </c>
      <c r="B25" s="5" t="s">
        <v>470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67</v>
      </c>
      <c r="B26" s="9" t="s">
        <v>471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5</v>
      </c>
      <c r="B27" s="47" t="s">
        <v>92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6</v>
      </c>
      <c r="B28" s="47" t="s">
        <v>472</v>
      </c>
      <c r="C28" s="355">
        <f aca="true" t="shared" si="4" ref="C28:J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3" customFormat="1" ht="12" customHeight="1">
      <c r="A29" s="335" t="s">
        <v>152</v>
      </c>
      <c r="B29" s="336" t="s">
        <v>148</v>
      </c>
      <c r="C29" s="373"/>
      <c r="D29" s="373"/>
      <c r="E29" s="373"/>
      <c r="F29" s="373"/>
      <c r="G29" s="373"/>
      <c r="H29" s="373"/>
      <c r="I29" s="373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153</v>
      </c>
      <c r="B30" s="336" t="s">
        <v>469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>
      <c r="A31" s="335" t="s">
        <v>154</v>
      </c>
      <c r="B31" s="337" t="s">
        <v>473</v>
      </c>
      <c r="C31" s="374"/>
      <c r="D31" s="374"/>
      <c r="E31" s="374"/>
      <c r="F31" s="374"/>
      <c r="G31" s="374"/>
      <c r="H31" s="374"/>
      <c r="I31" s="374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2" t="s">
        <v>155</v>
      </c>
      <c r="B32" s="347" t="s">
        <v>474</v>
      </c>
      <c r="C32" s="375"/>
      <c r="D32" s="375"/>
      <c r="E32" s="375"/>
      <c r="F32" s="375"/>
      <c r="G32" s="375"/>
      <c r="H32" s="375"/>
      <c r="I32" s="375"/>
      <c r="J32" s="356">
        <f>D32+E32+F32+G32+H32+I32</f>
        <v>0</v>
      </c>
      <c r="K32" s="350">
        <f>C32+J32</f>
        <v>0</v>
      </c>
    </row>
    <row r="33" spans="1:11" s="333" customFormat="1" ht="12" customHeight="1" thickBot="1">
      <c r="A33" s="334" t="s">
        <v>7</v>
      </c>
      <c r="B33" s="47" t="s">
        <v>475</v>
      </c>
      <c r="C33" s="355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3" customFormat="1" ht="12" customHeight="1">
      <c r="A34" s="335" t="s">
        <v>51</v>
      </c>
      <c r="B34" s="336" t="s">
        <v>173</v>
      </c>
      <c r="C34" s="373"/>
      <c r="D34" s="373"/>
      <c r="E34" s="373"/>
      <c r="F34" s="373"/>
      <c r="G34" s="373"/>
      <c r="H34" s="373"/>
      <c r="I34" s="373"/>
      <c r="J34" s="356">
        <f>D34+E34+F34+G34+H34+I34</f>
        <v>0</v>
      </c>
      <c r="K34" s="350">
        <f>C34+J34</f>
        <v>0</v>
      </c>
    </row>
    <row r="35" spans="1:11" s="333" customFormat="1" ht="12" customHeight="1">
      <c r="A35" s="335" t="s">
        <v>52</v>
      </c>
      <c r="B35" s="337" t="s">
        <v>174</v>
      </c>
      <c r="C35" s="374"/>
      <c r="D35" s="374"/>
      <c r="E35" s="374"/>
      <c r="F35" s="374"/>
      <c r="G35" s="374"/>
      <c r="H35" s="374"/>
      <c r="I35" s="374"/>
      <c r="J35" s="356">
        <f>D35+E35+F35+G35+H35+I35</f>
        <v>0</v>
      </c>
      <c r="K35" s="350">
        <f>C35+J35</f>
        <v>0</v>
      </c>
    </row>
    <row r="36" spans="1:11" s="333" customFormat="1" ht="12" customHeight="1" thickBot="1">
      <c r="A36" s="332" t="s">
        <v>53</v>
      </c>
      <c r="B36" s="347" t="s">
        <v>175</v>
      </c>
      <c r="C36" s="375"/>
      <c r="D36" s="375"/>
      <c r="E36" s="375"/>
      <c r="F36" s="375"/>
      <c r="G36" s="375"/>
      <c r="H36" s="375"/>
      <c r="I36" s="375"/>
      <c r="J36" s="356">
        <f>D36+E36+F36+G36+H36+I36</f>
        <v>0</v>
      </c>
      <c r="K36" s="358">
        <f>C36+J36</f>
        <v>0</v>
      </c>
    </row>
    <row r="37" spans="1:11" s="330" customFormat="1" ht="12" customHeight="1" thickBot="1">
      <c r="A37" s="334" t="s">
        <v>8</v>
      </c>
      <c r="B37" s="47" t="s">
        <v>258</v>
      </c>
      <c r="C37" s="372"/>
      <c r="D37" s="372"/>
      <c r="E37" s="372"/>
      <c r="F37" s="372"/>
      <c r="G37" s="372"/>
      <c r="H37" s="372"/>
      <c r="I37" s="372"/>
      <c r="J37" s="79">
        <f>D37+E37+F37+G37+H37+I37</f>
        <v>0</v>
      </c>
      <c r="K37" s="329">
        <f>C37+J37</f>
        <v>0</v>
      </c>
    </row>
    <row r="38" spans="1:11" s="330" customFormat="1" ht="12" customHeight="1" thickBot="1">
      <c r="A38" s="334" t="s">
        <v>9</v>
      </c>
      <c r="B38" s="47" t="s">
        <v>476</v>
      </c>
      <c r="C38" s="372"/>
      <c r="D38" s="372"/>
      <c r="E38" s="372"/>
      <c r="F38" s="372"/>
      <c r="G38" s="372"/>
      <c r="H38" s="372"/>
      <c r="I38" s="372"/>
      <c r="J38" s="359">
        <f>D38+E38+F38+G38+H38+I38</f>
        <v>0</v>
      </c>
      <c r="K38" s="350">
        <f>C38+J38</f>
        <v>0</v>
      </c>
    </row>
    <row r="39" spans="1:11" s="330" customFormat="1" ht="12" customHeight="1" thickBot="1">
      <c r="A39" s="59" t="s">
        <v>10</v>
      </c>
      <c r="B39" s="47" t="s">
        <v>477</v>
      </c>
      <c r="C39" s="355">
        <f aca="true" t="shared" si="6" ref="C39:J39">+C10+C22+C27+C28+C33+C37+C38</f>
        <v>0</v>
      </c>
      <c r="D39" s="79">
        <f t="shared" si="6"/>
        <v>246004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246004</v>
      </c>
      <c r="K39" s="112">
        <f>+K10+K22+K27+K28+K33+K37+K38</f>
        <v>246004</v>
      </c>
    </row>
    <row r="40" spans="1:11" s="330" customFormat="1" ht="12" customHeight="1" thickBot="1">
      <c r="A40" s="339" t="s">
        <v>11</v>
      </c>
      <c r="B40" s="47" t="s">
        <v>478</v>
      </c>
      <c r="C40" s="355">
        <f aca="true" t="shared" si="7" ref="C40:J40">+C41+C42+C43</f>
        <v>119373100</v>
      </c>
      <c r="D40" s="79">
        <f t="shared" si="7"/>
        <v>-6262165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-6262165</v>
      </c>
      <c r="K40" s="112">
        <f>+K41+K42+K43</f>
        <v>113110935</v>
      </c>
    </row>
    <row r="41" spans="1:11" s="330" customFormat="1" ht="12" customHeight="1">
      <c r="A41" s="335" t="s">
        <v>479</v>
      </c>
      <c r="B41" s="336" t="s">
        <v>125</v>
      </c>
      <c r="C41" s="373">
        <v>16999</v>
      </c>
      <c r="D41" s="373">
        <v>653870</v>
      </c>
      <c r="E41" s="373"/>
      <c r="F41" s="373"/>
      <c r="G41" s="373"/>
      <c r="H41" s="373"/>
      <c r="I41" s="373"/>
      <c r="J41" s="356">
        <f>D41+E41+F41+G41+H41+I41</f>
        <v>653870</v>
      </c>
      <c r="K41" s="350">
        <f>C41+J41</f>
        <v>670869</v>
      </c>
    </row>
    <row r="42" spans="1:11" s="330" customFormat="1" ht="12" customHeight="1">
      <c r="A42" s="335" t="s">
        <v>480</v>
      </c>
      <c r="B42" s="337" t="s">
        <v>481</v>
      </c>
      <c r="C42" s="374"/>
      <c r="D42" s="374"/>
      <c r="E42" s="374"/>
      <c r="F42" s="374"/>
      <c r="G42" s="374"/>
      <c r="H42" s="374"/>
      <c r="I42" s="374"/>
      <c r="J42" s="356">
        <f>D42+E42+F42+G42+H42+I42</f>
        <v>0</v>
      </c>
      <c r="K42" s="349">
        <f>C42+J42</f>
        <v>0</v>
      </c>
    </row>
    <row r="43" spans="1:11" s="333" customFormat="1" ht="12" customHeight="1" thickBot="1">
      <c r="A43" s="332" t="s">
        <v>482</v>
      </c>
      <c r="B43" s="338" t="s">
        <v>483</v>
      </c>
      <c r="C43" s="376">
        <v>119356101</v>
      </c>
      <c r="D43" s="376">
        <v>-6916035</v>
      </c>
      <c r="E43" s="376"/>
      <c r="F43" s="376"/>
      <c r="G43" s="376"/>
      <c r="H43" s="376"/>
      <c r="I43" s="376"/>
      <c r="J43" s="356">
        <f>D43+E43+F43+G43+H43+I43</f>
        <v>-6916035</v>
      </c>
      <c r="K43" s="351">
        <f>C43+J43</f>
        <v>112440066</v>
      </c>
    </row>
    <row r="44" spans="1:11" s="333" customFormat="1" ht="12.75" customHeight="1" thickBot="1">
      <c r="A44" s="339" t="s">
        <v>12</v>
      </c>
      <c r="B44" s="340" t="s">
        <v>484</v>
      </c>
      <c r="C44" s="355">
        <f aca="true" t="shared" si="8" ref="C44:J44">+C39+C40</f>
        <v>119373100</v>
      </c>
      <c r="D44" s="79">
        <f t="shared" si="8"/>
        <v>-6016161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-6016161</v>
      </c>
      <c r="K44" s="112">
        <f>+K39+K40</f>
        <v>113356939</v>
      </c>
    </row>
    <row r="45" spans="1:11" s="327" customFormat="1" ht="13.5" customHeight="1" thickBot="1">
      <c r="A45" s="530" t="s">
        <v>36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50"/>
    </row>
    <row r="46" spans="1:11" s="341" customFormat="1" ht="12" customHeight="1" thickBot="1">
      <c r="A46" s="334" t="s">
        <v>3</v>
      </c>
      <c r="B46" s="47" t="s">
        <v>485</v>
      </c>
      <c r="C46" s="360">
        <f aca="true" t="shared" si="9" ref="C46:J46">SUM(C47:C51)</f>
        <v>119373100</v>
      </c>
      <c r="D46" s="360">
        <f t="shared" si="9"/>
        <v>-7789636</v>
      </c>
      <c r="E46" s="360">
        <f t="shared" si="9"/>
        <v>0</v>
      </c>
      <c r="F46" s="360">
        <f t="shared" si="9"/>
        <v>0</v>
      </c>
      <c r="G46" s="360">
        <f t="shared" si="9"/>
        <v>0</v>
      </c>
      <c r="H46" s="360">
        <f t="shared" si="9"/>
        <v>0</v>
      </c>
      <c r="I46" s="360">
        <f t="shared" si="9"/>
        <v>0</v>
      </c>
      <c r="J46" s="360">
        <f t="shared" si="9"/>
        <v>-7789636</v>
      </c>
      <c r="K46" s="329">
        <f>SUM(K47:K51)</f>
        <v>111583464</v>
      </c>
    </row>
    <row r="47" spans="1:11" ht="12" customHeight="1">
      <c r="A47" s="332" t="s">
        <v>58</v>
      </c>
      <c r="B47" s="6" t="s">
        <v>32</v>
      </c>
      <c r="C47" s="475">
        <v>88795160</v>
      </c>
      <c r="D47" s="475">
        <v>170000</v>
      </c>
      <c r="E47" s="377"/>
      <c r="F47" s="377"/>
      <c r="G47" s="377"/>
      <c r="H47" s="377"/>
      <c r="I47" s="377"/>
      <c r="J47" s="361">
        <f>D47+E47+F47+G47+H47+I47</f>
        <v>170000</v>
      </c>
      <c r="K47" s="365">
        <f>C47+J47</f>
        <v>88965160</v>
      </c>
    </row>
    <row r="48" spans="1:11" ht="12" customHeight="1">
      <c r="A48" s="332" t="s">
        <v>59</v>
      </c>
      <c r="B48" s="5" t="s">
        <v>101</v>
      </c>
      <c r="C48" s="476">
        <v>17577940</v>
      </c>
      <c r="D48" s="476">
        <v>-2850000</v>
      </c>
      <c r="E48" s="378"/>
      <c r="F48" s="378"/>
      <c r="G48" s="378"/>
      <c r="H48" s="378"/>
      <c r="I48" s="378"/>
      <c r="J48" s="362">
        <f>D48+E48+F48+G48+H48+I48</f>
        <v>-2850000</v>
      </c>
      <c r="K48" s="366">
        <f>C48+J48</f>
        <v>14727940</v>
      </c>
    </row>
    <row r="49" spans="1:11" ht="12" customHeight="1">
      <c r="A49" s="332" t="s">
        <v>60</v>
      </c>
      <c r="B49" s="5" t="s">
        <v>77</v>
      </c>
      <c r="C49" s="476">
        <v>13000000</v>
      </c>
      <c r="D49" s="476">
        <v>-5109636</v>
      </c>
      <c r="E49" s="378"/>
      <c r="F49" s="378"/>
      <c r="G49" s="378"/>
      <c r="H49" s="378"/>
      <c r="I49" s="378"/>
      <c r="J49" s="362">
        <f>D49+E49+F49+G49+H49+I49</f>
        <v>-5109636</v>
      </c>
      <c r="K49" s="366">
        <f>C49+J49</f>
        <v>7890364</v>
      </c>
    </row>
    <row r="50" spans="1:11" ht="12" customHeight="1">
      <c r="A50" s="332" t="s">
        <v>61</v>
      </c>
      <c r="B50" s="5" t="s">
        <v>102</v>
      </c>
      <c r="C50" s="378"/>
      <c r="D50" s="476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2" t="s">
        <v>78</v>
      </c>
      <c r="B51" s="5" t="s">
        <v>103</v>
      </c>
      <c r="C51" s="378"/>
      <c r="D51" s="476"/>
      <c r="E51" s="378"/>
      <c r="F51" s="378"/>
      <c r="G51" s="378"/>
      <c r="H51" s="378"/>
      <c r="I51" s="378"/>
      <c r="J51" s="362">
        <f>D51+E51+F51+G51+H51+I51</f>
        <v>0</v>
      </c>
      <c r="K51" s="366">
        <f>C51+J51</f>
        <v>0</v>
      </c>
    </row>
    <row r="52" spans="1:11" ht="12" customHeight="1" thickBot="1">
      <c r="A52" s="334" t="s">
        <v>4</v>
      </c>
      <c r="B52" s="47" t="s">
        <v>486</v>
      </c>
      <c r="C52" s="360">
        <f aca="true" t="shared" si="10" ref="C52:J52">SUM(C53:C55)</f>
        <v>0</v>
      </c>
      <c r="D52" s="360">
        <f t="shared" si="10"/>
        <v>1773475</v>
      </c>
      <c r="E52" s="360">
        <f t="shared" si="10"/>
        <v>0</v>
      </c>
      <c r="F52" s="360">
        <f t="shared" si="10"/>
        <v>0</v>
      </c>
      <c r="G52" s="360">
        <f t="shared" si="10"/>
        <v>0</v>
      </c>
      <c r="H52" s="360">
        <f t="shared" si="10"/>
        <v>0</v>
      </c>
      <c r="I52" s="360">
        <f t="shared" si="10"/>
        <v>0</v>
      </c>
      <c r="J52" s="360">
        <f t="shared" si="10"/>
        <v>1773475</v>
      </c>
      <c r="K52" s="329">
        <f>SUM(K53:K55)</f>
        <v>1773475</v>
      </c>
    </row>
    <row r="53" spans="1:11" s="341" customFormat="1" ht="12" customHeight="1">
      <c r="A53" s="332" t="s">
        <v>64</v>
      </c>
      <c r="B53" s="6" t="s">
        <v>119</v>
      </c>
      <c r="C53" s="377"/>
      <c r="D53" s="475">
        <v>1773475</v>
      </c>
      <c r="E53" s="377"/>
      <c r="F53" s="377"/>
      <c r="G53" s="377"/>
      <c r="H53" s="377"/>
      <c r="I53" s="377"/>
      <c r="J53" s="361">
        <f>D53+E53+F53+G53+H53+I53</f>
        <v>1773475</v>
      </c>
      <c r="K53" s="365">
        <f>C53+J53</f>
        <v>1773475</v>
      </c>
    </row>
    <row r="54" spans="1:11" ht="12" customHeight="1">
      <c r="A54" s="332" t="s">
        <v>65</v>
      </c>
      <c r="B54" s="5" t="s">
        <v>105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>
      <c r="A55" s="332" t="s">
        <v>66</v>
      </c>
      <c r="B55" s="5" t="s">
        <v>487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2" t="s">
        <v>67</v>
      </c>
      <c r="B56" s="5" t="s">
        <v>488</v>
      </c>
      <c r="C56" s="378"/>
      <c r="D56" s="378"/>
      <c r="E56" s="378"/>
      <c r="F56" s="378"/>
      <c r="G56" s="378"/>
      <c r="H56" s="378"/>
      <c r="I56" s="378"/>
      <c r="J56" s="362">
        <f>D56+E56+F56+G56+H56+I56</f>
        <v>0</v>
      </c>
      <c r="K56" s="366">
        <f>C56+J56</f>
        <v>0</v>
      </c>
    </row>
    <row r="57" spans="1:11" ht="12" customHeight="1" thickBot="1">
      <c r="A57" s="334" t="s">
        <v>5</v>
      </c>
      <c r="B57" s="47" t="s">
        <v>489</v>
      </c>
      <c r="C57" s="405"/>
      <c r="D57" s="405"/>
      <c r="E57" s="405"/>
      <c r="F57" s="405"/>
      <c r="G57" s="405"/>
      <c r="H57" s="405"/>
      <c r="I57" s="405"/>
      <c r="J57" s="360">
        <f>D57+E57+F57+G57+H57+I57</f>
        <v>0</v>
      </c>
      <c r="K57" s="329">
        <f>C57+J57</f>
        <v>0</v>
      </c>
    </row>
    <row r="58" spans="1:11" ht="12.75" customHeight="1" thickBot="1">
      <c r="A58" s="334" t="s">
        <v>6</v>
      </c>
      <c r="B58" s="342" t="s">
        <v>490</v>
      </c>
      <c r="C58" s="363">
        <f aca="true" t="shared" si="11" ref="C58:J58">+C46+C52+C57</f>
        <v>119373100</v>
      </c>
      <c r="D58" s="363">
        <f t="shared" si="11"/>
        <v>-6016161</v>
      </c>
      <c r="E58" s="363">
        <f t="shared" si="11"/>
        <v>0</v>
      </c>
      <c r="F58" s="363">
        <f t="shared" si="11"/>
        <v>0</v>
      </c>
      <c r="G58" s="363">
        <f t="shared" si="11"/>
        <v>0</v>
      </c>
      <c r="H58" s="363">
        <f t="shared" si="11"/>
        <v>0</v>
      </c>
      <c r="I58" s="363">
        <f t="shared" si="11"/>
        <v>0</v>
      </c>
      <c r="J58" s="363">
        <f t="shared" si="11"/>
        <v>-6016161</v>
      </c>
      <c r="K58" s="343">
        <f>+K46+K52+K57</f>
        <v>113356939</v>
      </c>
    </row>
    <row r="59" spans="3:11" ht="13.5" customHeight="1" thickBot="1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75" customHeight="1" thickBot="1">
      <c r="A60" s="65" t="s">
        <v>365</v>
      </c>
      <c r="B60" s="66"/>
      <c r="C60" s="379">
        <v>21</v>
      </c>
      <c r="D60" s="379">
        <v>-2</v>
      </c>
      <c r="E60" s="379"/>
      <c r="F60" s="379"/>
      <c r="G60" s="379"/>
      <c r="H60" s="379"/>
      <c r="I60" s="379"/>
      <c r="J60" s="364">
        <f>D60+E60+F60+G60+H60+I60</f>
        <v>-2</v>
      </c>
      <c r="K60" s="367">
        <f>C60+J60</f>
        <v>19</v>
      </c>
    </row>
    <row r="61" spans="1:11" ht="12.75" customHeight="1" thickBot="1">
      <c r="A61" s="65" t="s">
        <v>116</v>
      </c>
      <c r="B61" s="66"/>
      <c r="C61" s="379"/>
      <c r="D61" s="379"/>
      <c r="E61" s="379"/>
      <c r="F61" s="379"/>
      <c r="G61" s="379"/>
      <c r="H61" s="379"/>
      <c r="I61" s="379"/>
      <c r="J61" s="364">
        <f>D61+E61+F61+G61+H61+I61</f>
        <v>0</v>
      </c>
      <c r="K61" s="367">
        <f>C61+J61</f>
        <v>0</v>
      </c>
    </row>
  </sheetData>
  <sheetProtection formatCells="0"/>
  <mergeCells count="16">
    <mergeCell ref="B1:K1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workbookViewId="0" topLeftCell="A1">
      <selection activeCell="B1" sqref="B1:K1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4" width="13.625" style="326" customWidth="1"/>
    <col min="5" max="10" width="13.875" style="326" hidden="1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541" t="s">
        <v>633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24" customFormat="1" ht="36">
      <c r="A2" s="381" t="s">
        <v>464</v>
      </c>
      <c r="B2" s="554" t="str">
        <f>'Közös Hiv.'!B2</f>
        <v>Balatonszárszói Közös Önkormányzati Hivatal</v>
      </c>
      <c r="C2" s="555"/>
      <c r="D2" s="555"/>
      <c r="E2" s="555"/>
      <c r="F2" s="555"/>
      <c r="G2" s="555"/>
      <c r="H2" s="555"/>
      <c r="I2" s="555"/>
      <c r="J2" s="555"/>
      <c r="K2" s="382" t="s">
        <v>37</v>
      </c>
    </row>
    <row r="3" spans="1:11" s="324" customFormat="1" ht="22.5" customHeight="1" thickBot="1">
      <c r="A3" s="383" t="s">
        <v>114</v>
      </c>
      <c r="B3" s="556" t="str">
        <f>CONCATENATE('Önkorm.köt. felad.'!B3:J3)</f>
        <v>Kötelező feladtok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4" t="s">
        <v>37</v>
      </c>
    </row>
    <row r="4" spans="1:11" s="324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425</v>
      </c>
    </row>
    <row r="5" spans="1:11" s="325" customFormat="1" ht="13.5" customHeight="1">
      <c r="A5" s="560" t="s">
        <v>46</v>
      </c>
      <c r="B5" s="543" t="s">
        <v>2</v>
      </c>
      <c r="C5" s="543" t="s">
        <v>491</v>
      </c>
      <c r="D5" s="543" t="str">
        <f>CONCATENATE('Önkorm.'!D5:I5)</f>
        <v>1. sz. módosítás </v>
      </c>
      <c r="E5" s="543" t="str">
        <f>CONCATENATE('Önkorm.'!E5)</f>
        <v>2. sz. módosítás </v>
      </c>
      <c r="F5" s="543" t="str">
        <f>CONCATENATE('Önkorm.'!F5)</f>
        <v>3. sz. módosítás </v>
      </c>
      <c r="G5" s="543" t="str">
        <f>CONCATENATE('Önkorm.'!G5)</f>
        <v>4. sz. módosítás </v>
      </c>
      <c r="H5" s="543" t="str">
        <f>CONCATENATE('Önkorm.'!H5)</f>
        <v>5. sz. módosítás </v>
      </c>
      <c r="I5" s="543" t="str">
        <f>CONCATENATE('Önkorm.'!I5)</f>
        <v>6. sz. módosítás </v>
      </c>
      <c r="J5" s="543" t="s">
        <v>492</v>
      </c>
      <c r="K5" s="546" t="str">
        <f>CONCATENATE('Közös Hiv.'!K5)</f>
        <v>1.számú módosítás utáni előirányzat</v>
      </c>
    </row>
    <row r="6" spans="1:11" ht="12.75" customHeight="1">
      <c r="A6" s="561"/>
      <c r="B6" s="558"/>
      <c r="C6" s="544"/>
      <c r="D6" s="544"/>
      <c r="E6" s="544"/>
      <c r="F6" s="544"/>
      <c r="G6" s="544"/>
      <c r="H6" s="544"/>
      <c r="I6" s="544"/>
      <c r="J6" s="544"/>
      <c r="K6" s="547"/>
    </row>
    <row r="7" spans="1:11" s="327" customFormat="1" ht="9.75" customHeight="1" thickBot="1">
      <c r="A7" s="562"/>
      <c r="B7" s="559"/>
      <c r="C7" s="545"/>
      <c r="D7" s="545"/>
      <c r="E7" s="545"/>
      <c r="F7" s="545"/>
      <c r="G7" s="545"/>
      <c r="H7" s="545"/>
      <c r="I7" s="545"/>
      <c r="J7" s="545"/>
      <c r="K7" s="548"/>
    </row>
    <row r="8" spans="1:11" s="345" customFormat="1" ht="10.5" customHeight="1" thickBot="1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453</v>
      </c>
      <c r="J8" s="392" t="s">
        <v>454</v>
      </c>
      <c r="K8" s="393" t="s">
        <v>455</v>
      </c>
    </row>
    <row r="9" spans="1:11" s="345" customFormat="1" ht="10.5" customHeight="1" thickBot="1">
      <c r="A9" s="551" t="s">
        <v>35</v>
      </c>
      <c r="B9" s="552"/>
      <c r="C9" s="552"/>
      <c r="D9" s="552"/>
      <c r="E9" s="552"/>
      <c r="F9" s="552"/>
      <c r="G9" s="552"/>
      <c r="H9" s="552"/>
      <c r="I9" s="552"/>
      <c r="J9" s="552"/>
      <c r="K9" s="553"/>
    </row>
    <row r="10" spans="1:11" s="330" customFormat="1" ht="12" customHeight="1" thickBot="1">
      <c r="A10" s="59" t="s">
        <v>3</v>
      </c>
      <c r="B10" s="328" t="s">
        <v>465</v>
      </c>
      <c r="C10" s="79">
        <f>SUM(C11:C21)</f>
        <v>0</v>
      </c>
      <c r="D10" s="79">
        <f aca="true" t="shared" si="0" ref="D10:K10">SUM(D11:D21)</f>
        <v>246004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246004</v>
      </c>
      <c r="K10" s="79">
        <f t="shared" si="0"/>
        <v>246004</v>
      </c>
    </row>
    <row r="11" spans="1:11" s="330" customFormat="1" ht="12" customHeight="1">
      <c r="A11" s="331" t="s">
        <v>58</v>
      </c>
      <c r="B11" s="7" t="s">
        <v>159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59</v>
      </c>
      <c r="B12" s="5" t="s">
        <v>160</v>
      </c>
      <c r="C12" s="369"/>
      <c r="D12" s="369">
        <v>240000</v>
      </c>
      <c r="E12" s="369"/>
      <c r="F12" s="369"/>
      <c r="G12" s="369"/>
      <c r="H12" s="369"/>
      <c r="I12" s="369"/>
      <c r="J12" s="353">
        <f aca="true" t="shared" si="1" ref="J12:J21">D12+E12+F12+G12+H12+I12</f>
        <v>240000</v>
      </c>
      <c r="K12" s="350">
        <f aca="true" t="shared" si="2" ref="K12:K21">C12+J12</f>
        <v>240000</v>
      </c>
    </row>
    <row r="13" spans="1:11" s="330" customFormat="1" ht="12" customHeight="1">
      <c r="A13" s="332" t="s">
        <v>60</v>
      </c>
      <c r="B13" s="5" t="s">
        <v>161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61</v>
      </c>
      <c r="B14" s="5" t="s">
        <v>162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78</v>
      </c>
      <c r="B15" s="5" t="s">
        <v>163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62</v>
      </c>
      <c r="B16" s="5" t="s">
        <v>466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63</v>
      </c>
      <c r="B17" s="4" t="s">
        <v>467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70</v>
      </c>
      <c r="B18" s="5" t="s">
        <v>166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71</v>
      </c>
      <c r="B19" s="5" t="s">
        <v>167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72</v>
      </c>
      <c r="B20" s="5" t="s">
        <v>293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73</v>
      </c>
      <c r="B21" s="4" t="s">
        <v>168</v>
      </c>
      <c r="C21" s="370"/>
      <c r="D21" s="370">
        <v>6004</v>
      </c>
      <c r="E21" s="370"/>
      <c r="F21" s="370"/>
      <c r="G21" s="370"/>
      <c r="H21" s="370"/>
      <c r="I21" s="370"/>
      <c r="J21" s="354">
        <f t="shared" si="1"/>
        <v>6004</v>
      </c>
      <c r="K21" s="350">
        <f t="shared" si="2"/>
        <v>6004</v>
      </c>
    </row>
    <row r="22" spans="1:11" s="330" customFormat="1" ht="12" customHeight="1" thickBot="1">
      <c r="A22" s="59" t="s">
        <v>4</v>
      </c>
      <c r="B22" s="328" t="s">
        <v>468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3" customFormat="1" ht="12" customHeight="1">
      <c r="A23" s="335" t="s">
        <v>64</v>
      </c>
      <c r="B23" s="6" t="s">
        <v>143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65</v>
      </c>
      <c r="B24" s="5" t="s">
        <v>469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66</v>
      </c>
      <c r="B25" s="5" t="s">
        <v>470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67</v>
      </c>
      <c r="B26" s="9" t="s">
        <v>471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5</v>
      </c>
      <c r="B27" s="47" t="s">
        <v>92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6</v>
      </c>
      <c r="B28" s="47" t="s">
        <v>472</v>
      </c>
      <c r="C28" s="355">
        <f aca="true" t="shared" si="4" ref="C28:J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3" customFormat="1" ht="12" customHeight="1">
      <c r="A29" s="335" t="s">
        <v>152</v>
      </c>
      <c r="B29" s="336" t="s">
        <v>148</v>
      </c>
      <c r="C29" s="373"/>
      <c r="D29" s="373"/>
      <c r="E29" s="373"/>
      <c r="F29" s="373"/>
      <c r="G29" s="373"/>
      <c r="H29" s="373"/>
      <c r="I29" s="373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153</v>
      </c>
      <c r="B30" s="336" t="s">
        <v>469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>
      <c r="A31" s="335" t="s">
        <v>154</v>
      </c>
      <c r="B31" s="337" t="s">
        <v>473</v>
      </c>
      <c r="C31" s="374"/>
      <c r="D31" s="374"/>
      <c r="E31" s="374"/>
      <c r="F31" s="374"/>
      <c r="G31" s="374"/>
      <c r="H31" s="374"/>
      <c r="I31" s="374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2" t="s">
        <v>155</v>
      </c>
      <c r="B32" s="347" t="s">
        <v>474</v>
      </c>
      <c r="C32" s="375"/>
      <c r="D32" s="375"/>
      <c r="E32" s="375"/>
      <c r="F32" s="375"/>
      <c r="G32" s="375"/>
      <c r="H32" s="375"/>
      <c r="I32" s="375"/>
      <c r="J32" s="356">
        <f>D32+E32+F32+G32+H32+I32</f>
        <v>0</v>
      </c>
      <c r="K32" s="350">
        <f>C32+J32</f>
        <v>0</v>
      </c>
    </row>
    <row r="33" spans="1:11" s="333" customFormat="1" ht="12" customHeight="1" thickBot="1">
      <c r="A33" s="334" t="s">
        <v>7</v>
      </c>
      <c r="B33" s="47" t="s">
        <v>475</v>
      </c>
      <c r="C33" s="355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3" customFormat="1" ht="12" customHeight="1">
      <c r="A34" s="335" t="s">
        <v>51</v>
      </c>
      <c r="B34" s="336" t="s">
        <v>173</v>
      </c>
      <c r="C34" s="373"/>
      <c r="D34" s="373"/>
      <c r="E34" s="373"/>
      <c r="F34" s="373"/>
      <c r="G34" s="373"/>
      <c r="H34" s="373"/>
      <c r="I34" s="373"/>
      <c r="J34" s="356">
        <f>D34+E34+F34+G34+H34+I34</f>
        <v>0</v>
      </c>
      <c r="K34" s="350">
        <f>C34+J34</f>
        <v>0</v>
      </c>
    </row>
    <row r="35" spans="1:11" s="333" customFormat="1" ht="12" customHeight="1">
      <c r="A35" s="335" t="s">
        <v>52</v>
      </c>
      <c r="B35" s="337" t="s">
        <v>174</v>
      </c>
      <c r="C35" s="374"/>
      <c r="D35" s="374"/>
      <c r="E35" s="374"/>
      <c r="F35" s="374"/>
      <c r="G35" s="374"/>
      <c r="H35" s="374"/>
      <c r="I35" s="374"/>
      <c r="J35" s="356">
        <f>D35+E35+F35+G35+H35+I35</f>
        <v>0</v>
      </c>
      <c r="K35" s="350">
        <f>C35+J35</f>
        <v>0</v>
      </c>
    </row>
    <row r="36" spans="1:11" s="333" customFormat="1" ht="12" customHeight="1" thickBot="1">
      <c r="A36" s="332" t="s">
        <v>53</v>
      </c>
      <c r="B36" s="347" t="s">
        <v>175</v>
      </c>
      <c r="C36" s="375"/>
      <c r="D36" s="375"/>
      <c r="E36" s="375"/>
      <c r="F36" s="375"/>
      <c r="G36" s="375"/>
      <c r="H36" s="375"/>
      <c r="I36" s="375"/>
      <c r="J36" s="356">
        <f>D36+E36+F36+G36+H36+I36</f>
        <v>0</v>
      </c>
      <c r="K36" s="358">
        <f>C36+J36</f>
        <v>0</v>
      </c>
    </row>
    <row r="37" spans="1:11" s="330" customFormat="1" ht="12" customHeight="1" thickBot="1">
      <c r="A37" s="334" t="s">
        <v>8</v>
      </c>
      <c r="B37" s="47" t="s">
        <v>258</v>
      </c>
      <c r="C37" s="372"/>
      <c r="D37" s="372"/>
      <c r="E37" s="372"/>
      <c r="F37" s="372"/>
      <c r="G37" s="372"/>
      <c r="H37" s="372"/>
      <c r="I37" s="372"/>
      <c r="J37" s="79">
        <f>D37+E37+F37+G37+H37+I37</f>
        <v>0</v>
      </c>
      <c r="K37" s="329">
        <f>C37+J37</f>
        <v>0</v>
      </c>
    </row>
    <row r="38" spans="1:11" s="330" customFormat="1" ht="12" customHeight="1" thickBot="1">
      <c r="A38" s="334" t="s">
        <v>9</v>
      </c>
      <c r="B38" s="47" t="s">
        <v>476</v>
      </c>
      <c r="C38" s="372"/>
      <c r="D38" s="372"/>
      <c r="E38" s="372"/>
      <c r="F38" s="372"/>
      <c r="G38" s="372"/>
      <c r="H38" s="372"/>
      <c r="I38" s="372"/>
      <c r="J38" s="359">
        <f>D38+E38+F38+G38+H38+I38</f>
        <v>0</v>
      </c>
      <c r="K38" s="350">
        <f>C38+J38</f>
        <v>0</v>
      </c>
    </row>
    <row r="39" spans="1:11" s="330" customFormat="1" ht="12" customHeight="1" thickBot="1">
      <c r="A39" s="59" t="s">
        <v>10</v>
      </c>
      <c r="B39" s="47" t="s">
        <v>477</v>
      </c>
      <c r="C39" s="355">
        <f aca="true" t="shared" si="6" ref="C39:J39">+C10+C22+C27+C28+C33+C37+C38</f>
        <v>0</v>
      </c>
      <c r="D39" s="79">
        <f t="shared" si="6"/>
        <v>246004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246004</v>
      </c>
      <c r="K39" s="112">
        <f>+K10+K22+K27+K28+K33+K37+K38</f>
        <v>246004</v>
      </c>
    </row>
    <row r="40" spans="1:11" s="330" customFormat="1" ht="12" customHeight="1" thickBot="1">
      <c r="A40" s="339" t="s">
        <v>11</v>
      </c>
      <c r="B40" s="47" t="s">
        <v>478</v>
      </c>
      <c r="C40" s="355">
        <f aca="true" t="shared" si="7" ref="C40:J40">+C41+C42+C43</f>
        <v>119373100</v>
      </c>
      <c r="D40" s="79">
        <f t="shared" si="7"/>
        <v>-6262165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-6262165</v>
      </c>
      <c r="K40" s="112">
        <f>+K41+K42+K43</f>
        <v>113110935</v>
      </c>
    </row>
    <row r="41" spans="1:11" s="330" customFormat="1" ht="12" customHeight="1">
      <c r="A41" s="335" t="s">
        <v>479</v>
      </c>
      <c r="B41" s="336" t="s">
        <v>125</v>
      </c>
      <c r="C41" s="373">
        <v>16999</v>
      </c>
      <c r="D41" s="373">
        <v>653870</v>
      </c>
      <c r="E41" s="373"/>
      <c r="F41" s="373"/>
      <c r="G41" s="373"/>
      <c r="H41" s="373"/>
      <c r="I41" s="373"/>
      <c r="J41" s="356">
        <f>D41+E41+F41+G41+H41+I41</f>
        <v>653870</v>
      </c>
      <c r="K41" s="350">
        <f>C41+J41</f>
        <v>670869</v>
      </c>
    </row>
    <row r="42" spans="1:11" s="330" customFormat="1" ht="12" customHeight="1">
      <c r="A42" s="335" t="s">
        <v>480</v>
      </c>
      <c r="B42" s="337" t="s">
        <v>481</v>
      </c>
      <c r="C42" s="374"/>
      <c r="D42" s="374"/>
      <c r="E42" s="374"/>
      <c r="F42" s="374"/>
      <c r="G42" s="374"/>
      <c r="H42" s="374"/>
      <c r="I42" s="374"/>
      <c r="J42" s="356">
        <f>D42+E42+F42+G42+H42+I42</f>
        <v>0</v>
      </c>
      <c r="K42" s="349">
        <f>C42+J42</f>
        <v>0</v>
      </c>
    </row>
    <row r="43" spans="1:11" s="333" customFormat="1" ht="12" customHeight="1" thickBot="1">
      <c r="A43" s="332" t="s">
        <v>482</v>
      </c>
      <c r="B43" s="338" t="s">
        <v>483</v>
      </c>
      <c r="C43" s="376">
        <v>119356101</v>
      </c>
      <c r="D43" s="376">
        <v>-6916035</v>
      </c>
      <c r="E43" s="376"/>
      <c r="F43" s="376"/>
      <c r="G43" s="376"/>
      <c r="H43" s="376"/>
      <c r="I43" s="376"/>
      <c r="J43" s="356">
        <f>D43+E43+F43+G43+H43+I43</f>
        <v>-6916035</v>
      </c>
      <c r="K43" s="351">
        <f>C43+J43</f>
        <v>112440066</v>
      </c>
    </row>
    <row r="44" spans="1:11" s="333" customFormat="1" ht="12.75" customHeight="1" thickBot="1">
      <c r="A44" s="339" t="s">
        <v>12</v>
      </c>
      <c r="B44" s="340" t="s">
        <v>484</v>
      </c>
      <c r="C44" s="355">
        <f aca="true" t="shared" si="8" ref="C44:J44">+C39+C40</f>
        <v>119373100</v>
      </c>
      <c r="D44" s="79">
        <f t="shared" si="8"/>
        <v>-6016161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-6016161</v>
      </c>
      <c r="K44" s="112">
        <f>+K39+K40</f>
        <v>113356939</v>
      </c>
    </row>
    <row r="45" spans="1:11" s="327" customFormat="1" ht="13.5" customHeight="1" thickBot="1">
      <c r="A45" s="530" t="s">
        <v>36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50"/>
    </row>
    <row r="46" spans="1:11" s="341" customFormat="1" ht="12" customHeight="1" thickBot="1">
      <c r="A46" s="334" t="s">
        <v>3</v>
      </c>
      <c r="B46" s="47" t="s">
        <v>485</v>
      </c>
      <c r="C46" s="360">
        <f aca="true" t="shared" si="9" ref="C46:J46">SUM(C47:C51)</f>
        <v>119373100</v>
      </c>
      <c r="D46" s="360">
        <f t="shared" si="9"/>
        <v>-7789636</v>
      </c>
      <c r="E46" s="360">
        <f t="shared" si="9"/>
        <v>0</v>
      </c>
      <c r="F46" s="360">
        <f t="shared" si="9"/>
        <v>0</v>
      </c>
      <c r="G46" s="360">
        <f t="shared" si="9"/>
        <v>0</v>
      </c>
      <c r="H46" s="360">
        <f t="shared" si="9"/>
        <v>0</v>
      </c>
      <c r="I46" s="360">
        <f t="shared" si="9"/>
        <v>0</v>
      </c>
      <c r="J46" s="360">
        <f t="shared" si="9"/>
        <v>-7789636</v>
      </c>
      <c r="K46" s="329">
        <f>SUM(K47:K51)</f>
        <v>111583464</v>
      </c>
    </row>
    <row r="47" spans="1:11" ht="12" customHeight="1">
      <c r="A47" s="332" t="s">
        <v>58</v>
      </c>
      <c r="B47" s="6" t="s">
        <v>32</v>
      </c>
      <c r="C47" s="475">
        <v>88795160</v>
      </c>
      <c r="D47" s="475">
        <v>170000</v>
      </c>
      <c r="E47" s="377"/>
      <c r="F47" s="377"/>
      <c r="G47" s="377"/>
      <c r="H47" s="377"/>
      <c r="I47" s="377"/>
      <c r="J47" s="361">
        <f>D47+E47+F47+G47+H47+I47</f>
        <v>170000</v>
      </c>
      <c r="K47" s="365">
        <f>C47+J47</f>
        <v>88965160</v>
      </c>
    </row>
    <row r="48" spans="1:11" ht="12" customHeight="1">
      <c r="A48" s="332" t="s">
        <v>59</v>
      </c>
      <c r="B48" s="5" t="s">
        <v>101</v>
      </c>
      <c r="C48" s="476">
        <v>17577940</v>
      </c>
      <c r="D48" s="476">
        <v>-2850000</v>
      </c>
      <c r="E48" s="378"/>
      <c r="F48" s="378"/>
      <c r="G48" s="378"/>
      <c r="H48" s="378"/>
      <c r="I48" s="378"/>
      <c r="J48" s="362">
        <f>D48+E48+F48+G48+H48+I48</f>
        <v>-2850000</v>
      </c>
      <c r="K48" s="366">
        <f>C48+J48</f>
        <v>14727940</v>
      </c>
    </row>
    <row r="49" spans="1:11" ht="12" customHeight="1">
      <c r="A49" s="332" t="s">
        <v>60</v>
      </c>
      <c r="B49" s="5" t="s">
        <v>77</v>
      </c>
      <c r="C49" s="476">
        <v>13000000</v>
      </c>
      <c r="D49" s="476">
        <v>-5109636</v>
      </c>
      <c r="E49" s="378"/>
      <c r="F49" s="378"/>
      <c r="G49" s="378"/>
      <c r="H49" s="378"/>
      <c r="I49" s="378"/>
      <c r="J49" s="362">
        <f>D49+E49+F49+G49+H49+I49</f>
        <v>-5109636</v>
      </c>
      <c r="K49" s="366">
        <f>C49+J49</f>
        <v>7890364</v>
      </c>
    </row>
    <row r="50" spans="1:11" ht="12" customHeight="1">
      <c r="A50" s="332" t="s">
        <v>61</v>
      </c>
      <c r="B50" s="5" t="s">
        <v>102</v>
      </c>
      <c r="C50" s="378"/>
      <c r="D50" s="476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2" t="s">
        <v>78</v>
      </c>
      <c r="B51" s="5" t="s">
        <v>103</v>
      </c>
      <c r="C51" s="378"/>
      <c r="D51" s="476"/>
      <c r="E51" s="378"/>
      <c r="F51" s="378"/>
      <c r="G51" s="378"/>
      <c r="H51" s="378"/>
      <c r="I51" s="378"/>
      <c r="J51" s="362">
        <f>D51+E51+F51+G51+H51+I51</f>
        <v>0</v>
      </c>
      <c r="K51" s="366">
        <f>C51+J51</f>
        <v>0</v>
      </c>
    </row>
    <row r="52" spans="1:11" ht="12" customHeight="1" thickBot="1">
      <c r="A52" s="334" t="s">
        <v>4</v>
      </c>
      <c r="B52" s="47" t="s">
        <v>486</v>
      </c>
      <c r="C52" s="360">
        <f aca="true" t="shared" si="10" ref="C52:J52">SUM(C53:C55)</f>
        <v>0</v>
      </c>
      <c r="D52" s="360">
        <f t="shared" si="10"/>
        <v>1773475</v>
      </c>
      <c r="E52" s="360">
        <f t="shared" si="10"/>
        <v>0</v>
      </c>
      <c r="F52" s="360">
        <f t="shared" si="10"/>
        <v>0</v>
      </c>
      <c r="G52" s="360">
        <f t="shared" si="10"/>
        <v>0</v>
      </c>
      <c r="H52" s="360">
        <f t="shared" si="10"/>
        <v>0</v>
      </c>
      <c r="I52" s="360">
        <f t="shared" si="10"/>
        <v>0</v>
      </c>
      <c r="J52" s="360">
        <f t="shared" si="10"/>
        <v>1773475</v>
      </c>
      <c r="K52" s="329">
        <f>SUM(K53:K55)</f>
        <v>1773475</v>
      </c>
    </row>
    <row r="53" spans="1:11" s="341" customFormat="1" ht="12" customHeight="1">
      <c r="A53" s="332" t="s">
        <v>64</v>
      </c>
      <c r="B53" s="6" t="s">
        <v>119</v>
      </c>
      <c r="C53" s="377"/>
      <c r="D53" s="475">
        <v>1773475</v>
      </c>
      <c r="E53" s="377"/>
      <c r="F53" s="377"/>
      <c r="G53" s="377"/>
      <c r="H53" s="377"/>
      <c r="I53" s="377"/>
      <c r="J53" s="361">
        <f>D53+E53+F53+G53+H53+I53</f>
        <v>1773475</v>
      </c>
      <c r="K53" s="365">
        <f>C53+J53</f>
        <v>1773475</v>
      </c>
    </row>
    <row r="54" spans="1:11" ht="12" customHeight="1">
      <c r="A54" s="332" t="s">
        <v>65</v>
      </c>
      <c r="B54" s="5" t="s">
        <v>105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>
      <c r="A55" s="332" t="s">
        <v>66</v>
      </c>
      <c r="B55" s="5" t="s">
        <v>487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2" t="s">
        <v>67</v>
      </c>
      <c r="B56" s="5" t="s">
        <v>488</v>
      </c>
      <c r="C56" s="378"/>
      <c r="D56" s="378"/>
      <c r="E56" s="378"/>
      <c r="F56" s="378"/>
      <c r="G56" s="378"/>
      <c r="H56" s="378"/>
      <c r="I56" s="378"/>
      <c r="J56" s="362">
        <f>D56+E56+F56+G56+H56+I56</f>
        <v>0</v>
      </c>
      <c r="K56" s="366">
        <f>C56+J56</f>
        <v>0</v>
      </c>
    </row>
    <row r="57" spans="1:11" ht="12" customHeight="1" thickBot="1">
      <c r="A57" s="334" t="s">
        <v>5</v>
      </c>
      <c r="B57" s="47" t="s">
        <v>489</v>
      </c>
      <c r="C57" s="405"/>
      <c r="D57" s="405"/>
      <c r="E57" s="405"/>
      <c r="F57" s="405"/>
      <c r="G57" s="405"/>
      <c r="H57" s="405"/>
      <c r="I57" s="405"/>
      <c r="J57" s="360">
        <f>D57+E57+F57+G57+H57+I57</f>
        <v>0</v>
      </c>
      <c r="K57" s="329">
        <f>C57+J57</f>
        <v>0</v>
      </c>
    </row>
    <row r="58" spans="1:11" ht="12.75" customHeight="1" thickBot="1">
      <c r="A58" s="334" t="s">
        <v>6</v>
      </c>
      <c r="B58" s="342" t="s">
        <v>490</v>
      </c>
      <c r="C58" s="363">
        <f aca="true" t="shared" si="11" ref="C58:J58">+C46+C52+C57</f>
        <v>119373100</v>
      </c>
      <c r="D58" s="363">
        <f t="shared" si="11"/>
        <v>-6016161</v>
      </c>
      <c r="E58" s="363">
        <f t="shared" si="11"/>
        <v>0</v>
      </c>
      <c r="F58" s="363">
        <f t="shared" si="11"/>
        <v>0</v>
      </c>
      <c r="G58" s="363">
        <f t="shared" si="11"/>
        <v>0</v>
      </c>
      <c r="H58" s="363">
        <f t="shared" si="11"/>
        <v>0</v>
      </c>
      <c r="I58" s="363">
        <f t="shared" si="11"/>
        <v>0</v>
      </c>
      <c r="J58" s="363">
        <f t="shared" si="11"/>
        <v>-6016161</v>
      </c>
      <c r="K58" s="343">
        <f>+K46+K52+K57</f>
        <v>113356939</v>
      </c>
    </row>
    <row r="59" spans="3:11" ht="13.5" customHeight="1" thickBot="1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75" customHeight="1" thickBot="1">
      <c r="A60" s="65" t="s">
        <v>365</v>
      </c>
      <c r="B60" s="66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  <row r="61" spans="1:11" ht="12.75" customHeight="1" thickBot="1">
      <c r="A61" s="65" t="s">
        <v>116</v>
      </c>
      <c r="B61" s="66"/>
      <c r="C61" s="379"/>
      <c r="D61" s="379"/>
      <c r="E61" s="379"/>
      <c r="F61" s="379"/>
      <c r="G61" s="379"/>
      <c r="H61" s="379"/>
      <c r="I61" s="379"/>
      <c r="J61" s="364">
        <f>D61+E61+F61+G61+H61+I61</f>
        <v>0</v>
      </c>
      <c r="K61" s="367">
        <f>C61+J61</f>
        <v>0</v>
      </c>
    </row>
  </sheetData>
  <sheetProtection formatCells="0"/>
  <mergeCells count="16">
    <mergeCell ref="F5:F7"/>
    <mergeCell ref="G5:G7"/>
    <mergeCell ref="H5:H7"/>
    <mergeCell ref="I5:I7"/>
    <mergeCell ref="J5:J7"/>
    <mergeCell ref="B1:K1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workbookViewId="0" topLeftCell="A1">
      <selection activeCell="B1" sqref="B1:K1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4" width="13.625" style="326" customWidth="1"/>
    <col min="5" max="10" width="13.875" style="326" hidden="1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541" t="s">
        <v>634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24" customFormat="1" ht="36">
      <c r="A2" s="381" t="s">
        <v>464</v>
      </c>
      <c r="B2" s="554" t="str">
        <f>'Közös Hiv.'!B2</f>
        <v>Balatonszárszói Közös Önkormányzati Hivatal</v>
      </c>
      <c r="C2" s="555"/>
      <c r="D2" s="555"/>
      <c r="E2" s="555"/>
      <c r="F2" s="555"/>
      <c r="G2" s="555"/>
      <c r="H2" s="555"/>
      <c r="I2" s="555"/>
      <c r="J2" s="555"/>
      <c r="K2" s="382" t="s">
        <v>37</v>
      </c>
    </row>
    <row r="3" spans="1:11" s="324" customFormat="1" ht="22.5" customHeight="1" thickBot="1">
      <c r="A3" s="383" t="s">
        <v>114</v>
      </c>
      <c r="B3" s="556" t="str">
        <f>CONCATENATE('Önk. önk.felad'!B3:J3)</f>
        <v>Önként vállalt feladatok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4" t="s">
        <v>38</v>
      </c>
    </row>
    <row r="4" spans="1:11" s="324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425</v>
      </c>
    </row>
    <row r="5" spans="1:11" s="325" customFormat="1" ht="13.5" customHeight="1">
      <c r="A5" s="560" t="s">
        <v>46</v>
      </c>
      <c r="B5" s="543" t="s">
        <v>2</v>
      </c>
      <c r="C5" s="543" t="s">
        <v>491</v>
      </c>
      <c r="D5" s="543" t="str">
        <f>CONCATENATE('Önkorm.'!D5:I5)</f>
        <v>1. sz. módosítás </v>
      </c>
      <c r="E5" s="543" t="str">
        <f>CONCATENATE('Önkorm.'!E5)</f>
        <v>2. sz. módosítás </v>
      </c>
      <c r="F5" s="543" t="str">
        <f>CONCATENATE('Önkorm.'!F5)</f>
        <v>3. sz. módosítás </v>
      </c>
      <c r="G5" s="543" t="str">
        <f>CONCATENATE('Önkorm.'!G5)</f>
        <v>4. sz. módosítás </v>
      </c>
      <c r="H5" s="543" t="str">
        <f>CONCATENATE('Önkorm.'!H5)</f>
        <v>5. sz. módosítás </v>
      </c>
      <c r="I5" s="543" t="str">
        <f>CONCATENATE('Önkorm.'!I5)</f>
        <v>6. sz. módosítás </v>
      </c>
      <c r="J5" s="543" t="s">
        <v>492</v>
      </c>
      <c r="K5" s="546" t="str">
        <f>CONCATENATE('Közös Hiv. köt.felad.'!K5)</f>
        <v>1.számú módosítás utáni előirányzat</v>
      </c>
    </row>
    <row r="6" spans="1:11" ht="12.75" customHeight="1">
      <c r="A6" s="561"/>
      <c r="B6" s="558"/>
      <c r="C6" s="544"/>
      <c r="D6" s="544"/>
      <c r="E6" s="544"/>
      <c r="F6" s="544"/>
      <c r="G6" s="544"/>
      <c r="H6" s="544"/>
      <c r="I6" s="544"/>
      <c r="J6" s="544"/>
      <c r="K6" s="547"/>
    </row>
    <row r="7" spans="1:11" s="327" customFormat="1" ht="9.75" customHeight="1" thickBot="1">
      <c r="A7" s="562"/>
      <c r="B7" s="559"/>
      <c r="C7" s="545"/>
      <c r="D7" s="545"/>
      <c r="E7" s="545"/>
      <c r="F7" s="545"/>
      <c r="G7" s="545"/>
      <c r="H7" s="545"/>
      <c r="I7" s="545"/>
      <c r="J7" s="545"/>
      <c r="K7" s="548"/>
    </row>
    <row r="8" spans="1:11" s="345" customFormat="1" ht="10.5" customHeight="1" thickBot="1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453</v>
      </c>
      <c r="J8" s="392" t="s">
        <v>454</v>
      </c>
      <c r="K8" s="393" t="s">
        <v>455</v>
      </c>
    </row>
    <row r="9" spans="1:11" s="345" customFormat="1" ht="10.5" customHeight="1" thickBot="1">
      <c r="A9" s="551" t="s">
        <v>35</v>
      </c>
      <c r="B9" s="552"/>
      <c r="C9" s="552"/>
      <c r="D9" s="552"/>
      <c r="E9" s="552"/>
      <c r="F9" s="552"/>
      <c r="G9" s="552"/>
      <c r="H9" s="552"/>
      <c r="I9" s="552"/>
      <c r="J9" s="552"/>
      <c r="K9" s="553"/>
    </row>
    <row r="10" spans="1:11" s="330" customFormat="1" ht="12" customHeight="1" thickBot="1">
      <c r="A10" s="59" t="s">
        <v>3</v>
      </c>
      <c r="B10" s="328" t="s">
        <v>465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0" customFormat="1" ht="12" customHeight="1">
      <c r="A11" s="331" t="s">
        <v>58</v>
      </c>
      <c r="B11" s="7" t="s">
        <v>159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59</v>
      </c>
      <c r="B12" s="5" t="s">
        <v>160</v>
      </c>
      <c r="C12" s="369"/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0</v>
      </c>
    </row>
    <row r="13" spans="1:11" s="330" customFormat="1" ht="12" customHeight="1">
      <c r="A13" s="332" t="s">
        <v>60</v>
      </c>
      <c r="B13" s="5" t="s">
        <v>161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61</v>
      </c>
      <c r="B14" s="5" t="s">
        <v>162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78</v>
      </c>
      <c r="B15" s="5" t="s">
        <v>163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62</v>
      </c>
      <c r="B16" s="5" t="s">
        <v>466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63</v>
      </c>
      <c r="B17" s="4" t="s">
        <v>467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70</v>
      </c>
      <c r="B18" s="5" t="s">
        <v>166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71</v>
      </c>
      <c r="B19" s="5" t="s">
        <v>167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72</v>
      </c>
      <c r="B20" s="5" t="s">
        <v>293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73</v>
      </c>
      <c r="B21" s="4" t="s">
        <v>168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9" t="s">
        <v>4</v>
      </c>
      <c r="B22" s="328" t="s">
        <v>468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3" customFormat="1" ht="12" customHeight="1">
      <c r="A23" s="335" t="s">
        <v>64</v>
      </c>
      <c r="B23" s="6" t="s">
        <v>143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65</v>
      </c>
      <c r="B24" s="5" t="s">
        <v>469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66</v>
      </c>
      <c r="B25" s="5" t="s">
        <v>470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67</v>
      </c>
      <c r="B26" s="9" t="s">
        <v>471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5</v>
      </c>
      <c r="B27" s="47" t="s">
        <v>92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6</v>
      </c>
      <c r="B28" s="47" t="s">
        <v>472</v>
      </c>
      <c r="C28" s="355">
        <f aca="true" t="shared" si="4" ref="C28:J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3" customFormat="1" ht="12" customHeight="1">
      <c r="A29" s="335" t="s">
        <v>152</v>
      </c>
      <c r="B29" s="336" t="s">
        <v>148</v>
      </c>
      <c r="C29" s="373"/>
      <c r="D29" s="373"/>
      <c r="E29" s="373"/>
      <c r="F29" s="373"/>
      <c r="G29" s="373"/>
      <c r="H29" s="373"/>
      <c r="I29" s="373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153</v>
      </c>
      <c r="B30" s="336" t="s">
        <v>469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>
      <c r="A31" s="335" t="s">
        <v>154</v>
      </c>
      <c r="B31" s="337" t="s">
        <v>473</v>
      </c>
      <c r="C31" s="374"/>
      <c r="D31" s="374"/>
      <c r="E31" s="374"/>
      <c r="F31" s="374"/>
      <c r="G31" s="374"/>
      <c r="H31" s="374"/>
      <c r="I31" s="374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2" t="s">
        <v>155</v>
      </c>
      <c r="B32" s="347" t="s">
        <v>474</v>
      </c>
      <c r="C32" s="375"/>
      <c r="D32" s="375"/>
      <c r="E32" s="375"/>
      <c r="F32" s="375"/>
      <c r="G32" s="375"/>
      <c r="H32" s="375"/>
      <c r="I32" s="375"/>
      <c r="J32" s="356">
        <f>D32+E32+F32+G32+H32+I32</f>
        <v>0</v>
      </c>
      <c r="K32" s="350">
        <f>C32+J32</f>
        <v>0</v>
      </c>
    </row>
    <row r="33" spans="1:11" s="333" customFormat="1" ht="12" customHeight="1" thickBot="1">
      <c r="A33" s="334" t="s">
        <v>7</v>
      </c>
      <c r="B33" s="47" t="s">
        <v>475</v>
      </c>
      <c r="C33" s="355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3" customFormat="1" ht="12" customHeight="1">
      <c r="A34" s="335" t="s">
        <v>51</v>
      </c>
      <c r="B34" s="336" t="s">
        <v>173</v>
      </c>
      <c r="C34" s="373"/>
      <c r="D34" s="373"/>
      <c r="E34" s="373"/>
      <c r="F34" s="373"/>
      <c r="G34" s="373"/>
      <c r="H34" s="373"/>
      <c r="I34" s="373"/>
      <c r="J34" s="356">
        <f>D34+E34+F34+G34+H34+I34</f>
        <v>0</v>
      </c>
      <c r="K34" s="350">
        <f>C34+J34</f>
        <v>0</v>
      </c>
    </row>
    <row r="35" spans="1:11" s="333" customFormat="1" ht="12" customHeight="1">
      <c r="A35" s="335" t="s">
        <v>52</v>
      </c>
      <c r="B35" s="337" t="s">
        <v>174</v>
      </c>
      <c r="C35" s="374"/>
      <c r="D35" s="374"/>
      <c r="E35" s="374"/>
      <c r="F35" s="374"/>
      <c r="G35" s="374"/>
      <c r="H35" s="374"/>
      <c r="I35" s="374"/>
      <c r="J35" s="356">
        <f>D35+E35+F35+G35+H35+I35</f>
        <v>0</v>
      </c>
      <c r="K35" s="350">
        <f>C35+J35</f>
        <v>0</v>
      </c>
    </row>
    <row r="36" spans="1:11" s="333" customFormat="1" ht="12" customHeight="1" thickBot="1">
      <c r="A36" s="332" t="s">
        <v>53</v>
      </c>
      <c r="B36" s="347" t="s">
        <v>175</v>
      </c>
      <c r="C36" s="375"/>
      <c r="D36" s="375"/>
      <c r="E36" s="375"/>
      <c r="F36" s="375"/>
      <c r="G36" s="375"/>
      <c r="H36" s="375"/>
      <c r="I36" s="375"/>
      <c r="J36" s="356">
        <f>D36+E36+F36+G36+H36+I36</f>
        <v>0</v>
      </c>
      <c r="K36" s="358">
        <f>C36+J36</f>
        <v>0</v>
      </c>
    </row>
    <row r="37" spans="1:11" s="330" customFormat="1" ht="12" customHeight="1" thickBot="1">
      <c r="A37" s="334" t="s">
        <v>8</v>
      </c>
      <c r="B37" s="47" t="s">
        <v>258</v>
      </c>
      <c r="C37" s="372"/>
      <c r="D37" s="372"/>
      <c r="E37" s="372"/>
      <c r="F37" s="372"/>
      <c r="G37" s="372"/>
      <c r="H37" s="372"/>
      <c r="I37" s="372"/>
      <c r="J37" s="79">
        <f>D37+E37+F37+G37+H37+I37</f>
        <v>0</v>
      </c>
      <c r="K37" s="329">
        <f>C37+J37</f>
        <v>0</v>
      </c>
    </row>
    <row r="38" spans="1:11" s="330" customFormat="1" ht="12" customHeight="1" thickBot="1">
      <c r="A38" s="334" t="s">
        <v>9</v>
      </c>
      <c r="B38" s="47" t="s">
        <v>476</v>
      </c>
      <c r="C38" s="372"/>
      <c r="D38" s="372"/>
      <c r="E38" s="372"/>
      <c r="F38" s="372"/>
      <c r="G38" s="372"/>
      <c r="H38" s="372"/>
      <c r="I38" s="372"/>
      <c r="J38" s="359">
        <f>D38+E38+F38+G38+H38+I38</f>
        <v>0</v>
      </c>
      <c r="K38" s="350">
        <f>C38+J38</f>
        <v>0</v>
      </c>
    </row>
    <row r="39" spans="1:11" s="330" customFormat="1" ht="12" customHeight="1" thickBot="1">
      <c r="A39" s="59" t="s">
        <v>10</v>
      </c>
      <c r="B39" s="47" t="s">
        <v>477</v>
      </c>
      <c r="C39" s="355">
        <f aca="true" t="shared" si="6" ref="C39:J39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30" customFormat="1" ht="12" customHeight="1" thickBot="1">
      <c r="A40" s="339" t="s">
        <v>11</v>
      </c>
      <c r="B40" s="47" t="s">
        <v>478</v>
      </c>
      <c r="C40" s="355">
        <f aca="true" t="shared" si="7" ref="C40:J40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30" customFormat="1" ht="12" customHeight="1">
      <c r="A41" s="335" t="s">
        <v>479</v>
      </c>
      <c r="B41" s="336" t="s">
        <v>125</v>
      </c>
      <c r="C41" s="373"/>
      <c r="D41" s="373"/>
      <c r="E41" s="373"/>
      <c r="F41" s="373"/>
      <c r="G41" s="373"/>
      <c r="H41" s="373"/>
      <c r="I41" s="373"/>
      <c r="J41" s="356">
        <f>D41+E41+F41+G41+H41+I41</f>
        <v>0</v>
      </c>
      <c r="K41" s="350">
        <f>C41+J41</f>
        <v>0</v>
      </c>
    </row>
    <row r="42" spans="1:11" s="330" customFormat="1" ht="12" customHeight="1">
      <c r="A42" s="335" t="s">
        <v>480</v>
      </c>
      <c r="B42" s="337" t="s">
        <v>481</v>
      </c>
      <c r="C42" s="374"/>
      <c r="D42" s="374"/>
      <c r="E42" s="374"/>
      <c r="F42" s="374"/>
      <c r="G42" s="374"/>
      <c r="H42" s="374"/>
      <c r="I42" s="374"/>
      <c r="J42" s="356">
        <f>D42+E42+F42+G42+H42+I42</f>
        <v>0</v>
      </c>
      <c r="K42" s="349">
        <f>C42+J42</f>
        <v>0</v>
      </c>
    </row>
    <row r="43" spans="1:11" s="333" customFormat="1" ht="12" customHeight="1" thickBot="1">
      <c r="A43" s="332" t="s">
        <v>482</v>
      </c>
      <c r="B43" s="338" t="s">
        <v>483</v>
      </c>
      <c r="C43" s="376"/>
      <c r="D43" s="376"/>
      <c r="E43" s="376"/>
      <c r="F43" s="376"/>
      <c r="G43" s="376"/>
      <c r="H43" s="376"/>
      <c r="I43" s="376"/>
      <c r="J43" s="356">
        <f>D43+E43+F43+G43+H43+I43</f>
        <v>0</v>
      </c>
      <c r="K43" s="351">
        <f>C43+J43</f>
        <v>0</v>
      </c>
    </row>
    <row r="44" spans="1:11" s="333" customFormat="1" ht="12.75" customHeight="1" thickBot="1">
      <c r="A44" s="339" t="s">
        <v>12</v>
      </c>
      <c r="B44" s="340" t="s">
        <v>484</v>
      </c>
      <c r="C44" s="355">
        <f aca="true" t="shared" si="8" ref="C44:J44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7" customFormat="1" ht="13.5" customHeight="1" thickBot="1">
      <c r="A45" s="530" t="s">
        <v>36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50"/>
    </row>
    <row r="46" spans="1:11" s="341" customFormat="1" ht="12" customHeight="1" thickBot="1">
      <c r="A46" s="334" t="s">
        <v>3</v>
      </c>
      <c r="B46" s="47" t="s">
        <v>485</v>
      </c>
      <c r="C46" s="360">
        <f aca="true" t="shared" si="9" ref="C46:J46">SUM(C47:C51)</f>
        <v>0</v>
      </c>
      <c r="D46" s="360">
        <f t="shared" si="9"/>
        <v>0</v>
      </c>
      <c r="E46" s="360">
        <f t="shared" si="9"/>
        <v>0</v>
      </c>
      <c r="F46" s="360">
        <f t="shared" si="9"/>
        <v>0</v>
      </c>
      <c r="G46" s="360">
        <f t="shared" si="9"/>
        <v>0</v>
      </c>
      <c r="H46" s="360">
        <f t="shared" si="9"/>
        <v>0</v>
      </c>
      <c r="I46" s="360">
        <f t="shared" si="9"/>
        <v>0</v>
      </c>
      <c r="J46" s="360">
        <f t="shared" si="9"/>
        <v>0</v>
      </c>
      <c r="K46" s="329">
        <f>SUM(K47:K51)</f>
        <v>0</v>
      </c>
    </row>
    <row r="47" spans="1:11" ht="12" customHeight="1">
      <c r="A47" s="332" t="s">
        <v>58</v>
      </c>
      <c r="B47" s="6" t="s">
        <v>32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>
      <c r="A48" s="332" t="s">
        <v>59</v>
      </c>
      <c r="B48" s="5" t="s">
        <v>101</v>
      </c>
      <c r="C48" s="378"/>
      <c r="D48" s="378"/>
      <c r="E48" s="378"/>
      <c r="F48" s="378"/>
      <c r="G48" s="378"/>
      <c r="H48" s="378"/>
      <c r="I48" s="378"/>
      <c r="J48" s="362">
        <f>D48+E48+F48+G48+H48+I48</f>
        <v>0</v>
      </c>
      <c r="K48" s="366">
        <f>C48+J48</f>
        <v>0</v>
      </c>
    </row>
    <row r="49" spans="1:11" ht="12" customHeight="1">
      <c r="A49" s="332" t="s">
        <v>60</v>
      </c>
      <c r="B49" s="5" t="s">
        <v>77</v>
      </c>
      <c r="C49" s="378"/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>
      <c r="A50" s="332" t="s">
        <v>61</v>
      </c>
      <c r="B50" s="5" t="s">
        <v>102</v>
      </c>
      <c r="C50" s="378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2" t="s">
        <v>78</v>
      </c>
      <c r="B51" s="5" t="s">
        <v>103</v>
      </c>
      <c r="C51" s="378"/>
      <c r="D51" s="378"/>
      <c r="E51" s="378"/>
      <c r="F51" s="378"/>
      <c r="G51" s="378"/>
      <c r="H51" s="378"/>
      <c r="I51" s="378"/>
      <c r="J51" s="362">
        <f>D51+E51+F51+G51+H51+I51</f>
        <v>0</v>
      </c>
      <c r="K51" s="366">
        <f>C51+J51</f>
        <v>0</v>
      </c>
    </row>
    <row r="52" spans="1:11" ht="12" customHeight="1" thickBot="1">
      <c r="A52" s="334" t="s">
        <v>4</v>
      </c>
      <c r="B52" s="47" t="s">
        <v>486</v>
      </c>
      <c r="C52" s="360">
        <f aca="true" t="shared" si="10" ref="C52:J52">SUM(C53:C55)</f>
        <v>0</v>
      </c>
      <c r="D52" s="360">
        <f t="shared" si="10"/>
        <v>0</v>
      </c>
      <c r="E52" s="360">
        <f t="shared" si="10"/>
        <v>0</v>
      </c>
      <c r="F52" s="360">
        <f t="shared" si="10"/>
        <v>0</v>
      </c>
      <c r="G52" s="360">
        <f t="shared" si="10"/>
        <v>0</v>
      </c>
      <c r="H52" s="360">
        <f t="shared" si="10"/>
        <v>0</v>
      </c>
      <c r="I52" s="360">
        <f t="shared" si="10"/>
        <v>0</v>
      </c>
      <c r="J52" s="360">
        <f t="shared" si="10"/>
        <v>0</v>
      </c>
      <c r="K52" s="329">
        <f>SUM(K53:K55)</f>
        <v>0</v>
      </c>
    </row>
    <row r="53" spans="1:11" s="341" customFormat="1" ht="12" customHeight="1">
      <c r="A53" s="332" t="s">
        <v>64</v>
      </c>
      <c r="B53" s="6" t="s">
        <v>119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>
      <c r="A54" s="332" t="s">
        <v>65</v>
      </c>
      <c r="B54" s="5" t="s">
        <v>105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>
      <c r="A55" s="332" t="s">
        <v>66</v>
      </c>
      <c r="B55" s="5" t="s">
        <v>487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2" t="s">
        <v>67</v>
      </c>
      <c r="B56" s="5" t="s">
        <v>488</v>
      </c>
      <c r="C56" s="378"/>
      <c r="D56" s="378"/>
      <c r="E56" s="378"/>
      <c r="F56" s="378"/>
      <c r="G56" s="378"/>
      <c r="H56" s="378"/>
      <c r="I56" s="378"/>
      <c r="J56" s="362">
        <f>D56+E56+F56+G56+H56+I56</f>
        <v>0</v>
      </c>
      <c r="K56" s="366">
        <f>C56+J56</f>
        <v>0</v>
      </c>
    </row>
    <row r="57" spans="1:11" ht="12" customHeight="1" thickBot="1">
      <c r="A57" s="334" t="s">
        <v>5</v>
      </c>
      <c r="B57" s="47" t="s">
        <v>489</v>
      </c>
      <c r="C57" s="405"/>
      <c r="D57" s="405"/>
      <c r="E57" s="405"/>
      <c r="F57" s="405"/>
      <c r="G57" s="405"/>
      <c r="H57" s="405"/>
      <c r="I57" s="405"/>
      <c r="J57" s="360">
        <f>D57+E57+F57+G57+H57+I57</f>
        <v>0</v>
      </c>
      <c r="K57" s="329">
        <f>C57+J57</f>
        <v>0</v>
      </c>
    </row>
    <row r="58" spans="1:11" ht="12.75" customHeight="1" thickBot="1">
      <c r="A58" s="334" t="s">
        <v>6</v>
      </c>
      <c r="B58" s="342" t="s">
        <v>490</v>
      </c>
      <c r="C58" s="363">
        <f aca="true" t="shared" si="11" ref="C58:J58">+C46+C52+C57</f>
        <v>0</v>
      </c>
      <c r="D58" s="363">
        <f t="shared" si="11"/>
        <v>0</v>
      </c>
      <c r="E58" s="363">
        <f t="shared" si="11"/>
        <v>0</v>
      </c>
      <c r="F58" s="363">
        <f t="shared" si="11"/>
        <v>0</v>
      </c>
      <c r="G58" s="363">
        <f t="shared" si="11"/>
        <v>0</v>
      </c>
      <c r="H58" s="363">
        <f t="shared" si="11"/>
        <v>0</v>
      </c>
      <c r="I58" s="363">
        <f t="shared" si="11"/>
        <v>0</v>
      </c>
      <c r="J58" s="363">
        <f t="shared" si="11"/>
        <v>0</v>
      </c>
      <c r="K58" s="343">
        <f>+K46+K52+K57</f>
        <v>0</v>
      </c>
    </row>
    <row r="59" spans="3:11" ht="13.5" customHeight="1" thickBot="1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75" customHeight="1" thickBot="1">
      <c r="A60" s="65" t="s">
        <v>365</v>
      </c>
      <c r="B60" s="66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  <row r="61" spans="1:11" ht="12.75" customHeight="1" thickBot="1">
      <c r="A61" s="65" t="s">
        <v>116</v>
      </c>
      <c r="B61" s="66"/>
      <c r="C61" s="379"/>
      <c r="D61" s="379"/>
      <c r="E61" s="379"/>
      <c r="F61" s="379"/>
      <c r="G61" s="379"/>
      <c r="H61" s="379"/>
      <c r="I61" s="379"/>
      <c r="J61" s="364">
        <f>D61+E61+F61+G61+H61+I61</f>
        <v>0</v>
      </c>
      <c r="K61" s="367">
        <f>C61+J61</f>
        <v>0</v>
      </c>
    </row>
  </sheetData>
  <sheetProtection formatCells="0"/>
  <mergeCells count="16">
    <mergeCell ref="F5:F7"/>
    <mergeCell ref="G5:G7"/>
    <mergeCell ref="H5:H7"/>
    <mergeCell ref="I5:I7"/>
    <mergeCell ref="J5:J7"/>
    <mergeCell ref="B1:K1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110" zoomScaleNormal="110" zoomScalePageLayoutView="0" workbookViewId="0" topLeftCell="A1">
      <selection activeCell="A3" sqref="A3:G3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375" style="0" bestFit="1" customWidth="1"/>
    <col min="5" max="5" width="1.625" style="0" bestFit="1" customWidth="1"/>
    <col min="6" max="6" width="18.50390625" style="0" customWidth="1"/>
    <col min="7" max="7" width="1.625" style="0" bestFit="1" customWidth="1"/>
    <col min="12" max="14" width="0" style="0" hidden="1" customWidth="1"/>
    <col min="15" max="15" width="12.625" style="0" hidden="1" customWidth="1"/>
    <col min="16" max="18" width="0" style="0" hidden="1" customWidth="1"/>
  </cols>
  <sheetData>
    <row r="1" spans="1:18" ht="12.7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534</v>
      </c>
      <c r="R1" t="str">
        <f>INDEX(Q1:Q10,MATCH(D7-ROUNDDOWN(D7,-1),P1:P10,0))</f>
        <v>ban</v>
      </c>
    </row>
    <row r="2" spans="1:17" ht="15.75">
      <c r="A2" s="500" t="s">
        <v>434</v>
      </c>
      <c r="B2" s="500"/>
      <c r="C2" s="500"/>
      <c r="D2" s="500"/>
      <c r="E2" s="500"/>
      <c r="F2" s="500"/>
      <c r="G2" s="500"/>
      <c r="H2" s="500"/>
      <c r="I2" s="500"/>
      <c r="J2" s="422"/>
      <c r="K2" s="422"/>
      <c r="P2">
        <v>1</v>
      </c>
      <c r="Q2" t="s">
        <v>533</v>
      </c>
    </row>
    <row r="3" spans="1:17" ht="15.75">
      <c r="A3" s="503" t="s">
        <v>559</v>
      </c>
      <c r="B3" s="503"/>
      <c r="C3" s="503"/>
      <c r="D3" s="503"/>
      <c r="E3" s="503"/>
      <c r="F3" s="503"/>
      <c r="G3" s="503"/>
      <c r="H3" s="422"/>
      <c r="I3" s="422"/>
      <c r="J3" s="422"/>
      <c r="K3" s="422"/>
      <c r="P3">
        <v>2</v>
      </c>
      <c r="Q3" t="s">
        <v>533</v>
      </c>
    </row>
    <row r="4" spans="1:17" ht="12.7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534</v>
      </c>
    </row>
    <row r="5" spans="1:17" ht="12.7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533</v>
      </c>
    </row>
    <row r="6" spans="1:17" ht="14.25">
      <c r="A6" s="467" t="s">
        <v>525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533</v>
      </c>
    </row>
    <row r="7" spans="1:17" ht="12.75">
      <c r="A7" s="465" t="s">
        <v>498</v>
      </c>
      <c r="B7" s="421" t="s">
        <v>560</v>
      </c>
      <c r="C7" s="464" t="s">
        <v>500</v>
      </c>
      <c r="D7" s="464">
        <f>2020</f>
        <v>2020</v>
      </c>
      <c r="E7" s="464" t="s">
        <v>501</v>
      </c>
      <c r="F7" s="421" t="s">
        <v>499</v>
      </c>
      <c r="G7" s="464" t="s">
        <v>502</v>
      </c>
      <c r="H7" s="464" t="s">
        <v>503</v>
      </c>
      <c r="I7" s="464"/>
      <c r="J7" s="464"/>
      <c r="K7" s="422"/>
      <c r="P7">
        <v>6</v>
      </c>
      <c r="Q7" t="s">
        <v>534</v>
      </c>
    </row>
    <row r="8" spans="1:17" ht="12.7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533</v>
      </c>
    </row>
    <row r="9" spans="1:17" ht="12.7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534</v>
      </c>
    </row>
    <row r="10" spans="1:17" ht="13.5" thickBot="1">
      <c r="A10" s="422"/>
      <c r="B10" s="422"/>
      <c r="C10" s="422"/>
      <c r="D10" s="422"/>
      <c r="E10" s="422"/>
      <c r="F10" s="422"/>
      <c r="G10" s="422"/>
      <c r="H10" s="422"/>
      <c r="I10" s="422"/>
      <c r="J10" s="462" t="s">
        <v>536</v>
      </c>
      <c r="K10" s="422"/>
      <c r="P10">
        <v>9</v>
      </c>
      <c r="Q10" t="s">
        <v>533</v>
      </c>
    </row>
    <row r="11" spans="1:15" ht="17.25" thickBot="1" thickTop="1">
      <c r="A11" s="503" t="s">
        <v>561</v>
      </c>
      <c r="B11" s="503"/>
      <c r="C11" s="503"/>
      <c r="D11" s="503"/>
      <c r="E11" s="503"/>
      <c r="F11" s="503"/>
      <c r="G11" s="503"/>
      <c r="H11" s="503"/>
      <c r="I11" s="503"/>
      <c r="J11" s="468" t="s">
        <v>557</v>
      </c>
      <c r="K11" s="422"/>
      <c r="L11" s="463" t="s">
        <v>8</v>
      </c>
      <c r="M11">
        <f>IF($K$11="Nem","",2)</f>
        <v>2</v>
      </c>
      <c r="N11" t="s">
        <v>537</v>
      </c>
      <c r="O11" t="str">
        <f>CONCATENATE(L11,M11,N11)</f>
        <v>6.2.</v>
      </c>
    </row>
    <row r="12" spans="1:11" ht="13.5" thickTop="1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5" ht="14.25">
      <c r="A13" s="469" t="s">
        <v>435</v>
      </c>
      <c r="B13" s="501" t="s">
        <v>562</v>
      </c>
      <c r="C13" s="502"/>
      <c r="D13" s="502"/>
      <c r="E13" s="502"/>
      <c r="F13" s="502"/>
      <c r="G13" s="502"/>
      <c r="H13" s="502"/>
      <c r="I13" s="502"/>
      <c r="J13" s="422"/>
      <c r="K13" s="422"/>
      <c r="L13" s="463" t="s">
        <v>8</v>
      </c>
      <c r="M13">
        <f>IF(J11="Nem",2,3)</f>
        <v>3</v>
      </c>
      <c r="N13" t="s">
        <v>537</v>
      </c>
      <c r="O13" t="str">
        <f>CONCATENATE(L13,M13,N13)</f>
        <v>6.3.</v>
      </c>
    </row>
    <row r="14" spans="1:11" ht="14.2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5" ht="14.25">
      <c r="A15" s="469" t="s">
        <v>436</v>
      </c>
      <c r="B15" s="501" t="s">
        <v>437</v>
      </c>
      <c r="C15" s="502"/>
      <c r="D15" s="502"/>
      <c r="E15" s="502"/>
      <c r="F15" s="502"/>
      <c r="G15" s="502"/>
      <c r="H15" s="502"/>
      <c r="I15" s="502"/>
      <c r="J15" s="422"/>
      <c r="K15" s="422"/>
      <c r="L15" s="463" t="s">
        <v>8</v>
      </c>
      <c r="M15">
        <f>M13+1</f>
        <v>4</v>
      </c>
      <c r="N15" t="s">
        <v>537</v>
      </c>
      <c r="O15" t="str">
        <f>CONCATENATE(L15,M15,N15)</f>
        <v>6.4.</v>
      </c>
    </row>
    <row r="16" spans="1:11" ht="14.2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25">
      <c r="A17" s="469" t="s">
        <v>438</v>
      </c>
      <c r="B17" s="501" t="s">
        <v>439</v>
      </c>
      <c r="C17" s="502"/>
      <c r="D17" s="502"/>
      <c r="E17" s="502"/>
      <c r="F17" s="502"/>
      <c r="G17" s="502"/>
      <c r="H17" s="502"/>
      <c r="I17" s="502"/>
      <c r="J17" s="422"/>
      <c r="K17" s="422"/>
      <c r="L17" s="463" t="s">
        <v>8</v>
      </c>
      <c r="M17">
        <f>M15+1</f>
        <v>5</v>
      </c>
      <c r="N17" t="s">
        <v>537</v>
      </c>
      <c r="O17" t="str">
        <f>CONCATENATE(L17,M17,N17)</f>
        <v>6.5.</v>
      </c>
    </row>
    <row r="18" spans="1:11" ht="14.2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25">
      <c r="A19" s="469" t="s">
        <v>440</v>
      </c>
      <c r="B19" s="501" t="s">
        <v>441</v>
      </c>
      <c r="C19" s="502"/>
      <c r="D19" s="502"/>
      <c r="E19" s="502"/>
      <c r="F19" s="502"/>
      <c r="G19" s="502"/>
      <c r="H19" s="502"/>
      <c r="I19" s="502"/>
      <c r="J19" s="422"/>
      <c r="K19" s="422"/>
      <c r="L19" s="463" t="s">
        <v>8</v>
      </c>
      <c r="M19">
        <f>M17+1</f>
        <v>6</v>
      </c>
      <c r="N19" t="s">
        <v>537</v>
      </c>
      <c r="O19" t="str">
        <f>CONCATENATE(L19,M19,N19)</f>
        <v>6.6.</v>
      </c>
    </row>
    <row r="20" spans="1:11" ht="14.2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25">
      <c r="A21" s="469" t="s">
        <v>442</v>
      </c>
      <c r="B21" s="501" t="s">
        <v>443</v>
      </c>
      <c r="C21" s="502"/>
      <c r="D21" s="502"/>
      <c r="E21" s="502"/>
      <c r="F21" s="502"/>
      <c r="G21" s="502"/>
      <c r="H21" s="502"/>
      <c r="I21" s="502"/>
      <c r="J21" s="422"/>
      <c r="K21" s="422"/>
      <c r="L21" s="463" t="s">
        <v>8</v>
      </c>
      <c r="M21">
        <f>M19+1</f>
        <v>7</v>
      </c>
      <c r="N21" t="s">
        <v>537</v>
      </c>
      <c r="O21" t="str">
        <f>CONCATENATE(L21,M21,N21)</f>
        <v>6.7.</v>
      </c>
    </row>
    <row r="22" spans="1:11" ht="14.2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25">
      <c r="A23" s="469" t="s">
        <v>444</v>
      </c>
      <c r="B23" s="501" t="s">
        <v>445</v>
      </c>
      <c r="C23" s="502"/>
      <c r="D23" s="502"/>
      <c r="E23" s="502"/>
      <c r="F23" s="502"/>
      <c r="G23" s="502"/>
      <c r="H23" s="502"/>
      <c r="I23" s="502"/>
      <c r="J23" s="422"/>
      <c r="K23" s="422"/>
      <c r="L23" s="463" t="s">
        <v>8</v>
      </c>
      <c r="M23">
        <f>M21+1</f>
        <v>8</v>
      </c>
      <c r="N23" t="s">
        <v>537</v>
      </c>
      <c r="O23" t="str">
        <f>CONCATENATE(L23,M23,N23)</f>
        <v>6.8.</v>
      </c>
    </row>
    <row r="24" spans="1:11" ht="14.2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25">
      <c r="A25" s="469" t="s">
        <v>446</v>
      </c>
      <c r="B25" s="501" t="s">
        <v>447</v>
      </c>
      <c r="C25" s="502"/>
      <c r="D25" s="502"/>
      <c r="E25" s="502"/>
      <c r="F25" s="502"/>
      <c r="G25" s="502"/>
      <c r="H25" s="502"/>
      <c r="I25" s="502"/>
      <c r="J25" s="422"/>
      <c r="K25" s="422"/>
      <c r="L25" s="463" t="s">
        <v>8</v>
      </c>
      <c r="M25">
        <f>M23+1</f>
        <v>9</v>
      </c>
      <c r="N25" t="s">
        <v>537</v>
      </c>
      <c r="O25" t="str">
        <f>CONCATENATE(L25,M25,N25)</f>
        <v>6.9.</v>
      </c>
    </row>
    <row r="26" spans="1:11" ht="14.2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25">
      <c r="A27" s="469" t="s">
        <v>448</v>
      </c>
      <c r="B27" s="501" t="s">
        <v>449</v>
      </c>
      <c r="C27" s="502"/>
      <c r="D27" s="502"/>
      <c r="E27" s="502"/>
      <c r="F27" s="502"/>
      <c r="G27" s="502"/>
      <c r="H27" s="502"/>
      <c r="I27" s="502"/>
      <c r="J27" s="422"/>
      <c r="K27" s="422"/>
      <c r="L27" s="463" t="s">
        <v>8</v>
      </c>
      <c r="M27">
        <f>M25+1</f>
        <v>10</v>
      </c>
      <c r="N27" t="s">
        <v>537</v>
      </c>
      <c r="O27" t="str">
        <f>CONCATENATE(L27,M27,N27)</f>
        <v>6.10.</v>
      </c>
    </row>
    <row r="28" spans="1:11" ht="14.2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25">
      <c r="A29" s="469" t="s">
        <v>448</v>
      </c>
      <c r="B29" s="501" t="s">
        <v>450</v>
      </c>
      <c r="C29" s="502"/>
      <c r="D29" s="502"/>
      <c r="E29" s="502"/>
      <c r="F29" s="502"/>
      <c r="G29" s="502"/>
      <c r="H29" s="502"/>
      <c r="I29" s="502"/>
      <c r="J29" s="422"/>
      <c r="K29" s="422"/>
      <c r="L29" s="463" t="s">
        <v>8</v>
      </c>
      <c r="M29">
        <f>M27+1</f>
        <v>11</v>
      </c>
      <c r="N29" t="s">
        <v>537</v>
      </c>
      <c r="O29" t="str">
        <f>CONCATENATE(L29,M29,N29)</f>
        <v>6.11.</v>
      </c>
    </row>
    <row r="30" spans="1:11" ht="14.2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25">
      <c r="A31" s="469" t="s">
        <v>451</v>
      </c>
      <c r="B31" s="501" t="s">
        <v>452</v>
      </c>
      <c r="C31" s="502"/>
      <c r="D31" s="502"/>
      <c r="E31" s="502"/>
      <c r="F31" s="502"/>
      <c r="G31" s="502"/>
      <c r="H31" s="502"/>
      <c r="I31" s="502"/>
      <c r="J31" s="422"/>
      <c r="K31" s="422"/>
      <c r="L31" s="463" t="s">
        <v>8</v>
      </c>
      <c r="M31">
        <f>M29+1</f>
        <v>12</v>
      </c>
      <c r="N31" t="s">
        <v>537</v>
      </c>
      <c r="O31" t="str">
        <f>CONCATENATE(L31,M31,N31)</f>
        <v>6.12.</v>
      </c>
    </row>
    <row r="32" spans="1:11" ht="12.7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t="12.7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t="12.7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sheetProtection sheet="1"/>
  <mergeCells count="13"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  <mergeCell ref="B29:I29"/>
    <mergeCell ref="A11:I11"/>
  </mergeCells>
  <conditionalFormatting sqref="A11:I11">
    <cfRule type="expression" priority="1" dxfId="3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61"/>
  <sheetViews>
    <sheetView view="pageBreakPreview" zoomScale="60" workbookViewId="0" topLeftCell="A1">
      <selection activeCell="P16" sqref="P16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4" width="13.875" style="326" customWidth="1"/>
    <col min="5" max="10" width="13.875" style="326" hidden="1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541" t="s">
        <v>635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24" customFormat="1" ht="36">
      <c r="A2" s="381" t="s">
        <v>464</v>
      </c>
      <c r="B2" s="554" t="str">
        <f>'Közös Hiv.'!B2</f>
        <v>Balatonszárszói Közös Önkormányzati Hivatal</v>
      </c>
      <c r="C2" s="555"/>
      <c r="D2" s="555"/>
      <c r="E2" s="555"/>
      <c r="F2" s="555"/>
      <c r="G2" s="555"/>
      <c r="H2" s="555"/>
      <c r="I2" s="555"/>
      <c r="J2" s="555"/>
      <c r="K2" s="382" t="s">
        <v>37</v>
      </c>
    </row>
    <row r="3" spans="1:11" s="324" customFormat="1" ht="22.5" customHeight="1" thickBot="1">
      <c r="A3" s="383" t="s">
        <v>114</v>
      </c>
      <c r="B3" s="556" t="str">
        <f>CONCATENATE('Önk. államig.'!B3:J3)</f>
        <v>Államigazgatási feladatok 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4" t="s">
        <v>288</v>
      </c>
    </row>
    <row r="4" spans="1:11" s="324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425</v>
      </c>
    </row>
    <row r="5" spans="1:11" s="325" customFormat="1" ht="13.5" customHeight="1">
      <c r="A5" s="560" t="s">
        <v>46</v>
      </c>
      <c r="B5" s="543" t="s">
        <v>2</v>
      </c>
      <c r="C5" s="543" t="s">
        <v>491</v>
      </c>
      <c r="D5" s="543" t="str">
        <f>CONCATENATE('Önkorm.'!D5:I5)</f>
        <v>1. sz. módosítás </v>
      </c>
      <c r="E5" s="543" t="str">
        <f>CONCATENATE('Önkorm.'!E5)</f>
        <v>2. sz. módosítás </v>
      </c>
      <c r="F5" s="543" t="str">
        <f>CONCATENATE('Önkorm.'!F5)</f>
        <v>3. sz. módosítás </v>
      </c>
      <c r="G5" s="543" t="str">
        <f>CONCATENATE('Önkorm.'!G5)</f>
        <v>4. sz. módosítás </v>
      </c>
      <c r="H5" s="543" t="str">
        <f>CONCATENATE('Önkorm.'!H5)</f>
        <v>5. sz. módosítás </v>
      </c>
      <c r="I5" s="543" t="str">
        <f>CONCATENATE('Önkorm.'!I5)</f>
        <v>6. sz. módosítás </v>
      </c>
      <c r="J5" s="543" t="s">
        <v>492</v>
      </c>
      <c r="K5" s="546" t="str">
        <f>CONCATENATE('Közös hiv. önk.váll.'!K5)</f>
        <v>1.számú módosítás utáni előirányzat</v>
      </c>
    </row>
    <row r="6" spans="1:11" ht="12.75" customHeight="1">
      <c r="A6" s="561"/>
      <c r="B6" s="558"/>
      <c r="C6" s="544"/>
      <c r="D6" s="544"/>
      <c r="E6" s="544"/>
      <c r="F6" s="544"/>
      <c r="G6" s="544"/>
      <c r="H6" s="544"/>
      <c r="I6" s="544"/>
      <c r="J6" s="544"/>
      <c r="K6" s="547"/>
    </row>
    <row r="7" spans="1:11" s="327" customFormat="1" ht="9.75" customHeight="1" thickBot="1">
      <c r="A7" s="562"/>
      <c r="B7" s="559"/>
      <c r="C7" s="545"/>
      <c r="D7" s="545"/>
      <c r="E7" s="545"/>
      <c r="F7" s="545"/>
      <c r="G7" s="545"/>
      <c r="H7" s="545"/>
      <c r="I7" s="545"/>
      <c r="J7" s="545"/>
      <c r="K7" s="548"/>
    </row>
    <row r="8" spans="1:11" s="345" customFormat="1" ht="10.5" customHeight="1" thickBot="1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453</v>
      </c>
      <c r="J8" s="392" t="s">
        <v>454</v>
      </c>
      <c r="K8" s="393" t="s">
        <v>455</v>
      </c>
    </row>
    <row r="9" spans="1:11" s="345" customFormat="1" ht="10.5" customHeight="1" thickBot="1">
      <c r="A9" s="551" t="s">
        <v>35</v>
      </c>
      <c r="B9" s="552"/>
      <c r="C9" s="552"/>
      <c r="D9" s="552"/>
      <c r="E9" s="552"/>
      <c r="F9" s="552"/>
      <c r="G9" s="552"/>
      <c r="H9" s="552"/>
      <c r="I9" s="552"/>
      <c r="J9" s="552"/>
      <c r="K9" s="553"/>
    </row>
    <row r="10" spans="1:11" s="330" customFormat="1" ht="12" customHeight="1" thickBot="1">
      <c r="A10" s="59" t="s">
        <v>3</v>
      </c>
      <c r="B10" s="328" t="s">
        <v>465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0" customFormat="1" ht="12" customHeight="1">
      <c r="A11" s="331" t="s">
        <v>58</v>
      </c>
      <c r="B11" s="7" t="s">
        <v>159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59</v>
      </c>
      <c r="B12" s="5" t="s">
        <v>160</v>
      </c>
      <c r="C12" s="369"/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0</v>
      </c>
    </row>
    <row r="13" spans="1:11" s="330" customFormat="1" ht="12" customHeight="1">
      <c r="A13" s="332" t="s">
        <v>60</v>
      </c>
      <c r="B13" s="5" t="s">
        <v>161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61</v>
      </c>
      <c r="B14" s="5" t="s">
        <v>162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78</v>
      </c>
      <c r="B15" s="5" t="s">
        <v>163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62</v>
      </c>
      <c r="B16" s="5" t="s">
        <v>466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63</v>
      </c>
      <c r="B17" s="4" t="s">
        <v>467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70</v>
      </c>
      <c r="B18" s="5" t="s">
        <v>166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71</v>
      </c>
      <c r="B19" s="5" t="s">
        <v>167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72</v>
      </c>
      <c r="B20" s="5" t="s">
        <v>293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73</v>
      </c>
      <c r="B21" s="4" t="s">
        <v>168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9" t="s">
        <v>4</v>
      </c>
      <c r="B22" s="328" t="s">
        <v>468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3" customFormat="1" ht="12" customHeight="1">
      <c r="A23" s="335" t="s">
        <v>64</v>
      </c>
      <c r="B23" s="6" t="s">
        <v>143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65</v>
      </c>
      <c r="B24" s="5" t="s">
        <v>469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66</v>
      </c>
      <c r="B25" s="5" t="s">
        <v>470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67</v>
      </c>
      <c r="B26" s="9" t="s">
        <v>471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5</v>
      </c>
      <c r="B27" s="47" t="s">
        <v>92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6</v>
      </c>
      <c r="B28" s="47" t="s">
        <v>472</v>
      </c>
      <c r="C28" s="355">
        <f aca="true" t="shared" si="4" ref="C28:J28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3" customFormat="1" ht="12" customHeight="1">
      <c r="A29" s="335" t="s">
        <v>152</v>
      </c>
      <c r="B29" s="336" t="s">
        <v>148</v>
      </c>
      <c r="C29" s="373"/>
      <c r="D29" s="373"/>
      <c r="E29" s="373"/>
      <c r="F29" s="373"/>
      <c r="G29" s="373"/>
      <c r="H29" s="373"/>
      <c r="I29" s="373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153</v>
      </c>
      <c r="B30" s="336" t="s">
        <v>469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>
      <c r="A31" s="335" t="s">
        <v>154</v>
      </c>
      <c r="B31" s="337" t="s">
        <v>473</v>
      </c>
      <c r="C31" s="374"/>
      <c r="D31" s="374"/>
      <c r="E31" s="374"/>
      <c r="F31" s="374"/>
      <c r="G31" s="374"/>
      <c r="H31" s="374"/>
      <c r="I31" s="374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2" t="s">
        <v>155</v>
      </c>
      <c r="B32" s="347" t="s">
        <v>474</v>
      </c>
      <c r="C32" s="375"/>
      <c r="D32" s="375"/>
      <c r="E32" s="375"/>
      <c r="F32" s="375"/>
      <c r="G32" s="375"/>
      <c r="H32" s="375"/>
      <c r="I32" s="375"/>
      <c r="J32" s="356">
        <f>D32+E32+F32+G32+H32+I32</f>
        <v>0</v>
      </c>
      <c r="K32" s="350">
        <f>C32+J32</f>
        <v>0</v>
      </c>
    </row>
    <row r="33" spans="1:11" s="333" customFormat="1" ht="12" customHeight="1" thickBot="1">
      <c r="A33" s="334" t="s">
        <v>7</v>
      </c>
      <c r="B33" s="47" t="s">
        <v>475</v>
      </c>
      <c r="C33" s="355">
        <f aca="true" t="shared" si="5" ref="C33:J33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3" customFormat="1" ht="12" customHeight="1">
      <c r="A34" s="335" t="s">
        <v>51</v>
      </c>
      <c r="B34" s="336" t="s">
        <v>173</v>
      </c>
      <c r="C34" s="373"/>
      <c r="D34" s="373"/>
      <c r="E34" s="373"/>
      <c r="F34" s="373"/>
      <c r="G34" s="373"/>
      <c r="H34" s="373"/>
      <c r="I34" s="373"/>
      <c r="J34" s="356">
        <f>D34+E34+F34+G34+H34+I34</f>
        <v>0</v>
      </c>
      <c r="K34" s="350">
        <f>C34+J34</f>
        <v>0</v>
      </c>
    </row>
    <row r="35" spans="1:11" s="333" customFormat="1" ht="12" customHeight="1">
      <c r="A35" s="335" t="s">
        <v>52</v>
      </c>
      <c r="B35" s="337" t="s">
        <v>174</v>
      </c>
      <c r="C35" s="374"/>
      <c r="D35" s="374"/>
      <c r="E35" s="374"/>
      <c r="F35" s="374"/>
      <c r="G35" s="374"/>
      <c r="H35" s="374"/>
      <c r="I35" s="374"/>
      <c r="J35" s="356">
        <f>D35+E35+F35+G35+H35+I35</f>
        <v>0</v>
      </c>
      <c r="K35" s="350">
        <f>C35+J35</f>
        <v>0</v>
      </c>
    </row>
    <row r="36" spans="1:11" s="333" customFormat="1" ht="12" customHeight="1" thickBot="1">
      <c r="A36" s="332" t="s">
        <v>53</v>
      </c>
      <c r="B36" s="347" t="s">
        <v>175</v>
      </c>
      <c r="C36" s="375"/>
      <c r="D36" s="375"/>
      <c r="E36" s="375"/>
      <c r="F36" s="375"/>
      <c r="G36" s="375"/>
      <c r="H36" s="375"/>
      <c r="I36" s="375"/>
      <c r="J36" s="356">
        <f>D36+E36+F36+G36+H36+I36</f>
        <v>0</v>
      </c>
      <c r="K36" s="358">
        <f>C36+J36</f>
        <v>0</v>
      </c>
    </row>
    <row r="37" spans="1:11" s="330" customFormat="1" ht="12" customHeight="1" thickBot="1">
      <c r="A37" s="334" t="s">
        <v>8</v>
      </c>
      <c r="B37" s="47" t="s">
        <v>258</v>
      </c>
      <c r="C37" s="372"/>
      <c r="D37" s="372"/>
      <c r="E37" s="372"/>
      <c r="F37" s="372"/>
      <c r="G37" s="372"/>
      <c r="H37" s="372"/>
      <c r="I37" s="372"/>
      <c r="J37" s="79">
        <f>D37+E37+F37+G37+H37+I37</f>
        <v>0</v>
      </c>
      <c r="K37" s="329">
        <f>C37+J37</f>
        <v>0</v>
      </c>
    </row>
    <row r="38" spans="1:11" s="330" customFormat="1" ht="12" customHeight="1" thickBot="1">
      <c r="A38" s="334" t="s">
        <v>9</v>
      </c>
      <c r="B38" s="47" t="s">
        <v>476</v>
      </c>
      <c r="C38" s="372"/>
      <c r="D38" s="372"/>
      <c r="E38" s="372"/>
      <c r="F38" s="372"/>
      <c r="G38" s="372"/>
      <c r="H38" s="372"/>
      <c r="I38" s="372"/>
      <c r="J38" s="359">
        <f>D38+E38+F38+G38+H38+I38</f>
        <v>0</v>
      </c>
      <c r="K38" s="350">
        <f>C38+J38</f>
        <v>0</v>
      </c>
    </row>
    <row r="39" spans="1:11" s="330" customFormat="1" ht="12" customHeight="1" thickBot="1">
      <c r="A39" s="59" t="s">
        <v>10</v>
      </c>
      <c r="B39" s="47" t="s">
        <v>477</v>
      </c>
      <c r="C39" s="355">
        <f aca="true" t="shared" si="6" ref="C39:J39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30" customFormat="1" ht="12" customHeight="1" thickBot="1">
      <c r="A40" s="339" t="s">
        <v>11</v>
      </c>
      <c r="B40" s="47" t="s">
        <v>478</v>
      </c>
      <c r="C40" s="355">
        <f aca="true" t="shared" si="7" ref="C40:J40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30" customFormat="1" ht="12" customHeight="1">
      <c r="A41" s="335" t="s">
        <v>479</v>
      </c>
      <c r="B41" s="336" t="s">
        <v>125</v>
      </c>
      <c r="C41" s="373"/>
      <c r="D41" s="373"/>
      <c r="E41" s="373"/>
      <c r="F41" s="373"/>
      <c r="G41" s="373"/>
      <c r="H41" s="373"/>
      <c r="I41" s="373"/>
      <c r="J41" s="356">
        <f>D41+E41+F41+G41+H41+I41</f>
        <v>0</v>
      </c>
      <c r="K41" s="350">
        <f>C41+J41</f>
        <v>0</v>
      </c>
    </row>
    <row r="42" spans="1:11" s="330" customFormat="1" ht="12" customHeight="1">
      <c r="A42" s="335" t="s">
        <v>480</v>
      </c>
      <c r="B42" s="337" t="s">
        <v>481</v>
      </c>
      <c r="C42" s="374"/>
      <c r="D42" s="374"/>
      <c r="E42" s="374"/>
      <c r="F42" s="374"/>
      <c r="G42" s="374"/>
      <c r="H42" s="374"/>
      <c r="I42" s="374"/>
      <c r="J42" s="356">
        <f>D42+E42+F42+G42+H42+I42</f>
        <v>0</v>
      </c>
      <c r="K42" s="349">
        <f>C42+J42</f>
        <v>0</v>
      </c>
    </row>
    <row r="43" spans="1:11" s="333" customFormat="1" ht="12" customHeight="1" thickBot="1">
      <c r="A43" s="332" t="s">
        <v>482</v>
      </c>
      <c r="B43" s="338" t="s">
        <v>483</v>
      </c>
      <c r="C43" s="376"/>
      <c r="D43" s="376"/>
      <c r="E43" s="376"/>
      <c r="F43" s="376"/>
      <c r="G43" s="376"/>
      <c r="H43" s="376"/>
      <c r="I43" s="376"/>
      <c r="J43" s="356">
        <f>D43+E43+F43+G43+H43+I43</f>
        <v>0</v>
      </c>
      <c r="K43" s="351">
        <f>C43+J43</f>
        <v>0</v>
      </c>
    </row>
    <row r="44" spans="1:11" s="333" customFormat="1" ht="12.75" customHeight="1" thickBot="1">
      <c r="A44" s="339" t="s">
        <v>12</v>
      </c>
      <c r="B44" s="340" t="s">
        <v>484</v>
      </c>
      <c r="C44" s="355">
        <f aca="true" t="shared" si="8" ref="C44:J44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7" customFormat="1" ht="13.5" customHeight="1" thickBot="1">
      <c r="A45" s="530" t="s">
        <v>36</v>
      </c>
      <c r="B45" s="549"/>
      <c r="C45" s="549"/>
      <c r="D45" s="549"/>
      <c r="E45" s="549"/>
      <c r="F45" s="549"/>
      <c r="G45" s="549"/>
      <c r="H45" s="549"/>
      <c r="I45" s="549"/>
      <c r="J45" s="549"/>
      <c r="K45" s="550"/>
    </row>
    <row r="46" spans="1:11" s="341" customFormat="1" ht="12" customHeight="1" thickBot="1">
      <c r="A46" s="334" t="s">
        <v>3</v>
      </c>
      <c r="B46" s="47" t="s">
        <v>485</v>
      </c>
      <c r="C46" s="360">
        <f aca="true" t="shared" si="9" ref="C46:J46">SUM(C47:C51)</f>
        <v>0</v>
      </c>
      <c r="D46" s="360">
        <f t="shared" si="9"/>
        <v>0</v>
      </c>
      <c r="E46" s="360">
        <f t="shared" si="9"/>
        <v>0</v>
      </c>
      <c r="F46" s="360">
        <f t="shared" si="9"/>
        <v>0</v>
      </c>
      <c r="G46" s="360">
        <f t="shared" si="9"/>
        <v>0</v>
      </c>
      <c r="H46" s="360">
        <f t="shared" si="9"/>
        <v>0</v>
      </c>
      <c r="I46" s="360">
        <f t="shared" si="9"/>
        <v>0</v>
      </c>
      <c r="J46" s="360">
        <f t="shared" si="9"/>
        <v>0</v>
      </c>
      <c r="K46" s="329">
        <f>SUM(K47:K51)</f>
        <v>0</v>
      </c>
    </row>
    <row r="47" spans="1:11" ht="12" customHeight="1">
      <c r="A47" s="332" t="s">
        <v>58</v>
      </c>
      <c r="B47" s="6" t="s">
        <v>32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>
      <c r="A48" s="332" t="s">
        <v>59</v>
      </c>
      <c r="B48" s="5" t="s">
        <v>101</v>
      </c>
      <c r="C48" s="378"/>
      <c r="D48" s="378"/>
      <c r="E48" s="378"/>
      <c r="F48" s="378"/>
      <c r="G48" s="378"/>
      <c r="H48" s="378"/>
      <c r="I48" s="378"/>
      <c r="J48" s="362">
        <f>D48+E48+F48+G48+H48+I48</f>
        <v>0</v>
      </c>
      <c r="K48" s="366">
        <f>C48+J48</f>
        <v>0</v>
      </c>
    </row>
    <row r="49" spans="1:11" ht="12" customHeight="1">
      <c r="A49" s="332" t="s">
        <v>60</v>
      </c>
      <c r="B49" s="5" t="s">
        <v>77</v>
      </c>
      <c r="C49" s="378"/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>
      <c r="A50" s="332" t="s">
        <v>61</v>
      </c>
      <c r="B50" s="5" t="s">
        <v>102</v>
      </c>
      <c r="C50" s="378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2" t="s">
        <v>78</v>
      </c>
      <c r="B51" s="5" t="s">
        <v>103</v>
      </c>
      <c r="C51" s="378"/>
      <c r="D51" s="378"/>
      <c r="E51" s="378"/>
      <c r="F51" s="378"/>
      <c r="G51" s="378"/>
      <c r="H51" s="378"/>
      <c r="I51" s="378"/>
      <c r="J51" s="362">
        <f>D51+E51+F51+G51+H51+I51</f>
        <v>0</v>
      </c>
      <c r="K51" s="366">
        <f>C51+J51</f>
        <v>0</v>
      </c>
    </row>
    <row r="52" spans="1:11" ht="12" customHeight="1" thickBot="1">
      <c r="A52" s="334" t="s">
        <v>4</v>
      </c>
      <c r="B52" s="47" t="s">
        <v>486</v>
      </c>
      <c r="C52" s="360">
        <f aca="true" t="shared" si="10" ref="C52:J52">SUM(C53:C55)</f>
        <v>0</v>
      </c>
      <c r="D52" s="360">
        <f t="shared" si="10"/>
        <v>0</v>
      </c>
      <c r="E52" s="360">
        <f t="shared" si="10"/>
        <v>0</v>
      </c>
      <c r="F52" s="360">
        <f t="shared" si="10"/>
        <v>0</v>
      </c>
      <c r="G52" s="360">
        <f t="shared" si="10"/>
        <v>0</v>
      </c>
      <c r="H52" s="360">
        <f t="shared" si="10"/>
        <v>0</v>
      </c>
      <c r="I52" s="360">
        <f t="shared" si="10"/>
        <v>0</v>
      </c>
      <c r="J52" s="360">
        <f t="shared" si="10"/>
        <v>0</v>
      </c>
      <c r="K52" s="329">
        <f>SUM(K53:K55)</f>
        <v>0</v>
      </c>
    </row>
    <row r="53" spans="1:11" s="341" customFormat="1" ht="12" customHeight="1">
      <c r="A53" s="332" t="s">
        <v>64</v>
      </c>
      <c r="B53" s="6" t="s">
        <v>119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>
      <c r="A54" s="332" t="s">
        <v>65</v>
      </c>
      <c r="B54" s="5" t="s">
        <v>105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>
      <c r="A55" s="332" t="s">
        <v>66</v>
      </c>
      <c r="B55" s="5" t="s">
        <v>487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2" t="s">
        <v>67</v>
      </c>
      <c r="B56" s="5" t="s">
        <v>488</v>
      </c>
      <c r="C56" s="378"/>
      <c r="D56" s="378"/>
      <c r="E56" s="378"/>
      <c r="F56" s="378"/>
      <c r="G56" s="378"/>
      <c r="H56" s="378"/>
      <c r="I56" s="378"/>
      <c r="J56" s="362">
        <f>D56+E56+F56+G56+H56+I56</f>
        <v>0</v>
      </c>
      <c r="K56" s="366">
        <f>C56+J56</f>
        <v>0</v>
      </c>
    </row>
    <row r="57" spans="1:11" ht="12" customHeight="1" thickBot="1">
      <c r="A57" s="334" t="s">
        <v>5</v>
      </c>
      <c r="B57" s="47" t="s">
        <v>489</v>
      </c>
      <c r="C57" s="405"/>
      <c r="D57" s="405"/>
      <c r="E57" s="405"/>
      <c r="F57" s="405"/>
      <c r="G57" s="405"/>
      <c r="H57" s="405"/>
      <c r="I57" s="405"/>
      <c r="J57" s="360">
        <f>D57+E57+F57+G57+H57+I57</f>
        <v>0</v>
      </c>
      <c r="K57" s="329">
        <f>C57+J57</f>
        <v>0</v>
      </c>
    </row>
    <row r="58" spans="1:11" ht="12.75" customHeight="1" thickBot="1">
      <c r="A58" s="334" t="s">
        <v>6</v>
      </c>
      <c r="B58" s="342" t="s">
        <v>490</v>
      </c>
      <c r="C58" s="363">
        <f aca="true" t="shared" si="11" ref="C58:J58">+C46+C52+C57</f>
        <v>0</v>
      </c>
      <c r="D58" s="363">
        <f t="shared" si="11"/>
        <v>0</v>
      </c>
      <c r="E58" s="363">
        <f t="shared" si="11"/>
        <v>0</v>
      </c>
      <c r="F58" s="363">
        <f t="shared" si="11"/>
        <v>0</v>
      </c>
      <c r="G58" s="363">
        <f t="shared" si="11"/>
        <v>0</v>
      </c>
      <c r="H58" s="363">
        <f t="shared" si="11"/>
        <v>0</v>
      </c>
      <c r="I58" s="363">
        <f t="shared" si="11"/>
        <v>0</v>
      </c>
      <c r="J58" s="363">
        <f t="shared" si="11"/>
        <v>0</v>
      </c>
      <c r="K58" s="343">
        <f>+K46+K52+K57</f>
        <v>0</v>
      </c>
    </row>
    <row r="59" spans="3:11" ht="13.5" customHeight="1" thickBot="1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2.75" customHeight="1" thickBot="1">
      <c r="A60" s="65" t="s">
        <v>365</v>
      </c>
      <c r="B60" s="66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  <row r="61" spans="1:11" ht="12.75" customHeight="1" thickBot="1">
      <c r="A61" s="65" t="s">
        <v>116</v>
      </c>
      <c r="B61" s="66"/>
      <c r="C61" s="379"/>
      <c r="D61" s="379"/>
      <c r="E61" s="379"/>
      <c r="F61" s="379"/>
      <c r="G61" s="379"/>
      <c r="H61" s="379"/>
      <c r="I61" s="379"/>
      <c r="J61" s="364">
        <f>D61+E61+F61+G61+H61+I61</f>
        <v>0</v>
      </c>
      <c r="K61" s="367">
        <f>C61+J61</f>
        <v>0</v>
      </c>
    </row>
  </sheetData>
  <sheetProtection formatCells="0"/>
  <mergeCells count="16">
    <mergeCell ref="F5:F7"/>
    <mergeCell ref="G5:G7"/>
    <mergeCell ref="H5:H7"/>
    <mergeCell ref="I5:I7"/>
    <mergeCell ref="J5:J7"/>
    <mergeCell ref="B1:K1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workbookViewId="0" topLeftCell="A1">
      <selection activeCell="B1" sqref="B1:K1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4" width="13.875" style="326" customWidth="1"/>
    <col min="5" max="5" width="0.12890625" style="326" customWidth="1"/>
    <col min="6" max="10" width="13.875" style="326" hidden="1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541" t="s">
        <v>636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24" customFormat="1" ht="36">
      <c r="A2" s="381" t="s">
        <v>464</v>
      </c>
      <c r="B2" s="554" t="str">
        <f>CONCATENATE(RM_ALAPADATOK!B13)</f>
        <v>Balatonszárszói József Attila Művelődési Ház</v>
      </c>
      <c r="C2" s="555"/>
      <c r="D2" s="555"/>
      <c r="E2" s="555"/>
      <c r="F2" s="555"/>
      <c r="G2" s="555"/>
      <c r="H2" s="555"/>
      <c r="I2" s="555"/>
      <c r="J2" s="555"/>
      <c r="K2" s="382" t="s">
        <v>38</v>
      </c>
    </row>
    <row r="3" spans="1:11" s="324" customFormat="1" ht="22.5" customHeight="1" thickBot="1">
      <c r="A3" s="383" t="s">
        <v>114</v>
      </c>
      <c r="B3" s="556" t="s">
        <v>494</v>
      </c>
      <c r="C3" s="557"/>
      <c r="D3" s="557"/>
      <c r="E3" s="557"/>
      <c r="F3" s="557"/>
      <c r="G3" s="557"/>
      <c r="H3" s="557"/>
      <c r="I3" s="557"/>
      <c r="J3" s="557"/>
      <c r="K3" s="384" t="s">
        <v>34</v>
      </c>
    </row>
    <row r="4" spans="1:11" s="324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425</v>
      </c>
    </row>
    <row r="5" spans="1:11" s="325" customFormat="1" ht="13.5" customHeight="1">
      <c r="A5" s="560" t="s">
        <v>46</v>
      </c>
      <c r="B5" s="543" t="s">
        <v>2</v>
      </c>
      <c r="C5" s="543" t="s">
        <v>491</v>
      </c>
      <c r="D5" s="543" t="str">
        <f>CONCATENATE('Önkorm.'!D5:I5)</f>
        <v>1. sz. módosítás </v>
      </c>
      <c r="E5" s="543" t="str">
        <f>CONCATENATE('Önkorm.'!E5)</f>
        <v>2. sz. módosítás </v>
      </c>
      <c r="F5" s="543" t="str">
        <f>CONCATENATE('Önkorm.'!F5)</f>
        <v>3. sz. módosítás </v>
      </c>
      <c r="G5" s="543" t="str">
        <f>CONCATENATE('Önkorm.'!G5)</f>
        <v>4. sz. módosítás </v>
      </c>
      <c r="H5" s="543" t="str">
        <f>CONCATENATE('Önkorm.'!H5)</f>
        <v>5. sz. módosítás </v>
      </c>
      <c r="I5" s="543" t="str">
        <f>CONCATENATE('Önkorm.'!I5)</f>
        <v>6. sz. módosítás </v>
      </c>
      <c r="J5" s="543" t="s">
        <v>492</v>
      </c>
      <c r="K5" s="546" t="str">
        <f>CONCATENATE('Közös Hiv. államig.'!K5)</f>
        <v>1.számú módosítás utáni előirányzat</v>
      </c>
    </row>
    <row r="6" spans="1:11" ht="12.75" customHeight="1">
      <c r="A6" s="561"/>
      <c r="B6" s="558"/>
      <c r="C6" s="544"/>
      <c r="D6" s="544"/>
      <c r="E6" s="544"/>
      <c r="F6" s="544"/>
      <c r="G6" s="544"/>
      <c r="H6" s="544"/>
      <c r="I6" s="544"/>
      <c r="J6" s="544"/>
      <c r="K6" s="547"/>
    </row>
    <row r="7" spans="1:11" s="327" customFormat="1" ht="9.75" customHeight="1" thickBot="1">
      <c r="A7" s="562"/>
      <c r="B7" s="559"/>
      <c r="C7" s="545"/>
      <c r="D7" s="545"/>
      <c r="E7" s="545"/>
      <c r="F7" s="545"/>
      <c r="G7" s="545"/>
      <c r="H7" s="545"/>
      <c r="I7" s="545"/>
      <c r="J7" s="545"/>
      <c r="K7" s="548"/>
    </row>
    <row r="8" spans="1:11" s="345" customFormat="1" ht="10.5" customHeight="1" thickBot="1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453</v>
      </c>
      <c r="J8" s="392" t="s">
        <v>454</v>
      </c>
      <c r="K8" s="393" t="s">
        <v>455</v>
      </c>
    </row>
    <row r="9" spans="1:11" s="345" customFormat="1" ht="10.5" customHeight="1" thickBot="1">
      <c r="A9" s="551" t="s">
        <v>35</v>
      </c>
      <c r="B9" s="552"/>
      <c r="C9" s="552"/>
      <c r="D9" s="552"/>
      <c r="E9" s="552"/>
      <c r="F9" s="552"/>
      <c r="G9" s="552"/>
      <c r="H9" s="552"/>
      <c r="I9" s="552"/>
      <c r="J9" s="552"/>
      <c r="K9" s="553"/>
    </row>
    <row r="10" spans="1:11" s="330" customFormat="1" ht="12" customHeight="1" thickBot="1">
      <c r="A10" s="59" t="s">
        <v>3</v>
      </c>
      <c r="B10" s="328" t="s">
        <v>465</v>
      </c>
      <c r="C10" s="79">
        <f>SUM(C11:C21)</f>
        <v>1000000</v>
      </c>
      <c r="D10" s="79">
        <f aca="true" t="shared" si="0" ref="D10:K10">SUM(D11:D21)</f>
        <v>787500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787500</v>
      </c>
      <c r="K10" s="79">
        <f t="shared" si="0"/>
        <v>1787500</v>
      </c>
    </row>
    <row r="11" spans="1:11" s="330" customFormat="1" ht="12" customHeight="1">
      <c r="A11" s="331" t="s">
        <v>58</v>
      </c>
      <c r="B11" s="7" t="s">
        <v>159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59</v>
      </c>
      <c r="B12" s="5" t="s">
        <v>160</v>
      </c>
      <c r="C12" s="369"/>
      <c r="D12" s="369">
        <v>133858</v>
      </c>
      <c r="E12" s="369"/>
      <c r="F12" s="369"/>
      <c r="G12" s="369"/>
      <c r="H12" s="369"/>
      <c r="I12" s="369"/>
      <c r="J12" s="353">
        <f aca="true" t="shared" si="1" ref="J12:J21">D12+E12+F12+G12+H12+I12</f>
        <v>133858</v>
      </c>
      <c r="K12" s="350">
        <f aca="true" t="shared" si="2" ref="K12:K21">C12+J12</f>
        <v>133858</v>
      </c>
    </row>
    <row r="13" spans="1:11" s="330" customFormat="1" ht="12" customHeight="1">
      <c r="A13" s="332" t="s">
        <v>60</v>
      </c>
      <c r="B13" s="5" t="s">
        <v>161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61</v>
      </c>
      <c r="B14" s="5" t="s">
        <v>162</v>
      </c>
      <c r="C14" s="369">
        <v>1000000</v>
      </c>
      <c r="D14" s="369">
        <v>-587500</v>
      </c>
      <c r="E14" s="369"/>
      <c r="F14" s="369"/>
      <c r="G14" s="369"/>
      <c r="H14" s="369"/>
      <c r="I14" s="369"/>
      <c r="J14" s="353">
        <f t="shared" si="1"/>
        <v>-587500</v>
      </c>
      <c r="K14" s="350">
        <f t="shared" si="2"/>
        <v>412500</v>
      </c>
    </row>
    <row r="15" spans="1:11" s="330" customFormat="1" ht="12" customHeight="1">
      <c r="A15" s="332" t="s">
        <v>78</v>
      </c>
      <c r="B15" s="5" t="s">
        <v>163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62</v>
      </c>
      <c r="B16" s="5" t="s">
        <v>466</v>
      </c>
      <c r="C16" s="369"/>
      <c r="D16" s="369">
        <v>36142</v>
      </c>
      <c r="E16" s="369"/>
      <c r="F16" s="369"/>
      <c r="G16" s="369"/>
      <c r="H16" s="369"/>
      <c r="I16" s="369"/>
      <c r="J16" s="353">
        <f t="shared" si="1"/>
        <v>36142</v>
      </c>
      <c r="K16" s="350">
        <f t="shared" si="2"/>
        <v>36142</v>
      </c>
    </row>
    <row r="17" spans="1:11" s="330" customFormat="1" ht="12" customHeight="1">
      <c r="A17" s="332" t="s">
        <v>63</v>
      </c>
      <c r="B17" s="4" t="s">
        <v>467</v>
      </c>
      <c r="C17" s="369"/>
      <c r="D17" s="369">
        <v>1205000</v>
      </c>
      <c r="E17" s="369"/>
      <c r="F17" s="369"/>
      <c r="G17" s="369"/>
      <c r="H17" s="369"/>
      <c r="I17" s="369"/>
      <c r="J17" s="353">
        <f t="shared" si="1"/>
        <v>1205000</v>
      </c>
      <c r="K17" s="350">
        <f t="shared" si="2"/>
        <v>1205000</v>
      </c>
    </row>
    <row r="18" spans="1:11" s="330" customFormat="1" ht="12" customHeight="1">
      <c r="A18" s="332" t="s">
        <v>70</v>
      </c>
      <c r="B18" s="5" t="s">
        <v>166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71</v>
      </c>
      <c r="B19" s="5" t="s">
        <v>167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72</v>
      </c>
      <c r="B20" s="5" t="s">
        <v>293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73</v>
      </c>
      <c r="B21" s="4" t="s">
        <v>168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9" t="s">
        <v>4</v>
      </c>
      <c r="B22" s="328" t="s">
        <v>468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3" customFormat="1" ht="12" customHeight="1">
      <c r="A23" s="335" t="s">
        <v>64</v>
      </c>
      <c r="B23" s="6" t="s">
        <v>143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65</v>
      </c>
      <c r="B24" s="5" t="s">
        <v>469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66</v>
      </c>
      <c r="B25" s="5" t="s">
        <v>470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67</v>
      </c>
      <c r="B26" s="9" t="s">
        <v>471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5</v>
      </c>
      <c r="B27" s="47" t="s">
        <v>92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6</v>
      </c>
      <c r="B28" s="47" t="s">
        <v>472</v>
      </c>
      <c r="C28" s="355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3" customFormat="1" ht="12" customHeight="1">
      <c r="A29" s="335" t="s">
        <v>152</v>
      </c>
      <c r="B29" s="336" t="s">
        <v>469</v>
      </c>
      <c r="C29" s="374"/>
      <c r="D29" s="374"/>
      <c r="E29" s="374"/>
      <c r="F29" s="374"/>
      <c r="G29" s="374"/>
      <c r="H29" s="374"/>
      <c r="I29" s="374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153</v>
      </c>
      <c r="B30" s="337" t="s">
        <v>473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 thickBot="1">
      <c r="A31" s="332" t="s">
        <v>154</v>
      </c>
      <c r="B31" s="347" t="s">
        <v>474</v>
      </c>
      <c r="C31" s="375"/>
      <c r="D31" s="375"/>
      <c r="E31" s="375"/>
      <c r="F31" s="375"/>
      <c r="G31" s="375"/>
      <c r="H31" s="375"/>
      <c r="I31" s="375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4" t="s">
        <v>7</v>
      </c>
      <c r="B32" s="47" t="s">
        <v>475</v>
      </c>
      <c r="C32" s="355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3" customFormat="1" ht="12" customHeight="1">
      <c r="A33" s="335" t="s">
        <v>51</v>
      </c>
      <c r="B33" s="336" t="s">
        <v>173</v>
      </c>
      <c r="C33" s="373"/>
      <c r="D33" s="373"/>
      <c r="E33" s="373"/>
      <c r="F33" s="373"/>
      <c r="G33" s="373"/>
      <c r="H33" s="373"/>
      <c r="I33" s="373"/>
      <c r="J33" s="356">
        <f>D33+E33+F33+G33+H33+I33</f>
        <v>0</v>
      </c>
      <c r="K33" s="350">
        <f>C33+J33</f>
        <v>0</v>
      </c>
    </row>
    <row r="34" spans="1:11" s="333" customFormat="1" ht="12" customHeight="1">
      <c r="A34" s="335" t="s">
        <v>52</v>
      </c>
      <c r="B34" s="337" t="s">
        <v>174</v>
      </c>
      <c r="C34" s="374"/>
      <c r="D34" s="374"/>
      <c r="E34" s="374"/>
      <c r="F34" s="374"/>
      <c r="G34" s="374"/>
      <c r="H34" s="374"/>
      <c r="I34" s="374"/>
      <c r="J34" s="356">
        <f>D34+E34+F34+G34+H34+I34</f>
        <v>0</v>
      </c>
      <c r="K34" s="350">
        <f>C34+J34</f>
        <v>0</v>
      </c>
    </row>
    <row r="35" spans="1:11" s="333" customFormat="1" ht="12" customHeight="1" thickBot="1">
      <c r="A35" s="332" t="s">
        <v>53</v>
      </c>
      <c r="B35" s="347" t="s">
        <v>175</v>
      </c>
      <c r="C35" s="375"/>
      <c r="D35" s="375"/>
      <c r="E35" s="375"/>
      <c r="F35" s="375"/>
      <c r="G35" s="375"/>
      <c r="H35" s="375"/>
      <c r="I35" s="375"/>
      <c r="J35" s="356">
        <f>D35+E35+F35+G35+H35+I35</f>
        <v>0</v>
      </c>
      <c r="K35" s="358">
        <f>C35+J35</f>
        <v>0</v>
      </c>
    </row>
    <row r="36" spans="1:11" s="330" customFormat="1" ht="12" customHeight="1" thickBot="1">
      <c r="A36" s="334" t="s">
        <v>8</v>
      </c>
      <c r="B36" s="47" t="s">
        <v>258</v>
      </c>
      <c r="C36" s="372"/>
      <c r="D36" s="372"/>
      <c r="E36" s="372"/>
      <c r="F36" s="372"/>
      <c r="G36" s="372"/>
      <c r="H36" s="372"/>
      <c r="I36" s="372"/>
      <c r="J36" s="79">
        <f>D36+E36+F36+G36+H36+I36</f>
        <v>0</v>
      </c>
      <c r="K36" s="329">
        <f>C36+J36</f>
        <v>0</v>
      </c>
    </row>
    <row r="37" spans="1:11" s="330" customFormat="1" ht="12" customHeight="1" thickBot="1">
      <c r="A37" s="334" t="s">
        <v>9</v>
      </c>
      <c r="B37" s="47" t="s">
        <v>476</v>
      </c>
      <c r="C37" s="372"/>
      <c r="D37" s="372"/>
      <c r="E37" s="372"/>
      <c r="F37" s="372"/>
      <c r="G37" s="372"/>
      <c r="H37" s="372"/>
      <c r="I37" s="372"/>
      <c r="J37" s="359">
        <f>D37+E37+F37+G37+H37+I37</f>
        <v>0</v>
      </c>
      <c r="K37" s="350">
        <f>C37+J37</f>
        <v>0</v>
      </c>
    </row>
    <row r="38" spans="1:11" s="330" customFormat="1" ht="12" customHeight="1" thickBot="1">
      <c r="A38" s="59" t="s">
        <v>10</v>
      </c>
      <c r="B38" s="47" t="s">
        <v>477</v>
      </c>
      <c r="C38" s="355">
        <f aca="true" t="shared" si="6" ref="C38:K38">+C10+C22+C27+C28+C32+C36+C37</f>
        <v>1000000</v>
      </c>
      <c r="D38" s="79">
        <f t="shared" si="6"/>
        <v>787500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787500</v>
      </c>
      <c r="K38" s="112">
        <f t="shared" si="6"/>
        <v>1787500</v>
      </c>
    </row>
    <row r="39" spans="1:11" s="330" customFormat="1" ht="12" customHeight="1" thickBot="1">
      <c r="A39" s="339" t="s">
        <v>11</v>
      </c>
      <c r="B39" s="47" t="s">
        <v>478</v>
      </c>
      <c r="C39" s="355">
        <f aca="true" t="shared" si="7" ref="C39:J39">+C40+C41+C42</f>
        <v>33145950</v>
      </c>
      <c r="D39" s="79">
        <f t="shared" si="7"/>
        <v>-9487500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-9487500</v>
      </c>
      <c r="K39" s="112">
        <f>+K40+K41+K42</f>
        <v>23658450</v>
      </c>
    </row>
    <row r="40" spans="1:11" s="330" customFormat="1" ht="12" customHeight="1">
      <c r="A40" s="335" t="s">
        <v>479</v>
      </c>
      <c r="B40" s="336" t="s">
        <v>125</v>
      </c>
      <c r="C40" s="373">
        <v>543010</v>
      </c>
      <c r="D40" s="373">
        <v>893047</v>
      </c>
      <c r="E40" s="373"/>
      <c r="F40" s="373"/>
      <c r="G40" s="373"/>
      <c r="H40" s="373"/>
      <c r="I40" s="373"/>
      <c r="J40" s="356">
        <f>D40+E40+F40+G40+H40+I40</f>
        <v>893047</v>
      </c>
      <c r="K40" s="350">
        <f>C40+J40</f>
        <v>1436057</v>
      </c>
    </row>
    <row r="41" spans="1:11" s="330" customFormat="1" ht="12" customHeight="1">
      <c r="A41" s="335" t="s">
        <v>480</v>
      </c>
      <c r="B41" s="337" t="s">
        <v>481</v>
      </c>
      <c r="C41" s="374"/>
      <c r="D41" s="374"/>
      <c r="E41" s="374"/>
      <c r="F41" s="374"/>
      <c r="G41" s="374"/>
      <c r="H41" s="374"/>
      <c r="I41" s="374"/>
      <c r="J41" s="356">
        <f>D41+E41+F41+G41+H41+I41</f>
        <v>0</v>
      </c>
      <c r="K41" s="349">
        <f>C41+J41</f>
        <v>0</v>
      </c>
    </row>
    <row r="42" spans="1:11" s="333" customFormat="1" ht="12" customHeight="1" thickBot="1">
      <c r="A42" s="332" t="s">
        <v>482</v>
      </c>
      <c r="B42" s="338" t="s">
        <v>483</v>
      </c>
      <c r="C42" s="376">
        <v>32602940</v>
      </c>
      <c r="D42" s="376">
        <v>-10380547</v>
      </c>
      <c r="E42" s="376"/>
      <c r="F42" s="376"/>
      <c r="G42" s="376"/>
      <c r="H42" s="376"/>
      <c r="I42" s="376"/>
      <c r="J42" s="356">
        <f>D42+E42+F42+G42+H42+I42</f>
        <v>-10380547</v>
      </c>
      <c r="K42" s="351">
        <f>C42+J42</f>
        <v>22222393</v>
      </c>
    </row>
    <row r="43" spans="1:11" s="333" customFormat="1" ht="12.75" customHeight="1" thickBot="1">
      <c r="A43" s="339" t="s">
        <v>12</v>
      </c>
      <c r="B43" s="340" t="s">
        <v>484</v>
      </c>
      <c r="C43" s="355">
        <f aca="true" t="shared" si="8" ref="C43:J43">+C38+C39</f>
        <v>34145950</v>
      </c>
      <c r="D43" s="79">
        <f t="shared" si="8"/>
        <v>-8700000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-8700000</v>
      </c>
      <c r="K43" s="112">
        <f>+K38+K39</f>
        <v>25445950</v>
      </c>
    </row>
    <row r="44" spans="1:11" s="327" customFormat="1" ht="13.5" customHeight="1" thickBot="1">
      <c r="A44" s="530" t="s">
        <v>36</v>
      </c>
      <c r="B44" s="549"/>
      <c r="C44" s="549"/>
      <c r="D44" s="549"/>
      <c r="E44" s="549"/>
      <c r="F44" s="549"/>
      <c r="G44" s="549"/>
      <c r="H44" s="549"/>
      <c r="I44" s="549"/>
      <c r="J44" s="549"/>
      <c r="K44" s="550"/>
    </row>
    <row r="45" spans="1:11" s="341" customFormat="1" ht="12" customHeight="1" thickBot="1">
      <c r="A45" s="334" t="s">
        <v>3</v>
      </c>
      <c r="B45" s="47" t="s">
        <v>485</v>
      </c>
      <c r="C45" s="360">
        <f aca="true" t="shared" si="9" ref="C45:J45">SUM(C46:C50)</f>
        <v>34145950</v>
      </c>
      <c r="D45" s="360">
        <f t="shared" si="9"/>
        <v>-8700000</v>
      </c>
      <c r="E45" s="360">
        <f t="shared" si="9"/>
        <v>0</v>
      </c>
      <c r="F45" s="360">
        <f t="shared" si="9"/>
        <v>0</v>
      </c>
      <c r="G45" s="360">
        <f t="shared" si="9"/>
        <v>0</v>
      </c>
      <c r="H45" s="360">
        <f t="shared" si="9"/>
        <v>0</v>
      </c>
      <c r="I45" s="360">
        <f t="shared" si="9"/>
        <v>0</v>
      </c>
      <c r="J45" s="360">
        <f t="shared" si="9"/>
        <v>-8700000</v>
      </c>
      <c r="K45" s="329">
        <f>SUM(K46:K50)</f>
        <v>25445950</v>
      </c>
    </row>
    <row r="46" spans="1:11" ht="12" customHeight="1">
      <c r="A46" s="332" t="s">
        <v>58</v>
      </c>
      <c r="B46" s="6" t="s">
        <v>32</v>
      </c>
      <c r="C46" s="475">
        <v>13194000</v>
      </c>
      <c r="D46" s="475">
        <v>600000</v>
      </c>
      <c r="E46" s="377"/>
      <c r="F46" s="377"/>
      <c r="G46" s="377"/>
      <c r="H46" s="377"/>
      <c r="I46" s="377"/>
      <c r="J46" s="361">
        <f>D46+E46+F46+G46+H46+I46</f>
        <v>600000</v>
      </c>
      <c r="K46" s="365">
        <f>C46+J46</f>
        <v>13794000</v>
      </c>
    </row>
    <row r="47" spans="1:11" ht="12" customHeight="1">
      <c r="A47" s="332" t="s">
        <v>59</v>
      </c>
      <c r="B47" s="5" t="s">
        <v>101</v>
      </c>
      <c r="C47" s="476">
        <v>2308950</v>
      </c>
      <c r="D47" s="476">
        <v>-450000</v>
      </c>
      <c r="E47" s="378"/>
      <c r="F47" s="378"/>
      <c r="G47" s="378"/>
      <c r="H47" s="378"/>
      <c r="I47" s="378"/>
      <c r="J47" s="362">
        <f>D47+E47+F47+G47+H47+I47</f>
        <v>-450000</v>
      </c>
      <c r="K47" s="366">
        <f>C47+J47</f>
        <v>1858950</v>
      </c>
    </row>
    <row r="48" spans="1:11" ht="12" customHeight="1">
      <c r="A48" s="332" t="s">
        <v>60</v>
      </c>
      <c r="B48" s="5" t="s">
        <v>77</v>
      </c>
      <c r="C48" s="476">
        <v>18643000</v>
      </c>
      <c r="D48" s="476">
        <v>-8850000</v>
      </c>
      <c r="E48" s="378"/>
      <c r="F48" s="378"/>
      <c r="G48" s="378"/>
      <c r="H48" s="378"/>
      <c r="I48" s="378"/>
      <c r="J48" s="362">
        <f>D48+E48+F48+G48+H48+I48</f>
        <v>-8850000</v>
      </c>
      <c r="K48" s="366">
        <f>C48+J48</f>
        <v>9793000</v>
      </c>
    </row>
    <row r="49" spans="1:11" ht="12" customHeight="1">
      <c r="A49" s="332" t="s">
        <v>61</v>
      </c>
      <c r="B49" s="5" t="s">
        <v>102</v>
      </c>
      <c r="C49" s="476"/>
      <c r="D49" s="476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 thickBot="1">
      <c r="A50" s="332" t="s">
        <v>78</v>
      </c>
      <c r="B50" s="5" t="s">
        <v>103</v>
      </c>
      <c r="C50" s="476"/>
      <c r="D50" s="476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4" t="s">
        <v>4</v>
      </c>
      <c r="B51" s="47" t="s">
        <v>486</v>
      </c>
      <c r="C51" s="360">
        <f aca="true" t="shared" si="10" ref="C51:J51">SUM(C52:C54)</f>
        <v>0</v>
      </c>
      <c r="D51" s="360">
        <f t="shared" si="10"/>
        <v>0</v>
      </c>
      <c r="E51" s="360">
        <f t="shared" si="10"/>
        <v>0</v>
      </c>
      <c r="F51" s="360">
        <f t="shared" si="10"/>
        <v>0</v>
      </c>
      <c r="G51" s="360">
        <f t="shared" si="10"/>
        <v>0</v>
      </c>
      <c r="H51" s="360">
        <f t="shared" si="10"/>
        <v>0</v>
      </c>
      <c r="I51" s="360">
        <f t="shared" si="10"/>
        <v>0</v>
      </c>
      <c r="J51" s="360">
        <f t="shared" si="10"/>
        <v>0</v>
      </c>
      <c r="K51" s="329">
        <f>SUM(K52:K54)</f>
        <v>0</v>
      </c>
    </row>
    <row r="52" spans="1:11" s="341" customFormat="1" ht="12" customHeight="1">
      <c r="A52" s="332" t="s">
        <v>64</v>
      </c>
      <c r="B52" s="6" t="s">
        <v>119</v>
      </c>
      <c r="C52" s="377"/>
      <c r="D52" s="377"/>
      <c r="E52" s="377"/>
      <c r="F52" s="377"/>
      <c r="G52" s="377"/>
      <c r="H52" s="377"/>
      <c r="I52" s="377"/>
      <c r="J52" s="361">
        <f>D52+E52+F52+G52+H52+I52</f>
        <v>0</v>
      </c>
      <c r="K52" s="365">
        <f>C52+J52</f>
        <v>0</v>
      </c>
    </row>
    <row r="53" spans="1:11" ht="12" customHeight="1">
      <c r="A53" s="332" t="s">
        <v>65</v>
      </c>
      <c r="B53" s="5" t="s">
        <v>105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2" t="s">
        <v>66</v>
      </c>
      <c r="B54" s="5" t="s">
        <v>487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 thickBot="1">
      <c r="A55" s="332" t="s">
        <v>67</v>
      </c>
      <c r="B55" s="5" t="s">
        <v>488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4" t="s">
        <v>5</v>
      </c>
      <c r="B56" s="47" t="s">
        <v>489</v>
      </c>
      <c r="C56" s="405"/>
      <c r="D56" s="405"/>
      <c r="E56" s="405"/>
      <c r="F56" s="405"/>
      <c r="G56" s="405"/>
      <c r="H56" s="405"/>
      <c r="I56" s="405"/>
      <c r="J56" s="360">
        <f>D56+E56+F56+G56+H56+I56</f>
        <v>0</v>
      </c>
      <c r="K56" s="329">
        <f>C56+J56</f>
        <v>0</v>
      </c>
    </row>
    <row r="57" spans="1:11" ht="12.75" customHeight="1" thickBot="1">
      <c r="A57" s="334" t="s">
        <v>6</v>
      </c>
      <c r="B57" s="342" t="s">
        <v>490</v>
      </c>
      <c r="C57" s="363">
        <f aca="true" t="shared" si="11" ref="C57:J57">+C45+C51+C56</f>
        <v>34145950</v>
      </c>
      <c r="D57" s="363">
        <f t="shared" si="11"/>
        <v>-8700000</v>
      </c>
      <c r="E57" s="363">
        <f t="shared" si="11"/>
        <v>0</v>
      </c>
      <c r="F57" s="363">
        <f t="shared" si="11"/>
        <v>0</v>
      </c>
      <c r="G57" s="363">
        <f t="shared" si="11"/>
        <v>0</v>
      </c>
      <c r="H57" s="363">
        <f t="shared" si="11"/>
        <v>0</v>
      </c>
      <c r="I57" s="363">
        <f t="shared" si="11"/>
        <v>0</v>
      </c>
      <c r="J57" s="363">
        <f t="shared" si="11"/>
        <v>-8700000</v>
      </c>
      <c r="K57" s="343">
        <f>+K45+K51+K56</f>
        <v>25445950</v>
      </c>
    </row>
    <row r="58" spans="3:11" ht="13.5" customHeight="1" thickBot="1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2.75" customHeight="1" thickBot="1">
      <c r="A59" s="65" t="s">
        <v>365</v>
      </c>
      <c r="B59" s="66"/>
      <c r="C59" s="379">
        <v>1</v>
      </c>
      <c r="D59" s="379"/>
      <c r="E59" s="379"/>
      <c r="F59" s="379"/>
      <c r="G59" s="379"/>
      <c r="H59" s="379"/>
      <c r="I59" s="379"/>
      <c r="J59" s="364">
        <f>D59+E59+F59+G59+H59+I59</f>
        <v>0</v>
      </c>
      <c r="K59" s="367">
        <f>C59+J59</f>
        <v>1</v>
      </c>
    </row>
    <row r="60" spans="1:11" ht="12.75" customHeight="1" thickBot="1">
      <c r="A60" s="65" t="s">
        <v>116</v>
      </c>
      <c r="B60" s="66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</sheetData>
  <sheetProtection formatCells="0"/>
  <mergeCells count="16">
    <mergeCell ref="B1:K1"/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workbookViewId="0" topLeftCell="A1">
      <selection activeCell="B1" sqref="B1:K1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4" width="13.875" style="326" customWidth="1"/>
    <col min="5" max="10" width="13.875" style="326" hidden="1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541" t="s">
        <v>637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24" customFormat="1" ht="36">
      <c r="A2" s="381" t="s">
        <v>464</v>
      </c>
      <c r="B2" s="554" t="str">
        <f>CONCATENATE('Műv. Ház'!B2:J2)</f>
        <v>Balatonszárszói József Attila Művelődési Ház</v>
      </c>
      <c r="C2" s="555"/>
      <c r="D2" s="555"/>
      <c r="E2" s="555"/>
      <c r="F2" s="555"/>
      <c r="G2" s="555"/>
      <c r="H2" s="555"/>
      <c r="I2" s="555"/>
      <c r="J2" s="555"/>
      <c r="K2" s="382" t="s">
        <v>38</v>
      </c>
    </row>
    <row r="3" spans="1:11" s="324" customFormat="1" ht="22.5" customHeight="1" thickBot="1">
      <c r="A3" s="383" t="s">
        <v>114</v>
      </c>
      <c r="B3" s="556" t="str">
        <f>CONCATENATE('Önkorm.köt. felad.'!B3:J3)</f>
        <v>Kötelező feladtok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4" t="s">
        <v>37</v>
      </c>
    </row>
    <row r="4" spans="1:11" s="324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425</v>
      </c>
    </row>
    <row r="5" spans="1:11" s="325" customFormat="1" ht="13.5" customHeight="1">
      <c r="A5" s="560" t="s">
        <v>46</v>
      </c>
      <c r="B5" s="543" t="s">
        <v>2</v>
      </c>
      <c r="C5" s="543" t="s">
        <v>491</v>
      </c>
      <c r="D5" s="543" t="str">
        <f>CONCATENATE('Önkorm.'!D5:I5)</f>
        <v>1. sz. módosítás </v>
      </c>
      <c r="E5" s="543" t="str">
        <f>CONCATENATE('Önkorm.'!E5)</f>
        <v>2. sz. módosítás </v>
      </c>
      <c r="F5" s="543" t="str">
        <f>CONCATENATE('Önkorm.'!F5)</f>
        <v>3. sz. módosítás </v>
      </c>
      <c r="G5" s="543" t="str">
        <f>CONCATENATE('Önkorm.'!G5)</f>
        <v>4. sz. módosítás </v>
      </c>
      <c r="H5" s="543" t="str">
        <f>CONCATENATE('Önkorm.'!H5)</f>
        <v>5. sz. módosítás </v>
      </c>
      <c r="I5" s="543" t="str">
        <f>CONCATENATE('Önkorm.'!I5)</f>
        <v>6. sz. módosítás </v>
      </c>
      <c r="J5" s="543" t="s">
        <v>492</v>
      </c>
      <c r="K5" s="546" t="str">
        <f>CONCATENATE('Műv. Ház'!K5)</f>
        <v>1.számú módosítás utáni előirányzat</v>
      </c>
    </row>
    <row r="6" spans="1:11" ht="12.75" customHeight="1">
      <c r="A6" s="561"/>
      <c r="B6" s="558"/>
      <c r="C6" s="544"/>
      <c r="D6" s="544"/>
      <c r="E6" s="544"/>
      <c r="F6" s="544"/>
      <c r="G6" s="544"/>
      <c r="H6" s="544"/>
      <c r="I6" s="544"/>
      <c r="J6" s="544"/>
      <c r="K6" s="547"/>
    </row>
    <row r="7" spans="1:11" s="327" customFormat="1" ht="9.75" customHeight="1" thickBot="1">
      <c r="A7" s="562"/>
      <c r="B7" s="559"/>
      <c r="C7" s="545"/>
      <c r="D7" s="545"/>
      <c r="E7" s="545"/>
      <c r="F7" s="545"/>
      <c r="G7" s="545"/>
      <c r="H7" s="545"/>
      <c r="I7" s="545"/>
      <c r="J7" s="545"/>
      <c r="K7" s="548"/>
    </row>
    <row r="8" spans="1:11" s="345" customFormat="1" ht="10.5" customHeight="1" thickBot="1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453</v>
      </c>
      <c r="J8" s="392" t="s">
        <v>454</v>
      </c>
      <c r="K8" s="393" t="s">
        <v>455</v>
      </c>
    </row>
    <row r="9" spans="1:11" s="345" customFormat="1" ht="10.5" customHeight="1" thickBot="1">
      <c r="A9" s="551" t="s">
        <v>35</v>
      </c>
      <c r="B9" s="552"/>
      <c r="C9" s="552"/>
      <c r="D9" s="552"/>
      <c r="E9" s="552"/>
      <c r="F9" s="552"/>
      <c r="G9" s="552"/>
      <c r="H9" s="552"/>
      <c r="I9" s="552"/>
      <c r="J9" s="552"/>
      <c r="K9" s="553"/>
    </row>
    <row r="10" spans="1:11" s="330" customFormat="1" ht="12" customHeight="1" thickBot="1">
      <c r="A10" s="59" t="s">
        <v>3</v>
      </c>
      <c r="B10" s="328" t="s">
        <v>465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0" customFormat="1" ht="12" customHeight="1">
      <c r="A11" s="331" t="s">
        <v>58</v>
      </c>
      <c r="B11" s="7" t="s">
        <v>159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59</v>
      </c>
      <c r="B12" s="5" t="s">
        <v>160</v>
      </c>
      <c r="C12" s="369"/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0</v>
      </c>
    </row>
    <row r="13" spans="1:11" s="330" customFormat="1" ht="12" customHeight="1">
      <c r="A13" s="332" t="s">
        <v>60</v>
      </c>
      <c r="B13" s="5" t="s">
        <v>161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61</v>
      </c>
      <c r="B14" s="5" t="s">
        <v>162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78</v>
      </c>
      <c r="B15" s="5" t="s">
        <v>163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62</v>
      </c>
      <c r="B16" s="5" t="s">
        <v>466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63</v>
      </c>
      <c r="B17" s="4" t="s">
        <v>467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70</v>
      </c>
      <c r="B18" s="5" t="s">
        <v>166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71</v>
      </c>
      <c r="B19" s="5" t="s">
        <v>167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72</v>
      </c>
      <c r="B20" s="5" t="s">
        <v>293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73</v>
      </c>
      <c r="B21" s="4" t="s">
        <v>168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9" t="s">
        <v>4</v>
      </c>
      <c r="B22" s="328" t="s">
        <v>468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3" customFormat="1" ht="12" customHeight="1">
      <c r="A23" s="335" t="s">
        <v>64</v>
      </c>
      <c r="B23" s="6" t="s">
        <v>143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65</v>
      </c>
      <c r="B24" s="5" t="s">
        <v>469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66</v>
      </c>
      <c r="B25" s="5" t="s">
        <v>470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67</v>
      </c>
      <c r="B26" s="9" t="s">
        <v>471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5</v>
      </c>
      <c r="B27" s="47" t="s">
        <v>92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6</v>
      </c>
      <c r="B28" s="47" t="s">
        <v>472</v>
      </c>
      <c r="C28" s="355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3" customFormat="1" ht="12" customHeight="1">
      <c r="A29" s="335" t="s">
        <v>152</v>
      </c>
      <c r="B29" s="336" t="s">
        <v>469</v>
      </c>
      <c r="C29" s="374"/>
      <c r="D29" s="374"/>
      <c r="E29" s="374"/>
      <c r="F29" s="374"/>
      <c r="G29" s="374"/>
      <c r="H29" s="374"/>
      <c r="I29" s="374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153</v>
      </c>
      <c r="B30" s="337" t="s">
        <v>473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 thickBot="1">
      <c r="A31" s="332" t="s">
        <v>154</v>
      </c>
      <c r="B31" s="347" t="s">
        <v>474</v>
      </c>
      <c r="C31" s="375"/>
      <c r="D31" s="375"/>
      <c r="E31" s="375"/>
      <c r="F31" s="375"/>
      <c r="G31" s="375"/>
      <c r="H31" s="375"/>
      <c r="I31" s="375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4" t="s">
        <v>7</v>
      </c>
      <c r="B32" s="47" t="s">
        <v>475</v>
      </c>
      <c r="C32" s="355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3" customFormat="1" ht="12" customHeight="1">
      <c r="A33" s="335" t="s">
        <v>51</v>
      </c>
      <c r="B33" s="336" t="s">
        <v>173</v>
      </c>
      <c r="C33" s="373"/>
      <c r="D33" s="373"/>
      <c r="E33" s="373"/>
      <c r="F33" s="373"/>
      <c r="G33" s="373"/>
      <c r="H33" s="373"/>
      <c r="I33" s="373"/>
      <c r="J33" s="356">
        <f>D33+E33+F33+G33+H33+I33</f>
        <v>0</v>
      </c>
      <c r="K33" s="350">
        <f>C33+J33</f>
        <v>0</v>
      </c>
    </row>
    <row r="34" spans="1:11" s="333" customFormat="1" ht="12" customHeight="1">
      <c r="A34" s="335" t="s">
        <v>52</v>
      </c>
      <c r="B34" s="337" t="s">
        <v>174</v>
      </c>
      <c r="C34" s="374"/>
      <c r="D34" s="374"/>
      <c r="E34" s="374"/>
      <c r="F34" s="374"/>
      <c r="G34" s="374"/>
      <c r="H34" s="374"/>
      <c r="I34" s="374"/>
      <c r="J34" s="356">
        <f>D34+E34+F34+G34+H34+I34</f>
        <v>0</v>
      </c>
      <c r="K34" s="350">
        <f>C34+J34</f>
        <v>0</v>
      </c>
    </row>
    <row r="35" spans="1:11" s="333" customFormat="1" ht="12" customHeight="1" thickBot="1">
      <c r="A35" s="332" t="s">
        <v>53</v>
      </c>
      <c r="B35" s="347" t="s">
        <v>175</v>
      </c>
      <c r="C35" s="375"/>
      <c r="D35" s="375"/>
      <c r="E35" s="375"/>
      <c r="F35" s="375"/>
      <c r="G35" s="375"/>
      <c r="H35" s="375"/>
      <c r="I35" s="375"/>
      <c r="J35" s="356">
        <f>D35+E35+F35+G35+H35+I35</f>
        <v>0</v>
      </c>
      <c r="K35" s="358">
        <f>C35+J35</f>
        <v>0</v>
      </c>
    </row>
    <row r="36" spans="1:11" s="330" customFormat="1" ht="12" customHeight="1" thickBot="1">
      <c r="A36" s="334" t="s">
        <v>8</v>
      </c>
      <c r="B36" s="47" t="s">
        <v>258</v>
      </c>
      <c r="C36" s="372"/>
      <c r="D36" s="372"/>
      <c r="E36" s="372"/>
      <c r="F36" s="372"/>
      <c r="G36" s="372"/>
      <c r="H36" s="372"/>
      <c r="I36" s="372"/>
      <c r="J36" s="79">
        <f>D36+E36+F36+G36+H36+I36</f>
        <v>0</v>
      </c>
      <c r="K36" s="329">
        <f>C36+J36</f>
        <v>0</v>
      </c>
    </row>
    <row r="37" spans="1:11" s="330" customFormat="1" ht="12" customHeight="1" thickBot="1">
      <c r="A37" s="334" t="s">
        <v>9</v>
      </c>
      <c r="B37" s="47" t="s">
        <v>476</v>
      </c>
      <c r="C37" s="372"/>
      <c r="D37" s="372"/>
      <c r="E37" s="372"/>
      <c r="F37" s="372"/>
      <c r="G37" s="372"/>
      <c r="H37" s="372"/>
      <c r="I37" s="372"/>
      <c r="J37" s="359">
        <f>D37+E37+F37+G37+H37+I37</f>
        <v>0</v>
      </c>
      <c r="K37" s="350">
        <f>C37+J37</f>
        <v>0</v>
      </c>
    </row>
    <row r="38" spans="1:11" s="330" customFormat="1" ht="12" customHeight="1" thickBot="1">
      <c r="A38" s="59" t="s">
        <v>10</v>
      </c>
      <c r="B38" s="47" t="s">
        <v>477</v>
      </c>
      <c r="C38" s="355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0" customFormat="1" ht="12" customHeight="1" thickBot="1">
      <c r="A39" s="339" t="s">
        <v>11</v>
      </c>
      <c r="B39" s="47" t="s">
        <v>478</v>
      </c>
      <c r="C39" s="355">
        <f aca="true" t="shared" si="7" ref="C39:J39">+C40+C41+C42</f>
        <v>33145950</v>
      </c>
      <c r="D39" s="79">
        <f t="shared" si="7"/>
        <v>-9487500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-9487500</v>
      </c>
      <c r="K39" s="112">
        <f>+K40+K41+K42</f>
        <v>23658450</v>
      </c>
    </row>
    <row r="40" spans="1:11" s="330" customFormat="1" ht="12" customHeight="1">
      <c r="A40" s="335" t="s">
        <v>479</v>
      </c>
      <c r="B40" s="336" t="s">
        <v>125</v>
      </c>
      <c r="C40" s="373">
        <v>543010</v>
      </c>
      <c r="D40" s="373">
        <v>893047</v>
      </c>
      <c r="E40" s="373"/>
      <c r="F40" s="373"/>
      <c r="G40" s="373"/>
      <c r="H40" s="373"/>
      <c r="I40" s="373"/>
      <c r="J40" s="356">
        <f>D40+E40+F40+G40+H40+I40</f>
        <v>893047</v>
      </c>
      <c r="K40" s="350">
        <f>C40+J40</f>
        <v>1436057</v>
      </c>
    </row>
    <row r="41" spans="1:11" s="330" customFormat="1" ht="12" customHeight="1">
      <c r="A41" s="335" t="s">
        <v>480</v>
      </c>
      <c r="B41" s="337" t="s">
        <v>481</v>
      </c>
      <c r="C41" s="374"/>
      <c r="D41" s="374"/>
      <c r="E41" s="374"/>
      <c r="F41" s="374"/>
      <c r="G41" s="374"/>
      <c r="H41" s="374"/>
      <c r="I41" s="374"/>
      <c r="J41" s="356">
        <f>D41+E41+F41+G41+H41+I41</f>
        <v>0</v>
      </c>
      <c r="K41" s="349">
        <f>C41+J41</f>
        <v>0</v>
      </c>
    </row>
    <row r="42" spans="1:11" s="333" customFormat="1" ht="12" customHeight="1" thickBot="1">
      <c r="A42" s="332" t="s">
        <v>482</v>
      </c>
      <c r="B42" s="338" t="s">
        <v>483</v>
      </c>
      <c r="C42" s="376">
        <v>32602940</v>
      </c>
      <c r="D42" s="376">
        <v>-10380547</v>
      </c>
      <c r="E42" s="376"/>
      <c r="F42" s="376"/>
      <c r="G42" s="376"/>
      <c r="H42" s="376"/>
      <c r="I42" s="376"/>
      <c r="J42" s="356">
        <f>D42+E42+F42+G42+H42+I42</f>
        <v>-10380547</v>
      </c>
      <c r="K42" s="351">
        <f>C42+J42</f>
        <v>22222393</v>
      </c>
    </row>
    <row r="43" spans="1:11" s="333" customFormat="1" ht="12.75" customHeight="1" thickBot="1">
      <c r="A43" s="339" t="s">
        <v>12</v>
      </c>
      <c r="B43" s="340" t="s">
        <v>484</v>
      </c>
      <c r="C43" s="355">
        <f aca="true" t="shared" si="8" ref="C43:J43">+C38+C39</f>
        <v>33145950</v>
      </c>
      <c r="D43" s="79">
        <f t="shared" si="8"/>
        <v>-9487500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-9487500</v>
      </c>
      <c r="K43" s="112">
        <f>+K38+K39</f>
        <v>23658450</v>
      </c>
    </row>
    <row r="44" spans="1:11" s="327" customFormat="1" ht="13.5" customHeight="1" thickBot="1">
      <c r="A44" s="530" t="s">
        <v>36</v>
      </c>
      <c r="B44" s="549"/>
      <c r="C44" s="549"/>
      <c r="D44" s="549"/>
      <c r="E44" s="549"/>
      <c r="F44" s="549"/>
      <c r="G44" s="549"/>
      <c r="H44" s="549"/>
      <c r="I44" s="549"/>
      <c r="J44" s="549"/>
      <c r="K44" s="550"/>
    </row>
    <row r="45" spans="1:11" s="341" customFormat="1" ht="12" customHeight="1" thickBot="1">
      <c r="A45" s="334" t="s">
        <v>3</v>
      </c>
      <c r="B45" s="47" t="s">
        <v>485</v>
      </c>
      <c r="C45" s="360">
        <f aca="true" t="shared" si="9" ref="C45:J45">SUM(C46:C50)</f>
        <v>33145950</v>
      </c>
      <c r="D45" s="360">
        <f t="shared" si="9"/>
        <v>-9487500</v>
      </c>
      <c r="E45" s="360">
        <f t="shared" si="9"/>
        <v>0</v>
      </c>
      <c r="F45" s="360">
        <f t="shared" si="9"/>
        <v>0</v>
      </c>
      <c r="G45" s="360">
        <f t="shared" si="9"/>
        <v>0</v>
      </c>
      <c r="H45" s="360">
        <f t="shared" si="9"/>
        <v>0</v>
      </c>
      <c r="I45" s="360">
        <f t="shared" si="9"/>
        <v>0</v>
      </c>
      <c r="J45" s="360">
        <f t="shared" si="9"/>
        <v>-9487500</v>
      </c>
      <c r="K45" s="329">
        <f>SUM(K46:K50)</f>
        <v>23658450</v>
      </c>
    </row>
    <row r="46" spans="1:11" ht="12" customHeight="1">
      <c r="A46" s="332" t="s">
        <v>58</v>
      </c>
      <c r="B46" s="6" t="s">
        <v>32</v>
      </c>
      <c r="C46" s="475">
        <v>13194000</v>
      </c>
      <c r="D46" s="475">
        <v>600000</v>
      </c>
      <c r="E46" s="377"/>
      <c r="F46" s="377"/>
      <c r="G46" s="377"/>
      <c r="H46" s="377"/>
      <c r="I46" s="377"/>
      <c r="J46" s="361">
        <f>D46+E46+F46+G46+H46+I46</f>
        <v>600000</v>
      </c>
      <c r="K46" s="365">
        <f>C46+J46</f>
        <v>13794000</v>
      </c>
    </row>
    <row r="47" spans="1:11" ht="12" customHeight="1">
      <c r="A47" s="332" t="s">
        <v>59</v>
      </c>
      <c r="B47" s="5" t="s">
        <v>101</v>
      </c>
      <c r="C47" s="476">
        <v>2308950</v>
      </c>
      <c r="D47" s="476">
        <v>-450000</v>
      </c>
      <c r="E47" s="378"/>
      <c r="F47" s="378"/>
      <c r="G47" s="378"/>
      <c r="H47" s="378"/>
      <c r="I47" s="378"/>
      <c r="J47" s="362">
        <f>D47+E47+F47+G47+H47+I47</f>
        <v>-450000</v>
      </c>
      <c r="K47" s="366">
        <f>C47+J47</f>
        <v>1858950</v>
      </c>
    </row>
    <row r="48" spans="1:11" ht="12" customHeight="1">
      <c r="A48" s="332" t="s">
        <v>60</v>
      </c>
      <c r="B48" s="5" t="s">
        <v>77</v>
      </c>
      <c r="C48" s="476">
        <v>17643000</v>
      </c>
      <c r="D48" s="476">
        <v>-9637500</v>
      </c>
      <c r="E48" s="378"/>
      <c r="F48" s="378"/>
      <c r="G48" s="378"/>
      <c r="H48" s="378"/>
      <c r="I48" s="378"/>
      <c r="J48" s="362">
        <f>D48+E48+F48+G48+H48+I48</f>
        <v>-9637500</v>
      </c>
      <c r="K48" s="366">
        <f>C48+J48</f>
        <v>8005500</v>
      </c>
    </row>
    <row r="49" spans="1:11" ht="12" customHeight="1">
      <c r="A49" s="332" t="s">
        <v>61</v>
      </c>
      <c r="B49" s="5" t="s">
        <v>102</v>
      </c>
      <c r="C49" s="378"/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 thickBot="1">
      <c r="A50" s="332" t="s">
        <v>78</v>
      </c>
      <c r="B50" s="5" t="s">
        <v>103</v>
      </c>
      <c r="C50" s="378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4" t="s">
        <v>4</v>
      </c>
      <c r="B51" s="47" t="s">
        <v>486</v>
      </c>
      <c r="C51" s="360">
        <f aca="true" t="shared" si="10" ref="C51:J51">SUM(C52:C54)</f>
        <v>0</v>
      </c>
      <c r="D51" s="360">
        <f t="shared" si="10"/>
        <v>0</v>
      </c>
      <c r="E51" s="360">
        <f t="shared" si="10"/>
        <v>0</v>
      </c>
      <c r="F51" s="360">
        <f t="shared" si="10"/>
        <v>0</v>
      </c>
      <c r="G51" s="360">
        <f t="shared" si="10"/>
        <v>0</v>
      </c>
      <c r="H51" s="360">
        <f t="shared" si="10"/>
        <v>0</v>
      </c>
      <c r="I51" s="360">
        <f t="shared" si="10"/>
        <v>0</v>
      </c>
      <c r="J51" s="360">
        <f t="shared" si="10"/>
        <v>0</v>
      </c>
      <c r="K51" s="329">
        <f>SUM(K52:K54)</f>
        <v>0</v>
      </c>
    </row>
    <row r="52" spans="1:11" s="341" customFormat="1" ht="12" customHeight="1">
      <c r="A52" s="332" t="s">
        <v>64</v>
      </c>
      <c r="B52" s="6" t="s">
        <v>119</v>
      </c>
      <c r="C52" s="377"/>
      <c r="D52" s="377"/>
      <c r="E52" s="377"/>
      <c r="F52" s="377"/>
      <c r="G52" s="377"/>
      <c r="H52" s="377"/>
      <c r="I52" s="377"/>
      <c r="J52" s="361">
        <f>D52+E52+F52+G52+H52+I52</f>
        <v>0</v>
      </c>
      <c r="K52" s="365">
        <f>C52+J52</f>
        <v>0</v>
      </c>
    </row>
    <row r="53" spans="1:11" ht="12" customHeight="1">
      <c r="A53" s="332" t="s">
        <v>65</v>
      </c>
      <c r="B53" s="5" t="s">
        <v>105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2" t="s">
        <v>66</v>
      </c>
      <c r="B54" s="5" t="s">
        <v>487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 thickBot="1">
      <c r="A55" s="332" t="s">
        <v>67</v>
      </c>
      <c r="B55" s="5" t="s">
        <v>488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4" t="s">
        <v>5</v>
      </c>
      <c r="B56" s="47" t="s">
        <v>489</v>
      </c>
      <c r="C56" s="405"/>
      <c r="D56" s="405"/>
      <c r="E56" s="405"/>
      <c r="F56" s="405"/>
      <c r="G56" s="405"/>
      <c r="H56" s="405"/>
      <c r="I56" s="405"/>
      <c r="J56" s="360">
        <f>D56+E56+F56+G56+H56+I56</f>
        <v>0</v>
      </c>
      <c r="K56" s="329">
        <f>C56+J56</f>
        <v>0</v>
      </c>
    </row>
    <row r="57" spans="1:11" ht="12.75" customHeight="1" thickBot="1">
      <c r="A57" s="334" t="s">
        <v>6</v>
      </c>
      <c r="B57" s="342" t="s">
        <v>490</v>
      </c>
      <c r="C57" s="363">
        <f aca="true" t="shared" si="11" ref="C57:J57">+C45+C51+C56</f>
        <v>33145950</v>
      </c>
      <c r="D57" s="363">
        <f t="shared" si="11"/>
        <v>-9487500</v>
      </c>
      <c r="E57" s="363">
        <f t="shared" si="11"/>
        <v>0</v>
      </c>
      <c r="F57" s="363">
        <f t="shared" si="11"/>
        <v>0</v>
      </c>
      <c r="G57" s="363">
        <f t="shared" si="11"/>
        <v>0</v>
      </c>
      <c r="H57" s="363">
        <f t="shared" si="11"/>
        <v>0</v>
      </c>
      <c r="I57" s="363">
        <f t="shared" si="11"/>
        <v>0</v>
      </c>
      <c r="J57" s="363">
        <f t="shared" si="11"/>
        <v>-9487500</v>
      </c>
      <c r="K57" s="343">
        <f>+K45+K51+K56</f>
        <v>23658450</v>
      </c>
    </row>
    <row r="58" spans="3:11" ht="13.5" customHeight="1" thickBot="1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2.75" customHeight="1" thickBot="1">
      <c r="A59" s="65" t="s">
        <v>365</v>
      </c>
      <c r="B59" s="66"/>
      <c r="C59" s="379"/>
      <c r="D59" s="379"/>
      <c r="E59" s="379"/>
      <c r="F59" s="379"/>
      <c r="G59" s="379"/>
      <c r="H59" s="379"/>
      <c r="I59" s="379"/>
      <c r="J59" s="364">
        <f>D59+E59+F59+G59+H59+I59</f>
        <v>0</v>
      </c>
      <c r="K59" s="367">
        <f>C59+J59</f>
        <v>0</v>
      </c>
    </row>
    <row r="60" spans="1:11" ht="12.75" customHeight="1" thickBot="1">
      <c r="A60" s="65" t="s">
        <v>116</v>
      </c>
      <c r="B60" s="66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</sheetData>
  <sheetProtection formatCells="0"/>
  <mergeCells count="16">
    <mergeCell ref="F5:F7"/>
    <mergeCell ref="G5:G7"/>
    <mergeCell ref="H5:H7"/>
    <mergeCell ref="I5:I7"/>
    <mergeCell ref="J5:J7"/>
    <mergeCell ref="B1:K1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workbookViewId="0" topLeftCell="A1">
      <selection activeCell="B1" sqref="B1:K1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4" width="13.875" style="326" customWidth="1"/>
    <col min="5" max="5" width="0.12890625" style="326" customWidth="1"/>
    <col min="6" max="10" width="13.875" style="326" hidden="1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541" t="s">
        <v>638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24" customFormat="1" ht="36">
      <c r="A2" s="381" t="s">
        <v>464</v>
      </c>
      <c r="B2" s="554" t="str">
        <f>CONCATENATE('Műv.Ház köt.'!B2:J2)</f>
        <v>Balatonszárszói József Attila Művelődési Ház</v>
      </c>
      <c r="C2" s="555"/>
      <c r="D2" s="555"/>
      <c r="E2" s="555"/>
      <c r="F2" s="555"/>
      <c r="G2" s="555"/>
      <c r="H2" s="555"/>
      <c r="I2" s="555"/>
      <c r="J2" s="555"/>
      <c r="K2" s="382" t="s">
        <v>38</v>
      </c>
    </row>
    <row r="3" spans="1:11" s="324" customFormat="1" ht="22.5" customHeight="1" thickBot="1">
      <c r="A3" s="383" t="s">
        <v>114</v>
      </c>
      <c r="B3" s="556" t="str">
        <f>CONCATENATE('Önk. önk.felad'!B3:J3)</f>
        <v>Önként vállalt feladatok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4" t="s">
        <v>38</v>
      </c>
    </row>
    <row r="4" spans="1:11" s="324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425</v>
      </c>
    </row>
    <row r="5" spans="1:11" s="325" customFormat="1" ht="13.5" customHeight="1">
      <c r="A5" s="560" t="s">
        <v>46</v>
      </c>
      <c r="B5" s="543" t="s">
        <v>2</v>
      </c>
      <c r="C5" s="543" t="s">
        <v>491</v>
      </c>
      <c r="D5" s="543" t="str">
        <f>CONCATENATE('Önkorm.'!D5:I5)</f>
        <v>1. sz. módosítás </v>
      </c>
      <c r="E5" s="543" t="str">
        <f>CONCATENATE('Önkorm.'!E5)</f>
        <v>2. sz. módosítás </v>
      </c>
      <c r="F5" s="543" t="str">
        <f>CONCATENATE('Önkorm.'!F5)</f>
        <v>3. sz. módosítás </v>
      </c>
      <c r="G5" s="543" t="str">
        <f>CONCATENATE('Önkorm.'!G5)</f>
        <v>4. sz. módosítás </v>
      </c>
      <c r="H5" s="543" t="str">
        <f>CONCATENATE('Önkorm.'!H5)</f>
        <v>5. sz. módosítás </v>
      </c>
      <c r="I5" s="543" t="str">
        <f>CONCATENATE('Önkorm.'!I5)</f>
        <v>6. sz. módosítás </v>
      </c>
      <c r="J5" s="543" t="s">
        <v>492</v>
      </c>
      <c r="K5" s="546" t="str">
        <f>CONCATENATE('Műv.Ház köt.'!K5)</f>
        <v>1.számú módosítás utáni előirányzat</v>
      </c>
    </row>
    <row r="6" spans="1:11" ht="12.75" customHeight="1">
      <c r="A6" s="561"/>
      <c r="B6" s="558"/>
      <c r="C6" s="544"/>
      <c r="D6" s="544"/>
      <c r="E6" s="544"/>
      <c r="F6" s="544"/>
      <c r="G6" s="544"/>
      <c r="H6" s="544"/>
      <c r="I6" s="544"/>
      <c r="J6" s="544"/>
      <c r="K6" s="547"/>
    </row>
    <row r="7" spans="1:11" s="327" customFormat="1" ht="9.75" customHeight="1" thickBot="1">
      <c r="A7" s="562"/>
      <c r="B7" s="559"/>
      <c r="C7" s="545"/>
      <c r="D7" s="545"/>
      <c r="E7" s="545"/>
      <c r="F7" s="545"/>
      <c r="G7" s="545"/>
      <c r="H7" s="545"/>
      <c r="I7" s="545"/>
      <c r="J7" s="545"/>
      <c r="K7" s="548"/>
    </row>
    <row r="8" spans="1:11" s="345" customFormat="1" ht="10.5" customHeight="1" thickBot="1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453</v>
      </c>
      <c r="J8" s="392" t="s">
        <v>454</v>
      </c>
      <c r="K8" s="393" t="s">
        <v>455</v>
      </c>
    </row>
    <row r="9" spans="1:11" s="345" customFormat="1" ht="10.5" customHeight="1" thickBot="1">
      <c r="A9" s="551" t="s">
        <v>35</v>
      </c>
      <c r="B9" s="552"/>
      <c r="C9" s="552"/>
      <c r="D9" s="552"/>
      <c r="E9" s="552"/>
      <c r="F9" s="552"/>
      <c r="G9" s="552"/>
      <c r="H9" s="552"/>
      <c r="I9" s="552"/>
      <c r="J9" s="552"/>
      <c r="K9" s="553"/>
    </row>
    <row r="10" spans="1:11" s="330" customFormat="1" ht="12" customHeight="1" thickBot="1">
      <c r="A10" s="59" t="s">
        <v>3</v>
      </c>
      <c r="B10" s="328" t="s">
        <v>465</v>
      </c>
      <c r="C10" s="79">
        <f>SUM(C11:C21)</f>
        <v>1000000</v>
      </c>
      <c r="D10" s="79">
        <f aca="true" t="shared" si="0" ref="D10:K10">SUM(D11:D21)</f>
        <v>787500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787500</v>
      </c>
      <c r="K10" s="79">
        <f t="shared" si="0"/>
        <v>1787500</v>
      </c>
    </row>
    <row r="11" spans="1:11" s="330" customFormat="1" ht="12" customHeight="1">
      <c r="A11" s="331" t="s">
        <v>58</v>
      </c>
      <c r="B11" s="7" t="s">
        <v>159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59</v>
      </c>
      <c r="B12" s="5" t="s">
        <v>160</v>
      </c>
      <c r="C12" s="369"/>
      <c r="D12" s="369">
        <v>133858</v>
      </c>
      <c r="E12" s="369"/>
      <c r="F12" s="369"/>
      <c r="G12" s="369"/>
      <c r="H12" s="369"/>
      <c r="I12" s="369"/>
      <c r="J12" s="353">
        <f aca="true" t="shared" si="1" ref="J12:J21">D12+E12+F12+G12+H12+I12</f>
        <v>133858</v>
      </c>
      <c r="K12" s="350">
        <f aca="true" t="shared" si="2" ref="K12:K21">C12+J12</f>
        <v>133858</v>
      </c>
    </row>
    <row r="13" spans="1:11" s="330" customFormat="1" ht="12" customHeight="1">
      <c r="A13" s="332" t="s">
        <v>60</v>
      </c>
      <c r="B13" s="5" t="s">
        <v>161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61</v>
      </c>
      <c r="B14" s="5" t="s">
        <v>162</v>
      </c>
      <c r="C14" s="369">
        <v>1000000</v>
      </c>
      <c r="D14" s="369">
        <v>-587500</v>
      </c>
      <c r="E14" s="369"/>
      <c r="F14" s="369"/>
      <c r="G14" s="369"/>
      <c r="H14" s="369"/>
      <c r="I14" s="369"/>
      <c r="J14" s="353">
        <f t="shared" si="1"/>
        <v>-587500</v>
      </c>
      <c r="K14" s="350">
        <f t="shared" si="2"/>
        <v>412500</v>
      </c>
    </row>
    <row r="15" spans="1:11" s="330" customFormat="1" ht="12" customHeight="1">
      <c r="A15" s="332" t="s">
        <v>78</v>
      </c>
      <c r="B15" s="5" t="s">
        <v>163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62</v>
      </c>
      <c r="B16" s="5" t="s">
        <v>466</v>
      </c>
      <c r="C16" s="369"/>
      <c r="D16" s="369">
        <v>36142</v>
      </c>
      <c r="E16" s="369"/>
      <c r="F16" s="369"/>
      <c r="G16" s="369"/>
      <c r="H16" s="369"/>
      <c r="I16" s="369"/>
      <c r="J16" s="353">
        <f t="shared" si="1"/>
        <v>36142</v>
      </c>
      <c r="K16" s="350">
        <f t="shared" si="2"/>
        <v>36142</v>
      </c>
    </row>
    <row r="17" spans="1:11" s="330" customFormat="1" ht="12" customHeight="1">
      <c r="A17" s="332" t="s">
        <v>63</v>
      </c>
      <c r="B17" s="4" t="s">
        <v>467</v>
      </c>
      <c r="C17" s="369"/>
      <c r="D17" s="369">
        <v>1205000</v>
      </c>
      <c r="E17" s="369"/>
      <c r="F17" s="369"/>
      <c r="G17" s="369"/>
      <c r="H17" s="369"/>
      <c r="I17" s="369"/>
      <c r="J17" s="353">
        <f t="shared" si="1"/>
        <v>1205000</v>
      </c>
      <c r="K17" s="350">
        <f t="shared" si="2"/>
        <v>1205000</v>
      </c>
    </row>
    <row r="18" spans="1:11" s="330" customFormat="1" ht="12" customHeight="1">
      <c r="A18" s="332" t="s">
        <v>70</v>
      </c>
      <c r="B18" s="5" t="s">
        <v>166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71</v>
      </c>
      <c r="B19" s="5" t="s">
        <v>167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72</v>
      </c>
      <c r="B20" s="5" t="s">
        <v>293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73</v>
      </c>
      <c r="B21" s="4" t="s">
        <v>168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9" t="s">
        <v>4</v>
      </c>
      <c r="B22" s="328" t="s">
        <v>468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3" customFormat="1" ht="12" customHeight="1">
      <c r="A23" s="335" t="s">
        <v>64</v>
      </c>
      <c r="B23" s="6" t="s">
        <v>143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65</v>
      </c>
      <c r="B24" s="5" t="s">
        <v>469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66</v>
      </c>
      <c r="B25" s="5" t="s">
        <v>470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67</v>
      </c>
      <c r="B26" s="9" t="s">
        <v>471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5</v>
      </c>
      <c r="B27" s="47" t="s">
        <v>92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6</v>
      </c>
      <c r="B28" s="47" t="s">
        <v>472</v>
      </c>
      <c r="C28" s="355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3" customFormat="1" ht="12" customHeight="1">
      <c r="A29" s="335" t="s">
        <v>153</v>
      </c>
      <c r="B29" s="336" t="s">
        <v>469</v>
      </c>
      <c r="C29" s="374"/>
      <c r="D29" s="374"/>
      <c r="E29" s="374"/>
      <c r="F29" s="374"/>
      <c r="G29" s="374"/>
      <c r="H29" s="374"/>
      <c r="I29" s="374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154</v>
      </c>
      <c r="B30" s="337" t="s">
        <v>473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 thickBot="1">
      <c r="A31" s="332" t="s">
        <v>155</v>
      </c>
      <c r="B31" s="347" t="s">
        <v>474</v>
      </c>
      <c r="C31" s="375"/>
      <c r="D31" s="375"/>
      <c r="E31" s="375"/>
      <c r="F31" s="375"/>
      <c r="G31" s="375"/>
      <c r="H31" s="375"/>
      <c r="I31" s="375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4" t="s">
        <v>7</v>
      </c>
      <c r="B32" s="47" t="s">
        <v>475</v>
      </c>
      <c r="C32" s="355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3" customFormat="1" ht="12" customHeight="1">
      <c r="A33" s="335" t="s">
        <v>51</v>
      </c>
      <c r="B33" s="336" t="s">
        <v>173</v>
      </c>
      <c r="C33" s="373"/>
      <c r="D33" s="373"/>
      <c r="E33" s="373"/>
      <c r="F33" s="373"/>
      <c r="G33" s="373"/>
      <c r="H33" s="373"/>
      <c r="I33" s="373"/>
      <c r="J33" s="356">
        <f>D33+E33+F33+G33+H33+I33</f>
        <v>0</v>
      </c>
      <c r="K33" s="350">
        <f>C33+J33</f>
        <v>0</v>
      </c>
    </row>
    <row r="34" spans="1:11" s="333" customFormat="1" ht="12" customHeight="1">
      <c r="A34" s="335" t="s">
        <v>52</v>
      </c>
      <c r="B34" s="337" t="s">
        <v>174</v>
      </c>
      <c r="C34" s="374"/>
      <c r="D34" s="374"/>
      <c r="E34" s="374"/>
      <c r="F34" s="374"/>
      <c r="G34" s="374"/>
      <c r="H34" s="374"/>
      <c r="I34" s="374"/>
      <c r="J34" s="356">
        <f>D34+E34+F34+G34+H34+I34</f>
        <v>0</v>
      </c>
      <c r="K34" s="350">
        <f>C34+J34</f>
        <v>0</v>
      </c>
    </row>
    <row r="35" spans="1:11" s="333" customFormat="1" ht="12" customHeight="1" thickBot="1">
      <c r="A35" s="332" t="s">
        <v>53</v>
      </c>
      <c r="B35" s="347" t="s">
        <v>175</v>
      </c>
      <c r="C35" s="375"/>
      <c r="D35" s="375"/>
      <c r="E35" s="375"/>
      <c r="F35" s="375"/>
      <c r="G35" s="375"/>
      <c r="H35" s="375"/>
      <c r="I35" s="375"/>
      <c r="J35" s="356">
        <f>D35+E35+F35+G35+H35+I35</f>
        <v>0</v>
      </c>
      <c r="K35" s="358">
        <f>C35+J35</f>
        <v>0</v>
      </c>
    </row>
    <row r="36" spans="1:11" s="330" customFormat="1" ht="12" customHeight="1" thickBot="1">
      <c r="A36" s="334" t="s">
        <v>8</v>
      </c>
      <c r="B36" s="47" t="s">
        <v>258</v>
      </c>
      <c r="C36" s="372"/>
      <c r="D36" s="372"/>
      <c r="E36" s="372"/>
      <c r="F36" s="372"/>
      <c r="G36" s="372"/>
      <c r="H36" s="372"/>
      <c r="I36" s="372"/>
      <c r="J36" s="79">
        <f>D36+E36+F36+G36+H36+I36</f>
        <v>0</v>
      </c>
      <c r="K36" s="329">
        <f>C36+J36</f>
        <v>0</v>
      </c>
    </row>
    <row r="37" spans="1:11" s="330" customFormat="1" ht="12" customHeight="1" thickBot="1">
      <c r="A37" s="334" t="s">
        <v>9</v>
      </c>
      <c r="B37" s="47" t="s">
        <v>476</v>
      </c>
      <c r="C37" s="372"/>
      <c r="D37" s="372"/>
      <c r="E37" s="372"/>
      <c r="F37" s="372"/>
      <c r="G37" s="372"/>
      <c r="H37" s="372"/>
      <c r="I37" s="372"/>
      <c r="J37" s="359">
        <f>D37+E37+F37+G37+H37+I37</f>
        <v>0</v>
      </c>
      <c r="K37" s="350">
        <f>C37+J37</f>
        <v>0</v>
      </c>
    </row>
    <row r="38" spans="1:11" s="330" customFormat="1" ht="12" customHeight="1" thickBot="1">
      <c r="A38" s="59" t="s">
        <v>10</v>
      </c>
      <c r="B38" s="47" t="s">
        <v>477</v>
      </c>
      <c r="C38" s="355">
        <f aca="true" t="shared" si="6" ref="C38:K38">+C10+C22+C27+C28+C32+C36+C37</f>
        <v>1000000</v>
      </c>
      <c r="D38" s="79">
        <f t="shared" si="6"/>
        <v>787500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787500</v>
      </c>
      <c r="K38" s="112">
        <f t="shared" si="6"/>
        <v>1787500</v>
      </c>
    </row>
    <row r="39" spans="1:11" s="330" customFormat="1" ht="12" customHeight="1" thickBot="1">
      <c r="A39" s="339" t="s">
        <v>11</v>
      </c>
      <c r="B39" s="47" t="s">
        <v>478</v>
      </c>
      <c r="C39" s="355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0" customFormat="1" ht="12" customHeight="1">
      <c r="A40" s="335" t="s">
        <v>479</v>
      </c>
      <c r="B40" s="336" t="s">
        <v>125</v>
      </c>
      <c r="C40" s="373"/>
      <c r="D40" s="373"/>
      <c r="E40" s="373"/>
      <c r="F40" s="373"/>
      <c r="G40" s="373"/>
      <c r="H40" s="373"/>
      <c r="I40" s="373"/>
      <c r="J40" s="356">
        <f>D40+E40+F40+G40+H40+I40</f>
        <v>0</v>
      </c>
      <c r="K40" s="350">
        <f>C40+J40</f>
        <v>0</v>
      </c>
    </row>
    <row r="41" spans="1:11" s="330" customFormat="1" ht="12" customHeight="1">
      <c r="A41" s="335" t="s">
        <v>480</v>
      </c>
      <c r="B41" s="337" t="s">
        <v>481</v>
      </c>
      <c r="C41" s="374"/>
      <c r="D41" s="374"/>
      <c r="E41" s="374"/>
      <c r="F41" s="374"/>
      <c r="G41" s="374"/>
      <c r="H41" s="374"/>
      <c r="I41" s="374"/>
      <c r="J41" s="356">
        <f>D41+E41+F41+G41+H41+I41</f>
        <v>0</v>
      </c>
      <c r="K41" s="349">
        <f>C41+J41</f>
        <v>0</v>
      </c>
    </row>
    <row r="42" spans="1:11" s="333" customFormat="1" ht="12" customHeight="1" thickBot="1">
      <c r="A42" s="332" t="s">
        <v>482</v>
      </c>
      <c r="B42" s="338" t="s">
        <v>483</v>
      </c>
      <c r="C42" s="376"/>
      <c r="D42" s="376"/>
      <c r="E42" s="376"/>
      <c r="F42" s="376"/>
      <c r="G42" s="376"/>
      <c r="H42" s="376"/>
      <c r="I42" s="376"/>
      <c r="J42" s="356">
        <f>D42+E42+F42+G42+H42+I42</f>
        <v>0</v>
      </c>
      <c r="K42" s="351">
        <f>C42+J42</f>
        <v>0</v>
      </c>
    </row>
    <row r="43" spans="1:11" s="333" customFormat="1" ht="12.75" customHeight="1" thickBot="1">
      <c r="A43" s="339" t="s">
        <v>12</v>
      </c>
      <c r="B43" s="340" t="s">
        <v>484</v>
      </c>
      <c r="C43" s="355">
        <f aca="true" t="shared" si="8" ref="C43:J43">+C38+C39</f>
        <v>1000000</v>
      </c>
      <c r="D43" s="79">
        <f t="shared" si="8"/>
        <v>787500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787500</v>
      </c>
      <c r="K43" s="112">
        <f>+K38+K39</f>
        <v>1787500</v>
      </c>
    </row>
    <row r="44" spans="1:11" s="327" customFormat="1" ht="13.5" customHeight="1" thickBot="1">
      <c r="A44" s="530" t="s">
        <v>36</v>
      </c>
      <c r="B44" s="549"/>
      <c r="C44" s="549"/>
      <c r="D44" s="549"/>
      <c r="E44" s="549"/>
      <c r="F44" s="549"/>
      <c r="G44" s="549"/>
      <c r="H44" s="549"/>
      <c r="I44" s="549"/>
      <c r="J44" s="549"/>
      <c r="K44" s="550"/>
    </row>
    <row r="45" spans="1:11" s="341" customFormat="1" ht="12" customHeight="1" thickBot="1">
      <c r="A45" s="334" t="s">
        <v>3</v>
      </c>
      <c r="B45" s="47" t="s">
        <v>485</v>
      </c>
      <c r="C45" s="360">
        <f aca="true" t="shared" si="9" ref="C45:J45">SUM(C46:C50)</f>
        <v>1000000</v>
      </c>
      <c r="D45" s="360">
        <f t="shared" si="9"/>
        <v>787500</v>
      </c>
      <c r="E45" s="360">
        <f t="shared" si="9"/>
        <v>0</v>
      </c>
      <c r="F45" s="360">
        <f t="shared" si="9"/>
        <v>0</v>
      </c>
      <c r="G45" s="360">
        <f t="shared" si="9"/>
        <v>0</v>
      </c>
      <c r="H45" s="360">
        <f t="shared" si="9"/>
        <v>0</v>
      </c>
      <c r="I45" s="360">
        <f t="shared" si="9"/>
        <v>0</v>
      </c>
      <c r="J45" s="360">
        <f t="shared" si="9"/>
        <v>787500</v>
      </c>
      <c r="K45" s="329">
        <f>SUM(K46:K50)</f>
        <v>1787500</v>
      </c>
    </row>
    <row r="46" spans="1:11" ht="12" customHeight="1">
      <c r="A46" s="332" t="s">
        <v>58</v>
      </c>
      <c r="B46" s="6" t="s">
        <v>32</v>
      </c>
      <c r="C46" s="377"/>
      <c r="D46" s="377"/>
      <c r="E46" s="377"/>
      <c r="F46" s="377"/>
      <c r="G46" s="377"/>
      <c r="H46" s="377"/>
      <c r="I46" s="377"/>
      <c r="J46" s="361">
        <f>D46+E46+F46+G46+H46+I46</f>
        <v>0</v>
      </c>
      <c r="K46" s="365">
        <f>C46+J46</f>
        <v>0</v>
      </c>
    </row>
    <row r="47" spans="1:11" ht="12" customHeight="1">
      <c r="A47" s="332" t="s">
        <v>59</v>
      </c>
      <c r="B47" s="5" t="s">
        <v>101</v>
      </c>
      <c r="C47" s="378"/>
      <c r="D47" s="378"/>
      <c r="E47" s="378"/>
      <c r="F47" s="378"/>
      <c r="G47" s="378"/>
      <c r="H47" s="378"/>
      <c r="I47" s="378"/>
      <c r="J47" s="362">
        <f>D47+E47+F47+G47+H47+I47</f>
        <v>0</v>
      </c>
      <c r="K47" s="366">
        <f>C47+J47</f>
        <v>0</v>
      </c>
    </row>
    <row r="48" spans="1:11" ht="12" customHeight="1">
      <c r="A48" s="332" t="s">
        <v>60</v>
      </c>
      <c r="B48" s="5" t="s">
        <v>77</v>
      </c>
      <c r="C48" s="378">
        <v>1000000</v>
      </c>
      <c r="D48" s="378">
        <v>787500</v>
      </c>
      <c r="E48" s="378"/>
      <c r="F48" s="378"/>
      <c r="G48" s="378"/>
      <c r="H48" s="378"/>
      <c r="I48" s="378"/>
      <c r="J48" s="362">
        <f>D48+E48+F48+G48+H48+I48</f>
        <v>787500</v>
      </c>
      <c r="K48" s="366">
        <f>C48+J48</f>
        <v>1787500</v>
      </c>
    </row>
    <row r="49" spans="1:11" ht="12" customHeight="1">
      <c r="A49" s="332" t="s">
        <v>61</v>
      </c>
      <c r="B49" s="5" t="s">
        <v>102</v>
      </c>
      <c r="C49" s="378"/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 thickBot="1">
      <c r="A50" s="332" t="s">
        <v>78</v>
      </c>
      <c r="B50" s="5" t="s">
        <v>103</v>
      </c>
      <c r="C50" s="378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4" t="s">
        <v>4</v>
      </c>
      <c r="B51" s="47" t="s">
        <v>486</v>
      </c>
      <c r="C51" s="360">
        <f aca="true" t="shared" si="10" ref="C51:J51">SUM(C52:C54)</f>
        <v>0</v>
      </c>
      <c r="D51" s="360">
        <f t="shared" si="10"/>
        <v>0</v>
      </c>
      <c r="E51" s="360">
        <f t="shared" si="10"/>
        <v>0</v>
      </c>
      <c r="F51" s="360">
        <f t="shared" si="10"/>
        <v>0</v>
      </c>
      <c r="G51" s="360">
        <f t="shared" si="10"/>
        <v>0</v>
      </c>
      <c r="H51" s="360">
        <f t="shared" si="10"/>
        <v>0</v>
      </c>
      <c r="I51" s="360">
        <f t="shared" si="10"/>
        <v>0</v>
      </c>
      <c r="J51" s="360">
        <f t="shared" si="10"/>
        <v>0</v>
      </c>
      <c r="K51" s="329">
        <f>SUM(K52:K54)</f>
        <v>0</v>
      </c>
    </row>
    <row r="52" spans="1:11" s="341" customFormat="1" ht="12" customHeight="1">
      <c r="A52" s="332" t="s">
        <v>64</v>
      </c>
      <c r="B52" s="6" t="s">
        <v>119</v>
      </c>
      <c r="C52" s="377"/>
      <c r="D52" s="377"/>
      <c r="E52" s="377"/>
      <c r="F52" s="377"/>
      <c r="G52" s="377"/>
      <c r="H52" s="377"/>
      <c r="I52" s="377"/>
      <c r="J52" s="361">
        <f>D52+E52+F52+G52+H52+I52</f>
        <v>0</v>
      </c>
      <c r="K52" s="365">
        <f>C52+J52</f>
        <v>0</v>
      </c>
    </row>
    <row r="53" spans="1:11" ht="12" customHeight="1">
      <c r="A53" s="332" t="s">
        <v>65</v>
      </c>
      <c r="B53" s="5" t="s">
        <v>105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2" t="s">
        <v>66</v>
      </c>
      <c r="B54" s="5" t="s">
        <v>487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 thickBot="1">
      <c r="A55" s="332" t="s">
        <v>67</v>
      </c>
      <c r="B55" s="5" t="s">
        <v>488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4" t="s">
        <v>5</v>
      </c>
      <c r="B56" s="47" t="s">
        <v>489</v>
      </c>
      <c r="C56" s="405"/>
      <c r="D56" s="405"/>
      <c r="E56" s="405"/>
      <c r="F56" s="405"/>
      <c r="G56" s="405"/>
      <c r="H56" s="405"/>
      <c r="I56" s="405"/>
      <c r="J56" s="360">
        <f>D56+E56+F56+G56+H56+I56</f>
        <v>0</v>
      </c>
      <c r="K56" s="329">
        <f>C56+J56</f>
        <v>0</v>
      </c>
    </row>
    <row r="57" spans="1:11" ht="12.75" customHeight="1" thickBot="1">
      <c r="A57" s="334" t="s">
        <v>6</v>
      </c>
      <c r="B57" s="342" t="s">
        <v>490</v>
      </c>
      <c r="C57" s="363">
        <f aca="true" t="shared" si="11" ref="C57:J57">+C45+C51+C56</f>
        <v>1000000</v>
      </c>
      <c r="D57" s="363">
        <f t="shared" si="11"/>
        <v>787500</v>
      </c>
      <c r="E57" s="363">
        <f t="shared" si="11"/>
        <v>0</v>
      </c>
      <c r="F57" s="363">
        <f t="shared" si="11"/>
        <v>0</v>
      </c>
      <c r="G57" s="363">
        <f t="shared" si="11"/>
        <v>0</v>
      </c>
      <c r="H57" s="363">
        <f t="shared" si="11"/>
        <v>0</v>
      </c>
      <c r="I57" s="363">
        <f t="shared" si="11"/>
        <v>0</v>
      </c>
      <c r="J57" s="363">
        <f t="shared" si="11"/>
        <v>787500</v>
      </c>
      <c r="K57" s="343">
        <f>+K45+K51+K56</f>
        <v>1787500</v>
      </c>
    </row>
    <row r="58" spans="3:11" ht="13.5" customHeight="1" thickBot="1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2.75" customHeight="1" thickBot="1">
      <c r="A59" s="65" t="s">
        <v>365</v>
      </c>
      <c r="B59" s="66"/>
      <c r="C59" s="379"/>
      <c r="D59" s="379"/>
      <c r="E59" s="379"/>
      <c r="F59" s="379"/>
      <c r="G59" s="379"/>
      <c r="H59" s="379"/>
      <c r="I59" s="379"/>
      <c r="J59" s="364">
        <f>D59+E59+F59+G59+H59+I59</f>
        <v>0</v>
      </c>
      <c r="K59" s="367">
        <f>C59+J59</f>
        <v>0</v>
      </c>
    </row>
    <row r="60" spans="1:11" ht="12.75" customHeight="1" thickBot="1">
      <c r="A60" s="65" t="s">
        <v>116</v>
      </c>
      <c r="B60" s="66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</sheetData>
  <sheetProtection formatCells="0"/>
  <mergeCells count="16">
    <mergeCell ref="F5:F7"/>
    <mergeCell ref="G5:G7"/>
    <mergeCell ref="H5:H7"/>
    <mergeCell ref="I5:I7"/>
    <mergeCell ref="J5:J7"/>
    <mergeCell ref="B1:K1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view="pageBreakPreview" zoomScale="60" workbookViewId="0" topLeftCell="A1">
      <selection activeCell="B1" sqref="B1:K1"/>
    </sheetView>
  </sheetViews>
  <sheetFormatPr defaultColWidth="9.00390625" defaultRowHeight="12.75"/>
  <cols>
    <col min="1" max="1" width="13.875" style="344" customWidth="1"/>
    <col min="2" max="2" width="60.625" style="326" customWidth="1"/>
    <col min="3" max="3" width="15.875" style="326" customWidth="1"/>
    <col min="4" max="4" width="13.875" style="326" customWidth="1"/>
    <col min="5" max="5" width="0.12890625" style="326" customWidth="1"/>
    <col min="6" max="10" width="13.875" style="326" hidden="1" customWidth="1"/>
    <col min="11" max="11" width="15.875" style="326" customWidth="1"/>
    <col min="12" max="16384" width="9.375" style="326" customWidth="1"/>
  </cols>
  <sheetData>
    <row r="1" spans="1:11" s="323" customFormat="1" ht="15.75" customHeight="1" thickBot="1">
      <c r="A1" s="380"/>
      <c r="B1" s="541" t="s">
        <v>639</v>
      </c>
      <c r="C1" s="542"/>
      <c r="D1" s="542"/>
      <c r="E1" s="542"/>
      <c r="F1" s="542"/>
      <c r="G1" s="542"/>
      <c r="H1" s="542"/>
      <c r="I1" s="542"/>
      <c r="J1" s="542"/>
      <c r="K1" s="542"/>
    </row>
    <row r="2" spans="1:11" s="324" customFormat="1" ht="36">
      <c r="A2" s="381" t="s">
        <v>464</v>
      </c>
      <c r="B2" s="554" t="str">
        <f>CONCATENATE('Műv.Ház önk.'!B2:J2)</f>
        <v>Balatonszárszói József Attila Művelődési Ház</v>
      </c>
      <c r="C2" s="555"/>
      <c r="D2" s="555"/>
      <c r="E2" s="555"/>
      <c r="F2" s="555"/>
      <c r="G2" s="555"/>
      <c r="H2" s="555"/>
      <c r="I2" s="555"/>
      <c r="J2" s="555"/>
      <c r="K2" s="382" t="s">
        <v>38</v>
      </c>
    </row>
    <row r="3" spans="1:11" s="324" customFormat="1" ht="22.5" customHeight="1" thickBot="1">
      <c r="A3" s="383" t="s">
        <v>114</v>
      </c>
      <c r="B3" s="556" t="str">
        <f>CONCATENATE('Önk. államig.'!B3:J3)</f>
        <v>Államigazgatási feladatok  bevételeinek, kiadásainak módosítása</v>
      </c>
      <c r="C3" s="557"/>
      <c r="D3" s="557"/>
      <c r="E3" s="557"/>
      <c r="F3" s="557"/>
      <c r="G3" s="557"/>
      <c r="H3" s="557"/>
      <c r="I3" s="557"/>
      <c r="J3" s="557"/>
      <c r="K3" s="384" t="s">
        <v>288</v>
      </c>
    </row>
    <row r="4" spans="1:11" s="324" customFormat="1" ht="12.75" customHeight="1" thickBot="1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425</v>
      </c>
    </row>
    <row r="5" spans="1:11" s="325" customFormat="1" ht="13.5" customHeight="1">
      <c r="A5" s="560" t="s">
        <v>46</v>
      </c>
      <c r="B5" s="543" t="s">
        <v>2</v>
      </c>
      <c r="C5" s="543" t="s">
        <v>491</v>
      </c>
      <c r="D5" s="543" t="str">
        <f>CONCATENATE('Önkorm.'!D5:I5)</f>
        <v>1. sz. módosítás </v>
      </c>
      <c r="E5" s="543" t="str">
        <f>CONCATENATE('Önkorm.'!E5)</f>
        <v>2. sz. módosítás </v>
      </c>
      <c r="F5" s="543" t="str">
        <f>CONCATENATE('Önkorm.'!F5)</f>
        <v>3. sz. módosítás </v>
      </c>
      <c r="G5" s="543" t="str">
        <f>CONCATENATE('Önkorm.'!G5)</f>
        <v>4. sz. módosítás </v>
      </c>
      <c r="H5" s="543" t="str">
        <f>CONCATENATE('Önkorm.'!H5)</f>
        <v>5. sz. módosítás </v>
      </c>
      <c r="I5" s="543" t="str">
        <f>CONCATENATE('Önkorm.'!I5)</f>
        <v>6. sz. módosítás </v>
      </c>
      <c r="J5" s="543" t="s">
        <v>492</v>
      </c>
      <c r="K5" s="546" t="str">
        <f>CONCATENATE('Műv.Ház önk.'!K5)</f>
        <v>1.számú módosítás utáni előirányzat</v>
      </c>
    </row>
    <row r="6" spans="1:11" ht="12.75" customHeight="1">
      <c r="A6" s="561"/>
      <c r="B6" s="558"/>
      <c r="C6" s="544"/>
      <c r="D6" s="544"/>
      <c r="E6" s="544"/>
      <c r="F6" s="544"/>
      <c r="G6" s="544"/>
      <c r="H6" s="544"/>
      <c r="I6" s="544"/>
      <c r="J6" s="544"/>
      <c r="K6" s="547"/>
    </row>
    <row r="7" spans="1:11" s="327" customFormat="1" ht="9.75" customHeight="1" thickBot="1">
      <c r="A7" s="562"/>
      <c r="B7" s="559"/>
      <c r="C7" s="545"/>
      <c r="D7" s="545"/>
      <c r="E7" s="545"/>
      <c r="F7" s="545"/>
      <c r="G7" s="545"/>
      <c r="H7" s="545"/>
      <c r="I7" s="545"/>
      <c r="J7" s="545"/>
      <c r="K7" s="548"/>
    </row>
    <row r="8" spans="1:11" s="345" customFormat="1" ht="10.5" customHeight="1" thickBot="1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453</v>
      </c>
      <c r="J8" s="392" t="s">
        <v>454</v>
      </c>
      <c r="K8" s="393" t="s">
        <v>455</v>
      </c>
    </row>
    <row r="9" spans="1:11" s="345" customFormat="1" ht="10.5" customHeight="1" thickBot="1">
      <c r="A9" s="551" t="s">
        <v>35</v>
      </c>
      <c r="B9" s="552"/>
      <c r="C9" s="552"/>
      <c r="D9" s="552"/>
      <c r="E9" s="552"/>
      <c r="F9" s="552"/>
      <c r="G9" s="552"/>
      <c r="H9" s="552"/>
      <c r="I9" s="552"/>
      <c r="J9" s="552"/>
      <c r="K9" s="553"/>
    </row>
    <row r="10" spans="1:11" s="330" customFormat="1" ht="12" customHeight="1" thickBot="1">
      <c r="A10" s="59" t="s">
        <v>3</v>
      </c>
      <c r="B10" s="328" t="s">
        <v>465</v>
      </c>
      <c r="C10" s="79">
        <f>SUM(C11:C21)</f>
        <v>0</v>
      </c>
      <c r="D10" s="79">
        <f aca="true" t="shared" si="0" ref="D10:K1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0" customFormat="1" ht="12" customHeight="1">
      <c r="A11" s="331" t="s">
        <v>58</v>
      </c>
      <c r="B11" s="7" t="s">
        <v>159</v>
      </c>
      <c r="C11" s="368"/>
      <c r="D11" s="368"/>
      <c r="E11" s="368"/>
      <c r="F11" s="368"/>
      <c r="G11" s="368"/>
      <c r="H11" s="368"/>
      <c r="I11" s="368"/>
      <c r="J11" s="352">
        <f>D11+E11+F11+G11+H11+I11</f>
        <v>0</v>
      </c>
      <c r="K11" s="350">
        <f>C11+J11</f>
        <v>0</v>
      </c>
    </row>
    <row r="12" spans="1:11" s="330" customFormat="1" ht="12" customHeight="1">
      <c r="A12" s="332" t="s">
        <v>59</v>
      </c>
      <c r="B12" s="5" t="s">
        <v>160</v>
      </c>
      <c r="C12" s="369"/>
      <c r="D12" s="369"/>
      <c r="E12" s="369"/>
      <c r="F12" s="369"/>
      <c r="G12" s="369"/>
      <c r="H12" s="369"/>
      <c r="I12" s="369"/>
      <c r="J12" s="353">
        <f aca="true" t="shared" si="1" ref="J12:J21">D12+E12+F12+G12+H12+I12</f>
        <v>0</v>
      </c>
      <c r="K12" s="350">
        <f aca="true" t="shared" si="2" ref="K12:K21">C12+J12</f>
        <v>0</v>
      </c>
    </row>
    <row r="13" spans="1:11" s="330" customFormat="1" ht="12" customHeight="1">
      <c r="A13" s="332" t="s">
        <v>60</v>
      </c>
      <c r="B13" s="5" t="s">
        <v>161</v>
      </c>
      <c r="C13" s="369"/>
      <c r="D13" s="369"/>
      <c r="E13" s="369"/>
      <c r="F13" s="369"/>
      <c r="G13" s="369"/>
      <c r="H13" s="369"/>
      <c r="I13" s="369"/>
      <c r="J13" s="353">
        <f t="shared" si="1"/>
        <v>0</v>
      </c>
      <c r="K13" s="350">
        <f t="shared" si="2"/>
        <v>0</v>
      </c>
    </row>
    <row r="14" spans="1:11" s="330" customFormat="1" ht="12" customHeight="1">
      <c r="A14" s="332" t="s">
        <v>61</v>
      </c>
      <c r="B14" s="5" t="s">
        <v>162</v>
      </c>
      <c r="C14" s="369"/>
      <c r="D14" s="369"/>
      <c r="E14" s="369"/>
      <c r="F14" s="369"/>
      <c r="G14" s="369"/>
      <c r="H14" s="369"/>
      <c r="I14" s="369"/>
      <c r="J14" s="353">
        <f t="shared" si="1"/>
        <v>0</v>
      </c>
      <c r="K14" s="350">
        <f t="shared" si="2"/>
        <v>0</v>
      </c>
    </row>
    <row r="15" spans="1:11" s="330" customFormat="1" ht="12" customHeight="1">
      <c r="A15" s="332" t="s">
        <v>78</v>
      </c>
      <c r="B15" s="5" t="s">
        <v>163</v>
      </c>
      <c r="C15" s="369"/>
      <c r="D15" s="369"/>
      <c r="E15" s="369"/>
      <c r="F15" s="369"/>
      <c r="G15" s="369"/>
      <c r="H15" s="369"/>
      <c r="I15" s="369"/>
      <c r="J15" s="353">
        <f t="shared" si="1"/>
        <v>0</v>
      </c>
      <c r="K15" s="350">
        <f t="shared" si="2"/>
        <v>0</v>
      </c>
    </row>
    <row r="16" spans="1:11" s="330" customFormat="1" ht="12" customHeight="1">
      <c r="A16" s="332" t="s">
        <v>62</v>
      </c>
      <c r="B16" s="5" t="s">
        <v>466</v>
      </c>
      <c r="C16" s="369"/>
      <c r="D16" s="369"/>
      <c r="E16" s="369"/>
      <c r="F16" s="369"/>
      <c r="G16" s="369"/>
      <c r="H16" s="369"/>
      <c r="I16" s="369"/>
      <c r="J16" s="353">
        <f t="shared" si="1"/>
        <v>0</v>
      </c>
      <c r="K16" s="350">
        <f t="shared" si="2"/>
        <v>0</v>
      </c>
    </row>
    <row r="17" spans="1:11" s="330" customFormat="1" ht="12" customHeight="1">
      <c r="A17" s="332" t="s">
        <v>63</v>
      </c>
      <c r="B17" s="4" t="s">
        <v>467</v>
      </c>
      <c r="C17" s="369"/>
      <c r="D17" s="369"/>
      <c r="E17" s="369"/>
      <c r="F17" s="369"/>
      <c r="G17" s="369"/>
      <c r="H17" s="369"/>
      <c r="I17" s="369"/>
      <c r="J17" s="353">
        <f t="shared" si="1"/>
        <v>0</v>
      </c>
      <c r="K17" s="350">
        <f t="shared" si="2"/>
        <v>0</v>
      </c>
    </row>
    <row r="18" spans="1:11" s="330" customFormat="1" ht="12" customHeight="1">
      <c r="A18" s="332" t="s">
        <v>70</v>
      </c>
      <c r="B18" s="5" t="s">
        <v>166</v>
      </c>
      <c r="C18" s="369"/>
      <c r="D18" s="369"/>
      <c r="E18" s="369"/>
      <c r="F18" s="369"/>
      <c r="G18" s="369"/>
      <c r="H18" s="369"/>
      <c r="I18" s="369"/>
      <c r="J18" s="353">
        <f t="shared" si="1"/>
        <v>0</v>
      </c>
      <c r="K18" s="350">
        <f t="shared" si="2"/>
        <v>0</v>
      </c>
    </row>
    <row r="19" spans="1:11" s="333" customFormat="1" ht="12" customHeight="1">
      <c r="A19" s="332" t="s">
        <v>71</v>
      </c>
      <c r="B19" s="5" t="s">
        <v>167</v>
      </c>
      <c r="C19" s="369"/>
      <c r="D19" s="369"/>
      <c r="E19" s="369"/>
      <c r="F19" s="369"/>
      <c r="G19" s="369"/>
      <c r="H19" s="369"/>
      <c r="I19" s="369"/>
      <c r="J19" s="353">
        <f t="shared" si="1"/>
        <v>0</v>
      </c>
      <c r="K19" s="350">
        <f t="shared" si="2"/>
        <v>0</v>
      </c>
    </row>
    <row r="20" spans="1:11" s="333" customFormat="1" ht="12" customHeight="1">
      <c r="A20" s="332" t="s">
        <v>72</v>
      </c>
      <c r="B20" s="5" t="s">
        <v>293</v>
      </c>
      <c r="C20" s="369"/>
      <c r="D20" s="369"/>
      <c r="E20" s="369"/>
      <c r="F20" s="369"/>
      <c r="G20" s="369"/>
      <c r="H20" s="369"/>
      <c r="I20" s="369"/>
      <c r="J20" s="353">
        <f t="shared" si="1"/>
        <v>0</v>
      </c>
      <c r="K20" s="350">
        <f t="shared" si="2"/>
        <v>0</v>
      </c>
    </row>
    <row r="21" spans="1:11" s="333" customFormat="1" ht="12" customHeight="1" thickBot="1">
      <c r="A21" s="346" t="s">
        <v>73</v>
      </c>
      <c r="B21" s="4" t="s">
        <v>168</v>
      </c>
      <c r="C21" s="370"/>
      <c r="D21" s="370"/>
      <c r="E21" s="370"/>
      <c r="F21" s="370"/>
      <c r="G21" s="370"/>
      <c r="H21" s="370"/>
      <c r="I21" s="370"/>
      <c r="J21" s="354">
        <f t="shared" si="1"/>
        <v>0</v>
      </c>
      <c r="K21" s="350">
        <f t="shared" si="2"/>
        <v>0</v>
      </c>
    </row>
    <row r="22" spans="1:11" s="330" customFormat="1" ht="12" customHeight="1" thickBot="1">
      <c r="A22" s="59" t="s">
        <v>4</v>
      </c>
      <c r="B22" s="328" t="s">
        <v>468</v>
      </c>
      <c r="C22" s="79">
        <f aca="true" t="shared" si="3" ref="C22:J22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3" customFormat="1" ht="12" customHeight="1">
      <c r="A23" s="335" t="s">
        <v>64</v>
      </c>
      <c r="B23" s="6" t="s">
        <v>143</v>
      </c>
      <c r="C23" s="371"/>
      <c r="D23" s="371"/>
      <c r="E23" s="371"/>
      <c r="F23" s="371"/>
      <c r="G23" s="371"/>
      <c r="H23" s="371"/>
      <c r="I23" s="371"/>
      <c r="J23" s="356">
        <f>D23+E23+F23+G23+H23+I23</f>
        <v>0</v>
      </c>
      <c r="K23" s="350">
        <f>C23+J23</f>
        <v>0</v>
      </c>
    </row>
    <row r="24" spans="1:11" s="333" customFormat="1" ht="12" customHeight="1">
      <c r="A24" s="332" t="s">
        <v>65</v>
      </c>
      <c r="B24" s="5" t="s">
        <v>469</v>
      </c>
      <c r="C24" s="369"/>
      <c r="D24" s="369"/>
      <c r="E24" s="369"/>
      <c r="F24" s="369"/>
      <c r="G24" s="369"/>
      <c r="H24" s="369"/>
      <c r="I24" s="369"/>
      <c r="J24" s="353">
        <f>D24+E24+F24+G24+H24+I24</f>
        <v>0</v>
      </c>
      <c r="K24" s="349">
        <f>C24+J24</f>
        <v>0</v>
      </c>
    </row>
    <row r="25" spans="1:11" s="333" customFormat="1" ht="12" customHeight="1">
      <c r="A25" s="332" t="s">
        <v>66</v>
      </c>
      <c r="B25" s="5" t="s">
        <v>470</v>
      </c>
      <c r="C25" s="369"/>
      <c r="D25" s="369"/>
      <c r="E25" s="369"/>
      <c r="F25" s="369"/>
      <c r="G25" s="369"/>
      <c r="H25" s="369"/>
      <c r="I25" s="369"/>
      <c r="J25" s="353">
        <f>D25+E25+F25+G25+H25+I25</f>
        <v>0</v>
      </c>
      <c r="K25" s="349">
        <f>C25+J25</f>
        <v>0</v>
      </c>
    </row>
    <row r="26" spans="1:11" s="333" customFormat="1" ht="12" customHeight="1" thickBot="1">
      <c r="A26" s="332" t="s">
        <v>67</v>
      </c>
      <c r="B26" s="9" t="s">
        <v>471</v>
      </c>
      <c r="C26" s="370"/>
      <c r="D26" s="370"/>
      <c r="E26" s="370"/>
      <c r="F26" s="370"/>
      <c r="G26" s="370"/>
      <c r="H26" s="370"/>
      <c r="I26" s="370"/>
      <c r="J26" s="357">
        <f>D26+E26+F26+G26+H26+I26</f>
        <v>0</v>
      </c>
      <c r="K26" s="351">
        <f>C26+J26</f>
        <v>0</v>
      </c>
    </row>
    <row r="27" spans="1:11" s="333" customFormat="1" ht="12" customHeight="1" thickBot="1">
      <c r="A27" s="334" t="s">
        <v>5</v>
      </c>
      <c r="B27" s="47" t="s">
        <v>92</v>
      </c>
      <c r="C27" s="372"/>
      <c r="D27" s="372"/>
      <c r="E27" s="372"/>
      <c r="F27" s="372"/>
      <c r="G27" s="372"/>
      <c r="H27" s="372"/>
      <c r="I27" s="372"/>
      <c r="J27" s="348"/>
      <c r="K27" s="329"/>
    </row>
    <row r="28" spans="1:11" s="333" customFormat="1" ht="12" customHeight="1" thickBot="1">
      <c r="A28" s="334" t="s">
        <v>6</v>
      </c>
      <c r="B28" s="47" t="s">
        <v>472</v>
      </c>
      <c r="C28" s="355">
        <f>C29+C30</f>
        <v>0</v>
      </c>
      <c r="D28" s="79">
        <f aca="true" t="shared" si="4" ref="D28:K28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3" customFormat="1" ht="12" customHeight="1">
      <c r="A29" s="335" t="s">
        <v>153</v>
      </c>
      <c r="B29" s="336" t="s">
        <v>469</v>
      </c>
      <c r="C29" s="374"/>
      <c r="D29" s="374"/>
      <c r="E29" s="374"/>
      <c r="F29" s="374"/>
      <c r="G29" s="374"/>
      <c r="H29" s="374"/>
      <c r="I29" s="374"/>
      <c r="J29" s="356">
        <f>D29+E29+F29+G29+H29+I29</f>
        <v>0</v>
      </c>
      <c r="K29" s="350">
        <f>C29+J29</f>
        <v>0</v>
      </c>
    </row>
    <row r="30" spans="1:11" s="333" customFormat="1" ht="12" customHeight="1">
      <c r="A30" s="335" t="s">
        <v>154</v>
      </c>
      <c r="B30" s="337" t="s">
        <v>473</v>
      </c>
      <c r="C30" s="374"/>
      <c r="D30" s="374"/>
      <c r="E30" s="374"/>
      <c r="F30" s="374"/>
      <c r="G30" s="374"/>
      <c r="H30" s="374"/>
      <c r="I30" s="374"/>
      <c r="J30" s="356">
        <f>D30+E30+F30+G30+H30+I30</f>
        <v>0</v>
      </c>
      <c r="K30" s="350">
        <f>C30+J30</f>
        <v>0</v>
      </c>
    </row>
    <row r="31" spans="1:11" s="333" customFormat="1" ht="12" customHeight="1" thickBot="1">
      <c r="A31" s="332" t="s">
        <v>155</v>
      </c>
      <c r="B31" s="347" t="s">
        <v>474</v>
      </c>
      <c r="C31" s="375"/>
      <c r="D31" s="375"/>
      <c r="E31" s="375"/>
      <c r="F31" s="375"/>
      <c r="G31" s="375"/>
      <c r="H31" s="375"/>
      <c r="I31" s="375"/>
      <c r="J31" s="356">
        <f>D31+E31+F31+G31+H31+I31</f>
        <v>0</v>
      </c>
      <c r="K31" s="350">
        <f>C31+J31</f>
        <v>0</v>
      </c>
    </row>
    <row r="32" spans="1:11" s="333" customFormat="1" ht="12" customHeight="1" thickBot="1">
      <c r="A32" s="334" t="s">
        <v>7</v>
      </c>
      <c r="B32" s="47" t="s">
        <v>475</v>
      </c>
      <c r="C32" s="355">
        <f aca="true" t="shared" si="5" ref="C32:J32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3" customFormat="1" ht="12" customHeight="1">
      <c r="A33" s="335" t="s">
        <v>51</v>
      </c>
      <c r="B33" s="336" t="s">
        <v>173</v>
      </c>
      <c r="C33" s="373"/>
      <c r="D33" s="373"/>
      <c r="E33" s="373"/>
      <c r="F33" s="373"/>
      <c r="G33" s="373"/>
      <c r="H33" s="373"/>
      <c r="I33" s="373"/>
      <c r="J33" s="356">
        <f>D33+E33+F33+G33+H33+I33</f>
        <v>0</v>
      </c>
      <c r="K33" s="350">
        <f>C33+J33</f>
        <v>0</v>
      </c>
    </row>
    <row r="34" spans="1:11" s="333" customFormat="1" ht="12" customHeight="1">
      <c r="A34" s="335" t="s">
        <v>52</v>
      </c>
      <c r="B34" s="337" t="s">
        <v>174</v>
      </c>
      <c r="C34" s="374"/>
      <c r="D34" s="374"/>
      <c r="E34" s="374"/>
      <c r="F34" s="374"/>
      <c r="G34" s="374"/>
      <c r="H34" s="374"/>
      <c r="I34" s="374"/>
      <c r="J34" s="356">
        <f>D34+E34+F34+G34+H34+I34</f>
        <v>0</v>
      </c>
      <c r="K34" s="350">
        <f>C34+J34</f>
        <v>0</v>
      </c>
    </row>
    <row r="35" spans="1:11" s="333" customFormat="1" ht="12" customHeight="1" thickBot="1">
      <c r="A35" s="332" t="s">
        <v>53</v>
      </c>
      <c r="B35" s="347" t="s">
        <v>175</v>
      </c>
      <c r="C35" s="375"/>
      <c r="D35" s="375"/>
      <c r="E35" s="375"/>
      <c r="F35" s="375"/>
      <c r="G35" s="375"/>
      <c r="H35" s="375"/>
      <c r="I35" s="375"/>
      <c r="J35" s="356">
        <f>D35+E35+F35+G35+H35+I35</f>
        <v>0</v>
      </c>
      <c r="K35" s="358">
        <f>C35+J35</f>
        <v>0</v>
      </c>
    </row>
    <row r="36" spans="1:11" s="330" customFormat="1" ht="12" customHeight="1" thickBot="1">
      <c r="A36" s="334" t="s">
        <v>8</v>
      </c>
      <c r="B36" s="47" t="s">
        <v>258</v>
      </c>
      <c r="C36" s="372"/>
      <c r="D36" s="372"/>
      <c r="E36" s="372"/>
      <c r="F36" s="372"/>
      <c r="G36" s="372"/>
      <c r="H36" s="372"/>
      <c r="I36" s="372"/>
      <c r="J36" s="79">
        <f>D36+E36+F36+G36+H36+I36</f>
        <v>0</v>
      </c>
      <c r="K36" s="329">
        <f>C36+J36</f>
        <v>0</v>
      </c>
    </row>
    <row r="37" spans="1:11" s="330" customFormat="1" ht="12" customHeight="1" thickBot="1">
      <c r="A37" s="334" t="s">
        <v>9</v>
      </c>
      <c r="B37" s="47" t="s">
        <v>476</v>
      </c>
      <c r="C37" s="372"/>
      <c r="D37" s="372"/>
      <c r="E37" s="372"/>
      <c r="F37" s="372"/>
      <c r="G37" s="372"/>
      <c r="H37" s="372"/>
      <c r="I37" s="372"/>
      <c r="J37" s="359">
        <f>D37+E37+F37+G37+H37+I37</f>
        <v>0</v>
      </c>
      <c r="K37" s="350">
        <f>C37+J37</f>
        <v>0</v>
      </c>
    </row>
    <row r="38" spans="1:11" s="330" customFormat="1" ht="12" customHeight="1" thickBot="1">
      <c r="A38" s="59" t="s">
        <v>10</v>
      </c>
      <c r="B38" s="47" t="s">
        <v>477</v>
      </c>
      <c r="C38" s="355">
        <f aca="true" t="shared" si="6" ref="C38:K38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0" customFormat="1" ht="12" customHeight="1" thickBot="1">
      <c r="A39" s="339" t="s">
        <v>11</v>
      </c>
      <c r="B39" s="47" t="s">
        <v>478</v>
      </c>
      <c r="C39" s="355">
        <f aca="true" t="shared" si="7" ref="C39:J39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0" customFormat="1" ht="12" customHeight="1">
      <c r="A40" s="335" t="s">
        <v>479</v>
      </c>
      <c r="B40" s="336" t="s">
        <v>125</v>
      </c>
      <c r="C40" s="373"/>
      <c r="D40" s="373"/>
      <c r="E40" s="373"/>
      <c r="F40" s="373"/>
      <c r="G40" s="373"/>
      <c r="H40" s="373"/>
      <c r="I40" s="373"/>
      <c r="J40" s="356">
        <f>D40+E40+F40+G40+H40+I40</f>
        <v>0</v>
      </c>
      <c r="K40" s="350">
        <f>C40+J40</f>
        <v>0</v>
      </c>
    </row>
    <row r="41" spans="1:11" s="330" customFormat="1" ht="12" customHeight="1">
      <c r="A41" s="335" t="s">
        <v>480</v>
      </c>
      <c r="B41" s="337" t="s">
        <v>481</v>
      </c>
      <c r="C41" s="374"/>
      <c r="D41" s="374"/>
      <c r="E41" s="374"/>
      <c r="F41" s="374"/>
      <c r="G41" s="374"/>
      <c r="H41" s="374"/>
      <c r="I41" s="374"/>
      <c r="J41" s="356">
        <f>D41+E41+F41+G41+H41+I41</f>
        <v>0</v>
      </c>
      <c r="K41" s="349">
        <f>C41+J41</f>
        <v>0</v>
      </c>
    </row>
    <row r="42" spans="1:11" s="333" customFormat="1" ht="12" customHeight="1" thickBot="1">
      <c r="A42" s="332" t="s">
        <v>482</v>
      </c>
      <c r="B42" s="338" t="s">
        <v>483</v>
      </c>
      <c r="C42" s="376"/>
      <c r="D42" s="376"/>
      <c r="E42" s="376"/>
      <c r="F42" s="376"/>
      <c r="G42" s="376"/>
      <c r="H42" s="376"/>
      <c r="I42" s="376"/>
      <c r="J42" s="356">
        <f>D42+E42+F42+G42+H42+I42</f>
        <v>0</v>
      </c>
      <c r="K42" s="351">
        <f>C42+J42</f>
        <v>0</v>
      </c>
    </row>
    <row r="43" spans="1:11" s="333" customFormat="1" ht="12.75" customHeight="1" thickBot="1">
      <c r="A43" s="339" t="s">
        <v>12</v>
      </c>
      <c r="B43" s="340" t="s">
        <v>484</v>
      </c>
      <c r="C43" s="355">
        <f aca="true" t="shared" si="8" ref="C43:J43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7" customFormat="1" ht="13.5" customHeight="1" thickBot="1">
      <c r="A44" s="530" t="s">
        <v>36</v>
      </c>
      <c r="B44" s="549"/>
      <c r="C44" s="549"/>
      <c r="D44" s="549"/>
      <c r="E44" s="549"/>
      <c r="F44" s="549"/>
      <c r="G44" s="549"/>
      <c r="H44" s="549"/>
      <c r="I44" s="549"/>
      <c r="J44" s="549"/>
      <c r="K44" s="550"/>
    </row>
    <row r="45" spans="1:11" s="341" customFormat="1" ht="12" customHeight="1" thickBot="1">
      <c r="A45" s="334" t="s">
        <v>3</v>
      </c>
      <c r="B45" s="47" t="s">
        <v>485</v>
      </c>
      <c r="C45" s="360">
        <f aca="true" t="shared" si="9" ref="C45:J45">SUM(C46:C50)</f>
        <v>0</v>
      </c>
      <c r="D45" s="360">
        <f t="shared" si="9"/>
        <v>0</v>
      </c>
      <c r="E45" s="360">
        <f t="shared" si="9"/>
        <v>0</v>
      </c>
      <c r="F45" s="360">
        <f t="shared" si="9"/>
        <v>0</v>
      </c>
      <c r="G45" s="360">
        <f t="shared" si="9"/>
        <v>0</v>
      </c>
      <c r="H45" s="360">
        <f t="shared" si="9"/>
        <v>0</v>
      </c>
      <c r="I45" s="360">
        <f t="shared" si="9"/>
        <v>0</v>
      </c>
      <c r="J45" s="360">
        <f t="shared" si="9"/>
        <v>0</v>
      </c>
      <c r="K45" s="329">
        <f>SUM(K46:K50)</f>
        <v>0</v>
      </c>
    </row>
    <row r="46" spans="1:11" ht="12" customHeight="1">
      <c r="A46" s="332" t="s">
        <v>58</v>
      </c>
      <c r="B46" s="6" t="s">
        <v>32</v>
      </c>
      <c r="C46" s="377"/>
      <c r="D46" s="377"/>
      <c r="E46" s="377"/>
      <c r="F46" s="377"/>
      <c r="G46" s="377"/>
      <c r="H46" s="377"/>
      <c r="I46" s="377"/>
      <c r="J46" s="361">
        <f>D46+E46+F46+G46+H46+I46</f>
        <v>0</v>
      </c>
      <c r="K46" s="365">
        <f>C46+J46</f>
        <v>0</v>
      </c>
    </row>
    <row r="47" spans="1:11" ht="12" customHeight="1">
      <c r="A47" s="332" t="s">
        <v>59</v>
      </c>
      <c r="B47" s="5" t="s">
        <v>101</v>
      </c>
      <c r="C47" s="378"/>
      <c r="D47" s="378"/>
      <c r="E47" s="378"/>
      <c r="F47" s="378"/>
      <c r="G47" s="378"/>
      <c r="H47" s="378"/>
      <c r="I47" s="378"/>
      <c r="J47" s="362">
        <f>D47+E47+F47+G47+H47+I47</f>
        <v>0</v>
      </c>
      <c r="K47" s="366">
        <f>C47+J47</f>
        <v>0</v>
      </c>
    </row>
    <row r="48" spans="1:11" ht="12" customHeight="1">
      <c r="A48" s="332" t="s">
        <v>60</v>
      </c>
      <c r="B48" s="5" t="s">
        <v>77</v>
      </c>
      <c r="C48" s="378"/>
      <c r="D48" s="378"/>
      <c r="E48" s="378"/>
      <c r="F48" s="378"/>
      <c r="G48" s="378"/>
      <c r="H48" s="378"/>
      <c r="I48" s="378"/>
      <c r="J48" s="362">
        <f>D48+E48+F48+G48+H48+I48</f>
        <v>0</v>
      </c>
      <c r="K48" s="366">
        <f>C48+J48</f>
        <v>0</v>
      </c>
    </row>
    <row r="49" spans="1:11" ht="12" customHeight="1">
      <c r="A49" s="332" t="s">
        <v>61</v>
      </c>
      <c r="B49" s="5" t="s">
        <v>102</v>
      </c>
      <c r="C49" s="378"/>
      <c r="D49" s="378"/>
      <c r="E49" s="378"/>
      <c r="F49" s="378"/>
      <c r="G49" s="378"/>
      <c r="H49" s="378"/>
      <c r="I49" s="378"/>
      <c r="J49" s="362">
        <f>D49+E49+F49+G49+H49+I49</f>
        <v>0</v>
      </c>
      <c r="K49" s="366">
        <f>C49+J49</f>
        <v>0</v>
      </c>
    </row>
    <row r="50" spans="1:11" ht="12" customHeight="1" thickBot="1">
      <c r="A50" s="332" t="s">
        <v>78</v>
      </c>
      <c r="B50" s="5" t="s">
        <v>103</v>
      </c>
      <c r="C50" s="378"/>
      <c r="D50" s="378"/>
      <c r="E50" s="378"/>
      <c r="F50" s="378"/>
      <c r="G50" s="378"/>
      <c r="H50" s="378"/>
      <c r="I50" s="378"/>
      <c r="J50" s="362">
        <f>D50+E50+F50+G50+H50+I50</f>
        <v>0</v>
      </c>
      <c r="K50" s="366">
        <f>C50+J50</f>
        <v>0</v>
      </c>
    </row>
    <row r="51" spans="1:11" ht="12" customHeight="1" thickBot="1">
      <c r="A51" s="334" t="s">
        <v>4</v>
      </c>
      <c r="B51" s="47" t="s">
        <v>486</v>
      </c>
      <c r="C51" s="360">
        <f aca="true" t="shared" si="10" ref="C51:J51">SUM(C52:C54)</f>
        <v>0</v>
      </c>
      <c r="D51" s="360">
        <f t="shared" si="10"/>
        <v>0</v>
      </c>
      <c r="E51" s="360">
        <f t="shared" si="10"/>
        <v>0</v>
      </c>
      <c r="F51" s="360">
        <f t="shared" si="10"/>
        <v>0</v>
      </c>
      <c r="G51" s="360">
        <f t="shared" si="10"/>
        <v>0</v>
      </c>
      <c r="H51" s="360">
        <f t="shared" si="10"/>
        <v>0</v>
      </c>
      <c r="I51" s="360">
        <f t="shared" si="10"/>
        <v>0</v>
      </c>
      <c r="J51" s="360">
        <f t="shared" si="10"/>
        <v>0</v>
      </c>
      <c r="K51" s="329">
        <f>SUM(K52:K54)</f>
        <v>0</v>
      </c>
    </row>
    <row r="52" spans="1:11" s="341" customFormat="1" ht="12" customHeight="1">
      <c r="A52" s="332" t="s">
        <v>64</v>
      </c>
      <c r="B52" s="6" t="s">
        <v>119</v>
      </c>
      <c r="C52" s="377"/>
      <c r="D52" s="377"/>
      <c r="E52" s="377"/>
      <c r="F52" s="377"/>
      <c r="G52" s="377"/>
      <c r="H52" s="377"/>
      <c r="I52" s="377"/>
      <c r="J52" s="361">
        <f>D52+E52+F52+G52+H52+I52</f>
        <v>0</v>
      </c>
      <c r="K52" s="365">
        <f>C52+J52</f>
        <v>0</v>
      </c>
    </row>
    <row r="53" spans="1:11" ht="12" customHeight="1">
      <c r="A53" s="332" t="s">
        <v>65</v>
      </c>
      <c r="B53" s="5" t="s">
        <v>105</v>
      </c>
      <c r="C53" s="378"/>
      <c r="D53" s="378"/>
      <c r="E53" s="378"/>
      <c r="F53" s="378"/>
      <c r="G53" s="378"/>
      <c r="H53" s="378"/>
      <c r="I53" s="378"/>
      <c r="J53" s="362">
        <f>D53+E53+F53+G53+H53+I53</f>
        <v>0</v>
      </c>
      <c r="K53" s="366">
        <f>C53+J53</f>
        <v>0</v>
      </c>
    </row>
    <row r="54" spans="1:11" ht="12" customHeight="1">
      <c r="A54" s="332" t="s">
        <v>66</v>
      </c>
      <c r="B54" s="5" t="s">
        <v>487</v>
      </c>
      <c r="C54" s="378"/>
      <c r="D54" s="378"/>
      <c r="E54" s="378"/>
      <c r="F54" s="378"/>
      <c r="G54" s="378"/>
      <c r="H54" s="378"/>
      <c r="I54" s="378"/>
      <c r="J54" s="362">
        <f>D54+E54+F54+G54+H54+I54</f>
        <v>0</v>
      </c>
      <c r="K54" s="366">
        <f>C54+J54</f>
        <v>0</v>
      </c>
    </row>
    <row r="55" spans="1:11" ht="12" customHeight="1" thickBot="1">
      <c r="A55" s="332" t="s">
        <v>67</v>
      </c>
      <c r="B55" s="5" t="s">
        <v>488</v>
      </c>
      <c r="C55" s="378"/>
      <c r="D55" s="378"/>
      <c r="E55" s="378"/>
      <c r="F55" s="378"/>
      <c r="G55" s="378"/>
      <c r="H55" s="378"/>
      <c r="I55" s="378"/>
      <c r="J55" s="362">
        <f>D55+E55+F55+G55+H55+I55</f>
        <v>0</v>
      </c>
      <c r="K55" s="366">
        <f>C55+J55</f>
        <v>0</v>
      </c>
    </row>
    <row r="56" spans="1:11" ht="12" customHeight="1" thickBot="1">
      <c r="A56" s="334" t="s">
        <v>5</v>
      </c>
      <c r="B56" s="47" t="s">
        <v>489</v>
      </c>
      <c r="C56" s="405"/>
      <c r="D56" s="405"/>
      <c r="E56" s="405"/>
      <c r="F56" s="405"/>
      <c r="G56" s="405"/>
      <c r="H56" s="405"/>
      <c r="I56" s="405"/>
      <c r="J56" s="360">
        <f>D56+E56+F56+G56+H56+I56</f>
        <v>0</v>
      </c>
      <c r="K56" s="329">
        <f>C56+J56</f>
        <v>0</v>
      </c>
    </row>
    <row r="57" spans="1:11" ht="12.75" customHeight="1" thickBot="1">
      <c r="A57" s="334" t="s">
        <v>6</v>
      </c>
      <c r="B57" s="342" t="s">
        <v>490</v>
      </c>
      <c r="C57" s="363">
        <f aca="true" t="shared" si="11" ref="C57:J57">+C45+C51+C56</f>
        <v>0</v>
      </c>
      <c r="D57" s="363">
        <f t="shared" si="11"/>
        <v>0</v>
      </c>
      <c r="E57" s="363">
        <f t="shared" si="11"/>
        <v>0</v>
      </c>
      <c r="F57" s="363">
        <f t="shared" si="11"/>
        <v>0</v>
      </c>
      <c r="G57" s="363">
        <f t="shared" si="11"/>
        <v>0</v>
      </c>
      <c r="H57" s="363">
        <f t="shared" si="11"/>
        <v>0</v>
      </c>
      <c r="I57" s="363">
        <f t="shared" si="11"/>
        <v>0</v>
      </c>
      <c r="J57" s="363">
        <f t="shared" si="11"/>
        <v>0</v>
      </c>
      <c r="K57" s="343">
        <f>+K45+K51+K56</f>
        <v>0</v>
      </c>
    </row>
    <row r="58" spans="3:11" ht="13.5" customHeight="1" thickBot="1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2.75" customHeight="1" thickBot="1">
      <c r="A59" s="65" t="s">
        <v>365</v>
      </c>
      <c r="B59" s="66"/>
      <c r="C59" s="379"/>
      <c r="D59" s="379"/>
      <c r="E59" s="379"/>
      <c r="F59" s="379"/>
      <c r="G59" s="379"/>
      <c r="H59" s="379"/>
      <c r="I59" s="379"/>
      <c r="J59" s="364">
        <f>D59+E59+F59+G59+H59+I59</f>
        <v>0</v>
      </c>
      <c r="K59" s="367">
        <f>C59+J59</f>
        <v>0</v>
      </c>
    </row>
    <row r="60" spans="1:11" ht="12.75" customHeight="1" thickBot="1">
      <c r="A60" s="65" t="s">
        <v>116</v>
      </c>
      <c r="B60" s="66"/>
      <c r="C60" s="379"/>
      <c r="D60" s="379"/>
      <c r="E60" s="379"/>
      <c r="F60" s="379"/>
      <c r="G60" s="379"/>
      <c r="H60" s="379"/>
      <c r="I60" s="379"/>
      <c r="J60" s="364">
        <f>D60+E60+F60+G60+H60+I60</f>
        <v>0</v>
      </c>
      <c r="K60" s="367">
        <f>C60+J60</f>
        <v>0</v>
      </c>
    </row>
  </sheetData>
  <sheetProtection formatCells="0"/>
  <mergeCells count="16">
    <mergeCell ref="D5:D7"/>
    <mergeCell ref="E5:E7"/>
    <mergeCell ref="F5:F7"/>
    <mergeCell ref="G5:G7"/>
    <mergeCell ref="H5:H7"/>
    <mergeCell ref="I5:I7"/>
    <mergeCell ref="B1:K1"/>
    <mergeCell ref="J5:J7"/>
    <mergeCell ref="K5:K7"/>
    <mergeCell ref="A9:K9"/>
    <mergeCell ref="A44:K44"/>
    <mergeCell ref="B2:J2"/>
    <mergeCell ref="B3:J3"/>
    <mergeCell ref="A5:A7"/>
    <mergeCell ref="B5:B7"/>
    <mergeCell ref="C5:C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2"/>
  <sheetViews>
    <sheetView tabSelected="1" view="pageBreakPreview" zoomScale="60" zoomScaleNormal="110" zoomScalePageLayoutView="120" workbookViewId="0" topLeftCell="A1">
      <selection activeCell="Y45" sqref="Y45"/>
    </sheetView>
  </sheetViews>
  <sheetFormatPr defaultColWidth="9.00390625" defaultRowHeight="12.75"/>
  <cols>
    <col min="1" max="1" width="13.875" style="437" customWidth="1"/>
    <col min="2" max="2" width="88.625" style="437" customWidth="1"/>
    <col min="3" max="3" width="15.875" style="437" customWidth="1"/>
    <col min="4" max="4" width="16.875" style="437" customWidth="1"/>
    <col min="5" max="5" width="4.875" style="451" customWidth="1"/>
    <col min="6" max="16384" width="9.375" style="437" customWidth="1"/>
  </cols>
  <sheetData>
    <row r="1" spans="2:5" ht="47.25" customHeight="1">
      <c r="B1" s="563" t="s">
        <v>613</v>
      </c>
      <c r="C1" s="563"/>
      <c r="D1" s="563"/>
      <c r="E1" s="564" t="s">
        <v>631</v>
      </c>
    </row>
    <row r="2" spans="2:5" ht="22.5" customHeight="1" thickBot="1">
      <c r="B2" s="438"/>
      <c r="C2" s="438"/>
      <c r="D2" s="439" t="s">
        <v>527</v>
      </c>
      <c r="E2" s="564"/>
    </row>
    <row r="3" spans="1:5" s="443" customFormat="1" ht="62.25" customHeight="1" thickBot="1">
      <c r="A3" s="440" t="s">
        <v>538</v>
      </c>
      <c r="B3" s="441" t="s">
        <v>528</v>
      </c>
      <c r="C3" s="442" t="s">
        <v>612</v>
      </c>
      <c r="D3" s="442" t="s">
        <v>529</v>
      </c>
      <c r="E3" s="564"/>
    </row>
    <row r="4" spans="1:5" s="448" customFormat="1" ht="13.5" thickBot="1">
      <c r="A4" s="444" t="s">
        <v>344</v>
      </c>
      <c r="B4" s="445" t="s">
        <v>345</v>
      </c>
      <c r="C4" s="446"/>
      <c r="D4" s="447" t="s">
        <v>346</v>
      </c>
      <c r="E4" s="564"/>
    </row>
    <row r="5" spans="1:5" ht="15.75">
      <c r="A5" s="477"/>
      <c r="B5" s="478" t="s">
        <v>567</v>
      </c>
      <c r="C5" s="481">
        <v>121714659</v>
      </c>
      <c r="D5" s="496">
        <f>SUM(D6:D14)</f>
        <v>112344849</v>
      </c>
      <c r="E5" s="564"/>
    </row>
    <row r="6" spans="1:5" ht="12.75" customHeight="1">
      <c r="A6" s="479"/>
      <c r="B6" s="480" t="s">
        <v>568</v>
      </c>
      <c r="C6" s="482">
        <v>44197000</v>
      </c>
      <c r="D6" s="457">
        <v>58783836</v>
      </c>
      <c r="E6" s="564"/>
    </row>
    <row r="7" spans="1:5" ht="15">
      <c r="A7" s="479"/>
      <c r="B7" s="480" t="s">
        <v>569</v>
      </c>
      <c r="C7" s="482">
        <v>9649080</v>
      </c>
      <c r="D7" s="457">
        <v>9649080</v>
      </c>
      <c r="E7" s="564"/>
    </row>
    <row r="8" spans="1:5" ht="15">
      <c r="A8" s="479"/>
      <c r="B8" s="480" t="s">
        <v>570</v>
      </c>
      <c r="C8" s="482">
        <v>16800000</v>
      </c>
      <c r="D8" s="457">
        <v>16800000</v>
      </c>
      <c r="E8" s="564"/>
    </row>
    <row r="9" spans="1:5" ht="15">
      <c r="A9" s="479"/>
      <c r="B9" s="480" t="s">
        <v>571</v>
      </c>
      <c r="C9" s="482">
        <v>100000</v>
      </c>
      <c r="D9" s="457">
        <v>100000</v>
      </c>
      <c r="E9" s="564"/>
    </row>
    <row r="10" spans="1:5" ht="15">
      <c r="A10" s="479"/>
      <c r="B10" s="480" t="s">
        <v>572</v>
      </c>
      <c r="C10" s="482">
        <v>9474980</v>
      </c>
      <c r="D10" s="457">
        <v>9474980</v>
      </c>
      <c r="E10" s="564"/>
    </row>
    <row r="11" spans="1:5" ht="15">
      <c r="A11" s="479"/>
      <c r="B11" s="480" t="s">
        <v>573</v>
      </c>
      <c r="C11" s="482">
        <v>81600</v>
      </c>
      <c r="D11" s="457">
        <v>81600</v>
      </c>
      <c r="E11" s="564"/>
    </row>
    <row r="12" spans="1:5" ht="15">
      <c r="A12" s="479"/>
      <c r="B12" s="480" t="s">
        <v>618</v>
      </c>
      <c r="C12" s="482"/>
      <c r="D12" s="457">
        <v>3863885</v>
      </c>
      <c r="E12" s="564"/>
    </row>
    <row r="13" spans="1:5" ht="15">
      <c r="A13" s="479"/>
      <c r="B13" s="480" t="s">
        <v>574</v>
      </c>
      <c r="C13" s="482">
        <v>37705667</v>
      </c>
      <c r="D13" s="457">
        <v>13171068</v>
      </c>
      <c r="E13" s="564"/>
    </row>
    <row r="14" spans="1:5" ht="12.75" customHeight="1">
      <c r="A14" s="479"/>
      <c r="B14" s="480" t="s">
        <v>575</v>
      </c>
      <c r="C14" s="482">
        <v>420400</v>
      </c>
      <c r="D14" s="457">
        <v>420400</v>
      </c>
      <c r="E14" s="564"/>
    </row>
    <row r="15" spans="1:5" ht="15.75">
      <c r="A15" s="479"/>
      <c r="B15" s="478" t="s">
        <v>576</v>
      </c>
      <c r="C15" s="481">
        <v>43331450</v>
      </c>
      <c r="D15" s="496">
        <v>45166884</v>
      </c>
      <c r="E15" s="564"/>
    </row>
    <row r="16" spans="1:5" ht="15.75">
      <c r="A16" s="479"/>
      <c r="B16" s="478" t="s">
        <v>577</v>
      </c>
      <c r="C16" s="481">
        <v>60853578</v>
      </c>
      <c r="D16" s="497">
        <f>SUM(D17:D25)</f>
        <v>70942878</v>
      </c>
      <c r="E16" s="564"/>
    </row>
    <row r="17" spans="1:5" ht="15">
      <c r="A17" s="479"/>
      <c r="B17" s="480" t="s">
        <v>578</v>
      </c>
      <c r="C17" s="482">
        <v>13053000</v>
      </c>
      <c r="D17" s="457">
        <v>13053000</v>
      </c>
      <c r="E17" s="564"/>
    </row>
    <row r="18" spans="1:5" ht="15">
      <c r="A18" s="479"/>
      <c r="B18" s="480" t="s">
        <v>579</v>
      </c>
      <c r="C18" s="482">
        <v>10915120</v>
      </c>
      <c r="D18" s="457">
        <v>11503306</v>
      </c>
      <c r="E18" s="564"/>
    </row>
    <row r="19" spans="1:5" ht="15">
      <c r="A19" s="479"/>
      <c r="B19" s="480" t="s">
        <v>580</v>
      </c>
      <c r="C19" s="482">
        <v>350000</v>
      </c>
      <c r="D19" s="457">
        <v>375000</v>
      </c>
      <c r="E19" s="564"/>
    </row>
    <row r="20" spans="1:5" ht="15">
      <c r="A20" s="479"/>
      <c r="B20" s="480" t="s">
        <v>581</v>
      </c>
      <c r="C20" s="482">
        <v>7920000</v>
      </c>
      <c r="D20" s="457">
        <v>7590000</v>
      </c>
      <c r="E20" s="564"/>
    </row>
    <row r="21" spans="1:5" ht="15">
      <c r="A21" s="479"/>
      <c r="B21" s="480" t="s">
        <v>582</v>
      </c>
      <c r="C21" s="482">
        <v>12782000</v>
      </c>
      <c r="D21" s="457">
        <v>10548560</v>
      </c>
      <c r="E21" s="564"/>
    </row>
    <row r="22" spans="1:5" ht="15">
      <c r="A22" s="479"/>
      <c r="B22" s="480" t="s">
        <v>583</v>
      </c>
      <c r="C22" s="482">
        <v>9415578</v>
      </c>
      <c r="D22" s="457">
        <v>19467532</v>
      </c>
      <c r="E22" s="564"/>
    </row>
    <row r="23" spans="1:5" ht="15">
      <c r="A23" s="479"/>
      <c r="B23" s="480" t="s">
        <v>584</v>
      </c>
      <c r="C23" s="482">
        <v>346880</v>
      </c>
      <c r="D23" s="457">
        <v>346880</v>
      </c>
      <c r="E23" s="564"/>
    </row>
    <row r="24" spans="1:5" ht="15">
      <c r="A24" s="479"/>
      <c r="B24" s="480" t="s">
        <v>585</v>
      </c>
      <c r="C24" s="482">
        <v>5986000</v>
      </c>
      <c r="D24" s="457">
        <v>7983600</v>
      </c>
      <c r="E24" s="564"/>
    </row>
    <row r="25" spans="1:5" ht="15">
      <c r="A25" s="479"/>
      <c r="B25" s="480" t="s">
        <v>586</v>
      </c>
      <c r="C25" s="482">
        <v>85000</v>
      </c>
      <c r="D25" s="457">
        <v>75000</v>
      </c>
      <c r="E25" s="564"/>
    </row>
    <row r="26" spans="1:5" ht="15.75">
      <c r="A26" s="479"/>
      <c r="B26" s="478" t="s">
        <v>587</v>
      </c>
      <c r="C26" s="481">
        <v>2792232</v>
      </c>
      <c r="D26" s="496">
        <f>SUM(D27:D28)</f>
        <v>9350392</v>
      </c>
      <c r="E26" s="564"/>
    </row>
    <row r="27" spans="1:5" ht="15">
      <c r="A27" s="484"/>
      <c r="B27" s="480" t="s">
        <v>588</v>
      </c>
      <c r="C27" s="482">
        <v>2792232</v>
      </c>
      <c r="D27" s="457">
        <v>3740392</v>
      </c>
      <c r="E27" s="564"/>
    </row>
    <row r="28" spans="1:5" ht="15">
      <c r="A28" s="486"/>
      <c r="B28" s="483" t="s">
        <v>589</v>
      </c>
      <c r="C28" s="482"/>
      <c r="D28" s="457">
        <v>5610000</v>
      </c>
      <c r="E28" s="564"/>
    </row>
    <row r="29" spans="1:5" ht="12.75">
      <c r="A29" s="485"/>
      <c r="B29" s="454" t="s">
        <v>352</v>
      </c>
      <c r="C29" s="456"/>
      <c r="D29" s="496">
        <v>32340800</v>
      </c>
      <c r="E29" s="564"/>
    </row>
    <row r="30" spans="1:5" ht="13.5" thickBot="1">
      <c r="A30" s="452"/>
      <c r="B30" s="455"/>
      <c r="C30" s="458"/>
      <c r="D30" s="457"/>
      <c r="E30" s="564"/>
    </row>
    <row r="31" spans="1:5" s="450" customFormat="1" ht="19.5" customHeight="1" thickBot="1">
      <c r="A31" s="453"/>
      <c r="B31" s="449" t="s">
        <v>530</v>
      </c>
      <c r="C31" s="459">
        <f>SUM(C5:C30)</f>
        <v>410766456</v>
      </c>
      <c r="D31" s="460">
        <f>SUM(D5+D16+D15+D26+D29)</f>
        <v>270145803</v>
      </c>
      <c r="E31" s="564"/>
    </row>
    <row r="32" spans="1:2" ht="12.75">
      <c r="A32" s="565" t="s">
        <v>539</v>
      </c>
      <c r="B32" s="565"/>
    </row>
  </sheetData>
  <sheetProtection/>
  <mergeCells count="3">
    <mergeCell ref="B1:D1"/>
    <mergeCell ref="E1:E31"/>
    <mergeCell ref="A32:B3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8" t="s">
        <v>419</v>
      </c>
      <c r="B1" s="60"/>
    </row>
    <row r="2" spans="1:2" ht="12.75">
      <c r="A2" s="60"/>
      <c r="B2" s="60"/>
    </row>
    <row r="3" spans="1:2" ht="12.75">
      <c r="A3" s="210"/>
      <c r="B3" s="210"/>
    </row>
    <row r="4" spans="1:2" ht="15.75">
      <c r="A4" s="62"/>
      <c r="B4" s="214"/>
    </row>
    <row r="5" spans="1:2" ht="15.75">
      <c r="A5" s="62"/>
      <c r="B5" s="214"/>
    </row>
    <row r="6" spans="1:2" s="54" customFormat="1" ht="15.7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ht="12.75">
      <c r="A7" s="210"/>
      <c r="B7" s="210"/>
    </row>
    <row r="8" spans="1:2" s="54" customFormat="1" ht="12.75">
      <c r="A8" s="210"/>
      <c r="B8" s="210"/>
    </row>
    <row r="9" spans="1:2" ht="12.75">
      <c r="A9" s="210" t="s">
        <v>392</v>
      </c>
      <c r="B9" s="210" t="s">
        <v>372</v>
      </c>
    </row>
    <row r="10" spans="1:2" ht="12.75">
      <c r="A10" s="210" t="s">
        <v>390</v>
      </c>
      <c r="B10" s="210" t="s">
        <v>378</v>
      </c>
    </row>
    <row r="11" spans="1:2" ht="12.75">
      <c r="A11" s="210" t="s">
        <v>391</v>
      </c>
      <c r="B11" s="210" t="s">
        <v>379</v>
      </c>
    </row>
    <row r="12" spans="1:2" ht="12.75">
      <c r="A12" s="210"/>
      <c r="B12" s="210"/>
    </row>
    <row r="13" spans="1:2" ht="15.75">
      <c r="A13" s="62" t="str">
        <f>+CONCATENATE(LEFT(A6,4),". évi előirányzat módosítások BEVÉTELEK")</f>
        <v>2020. évi előirányzat módosítások BEVÉTELEK</v>
      </c>
      <c r="B13" s="214"/>
    </row>
    <row r="14" spans="1:2" ht="12.75">
      <c r="A14" s="210"/>
      <c r="B14" s="210"/>
    </row>
    <row r="15" spans="1:2" s="54" customFormat="1" ht="12.75">
      <c r="A15" s="210" t="s">
        <v>393</v>
      </c>
      <c r="B15" s="210" t="s">
        <v>373</v>
      </c>
    </row>
    <row r="16" spans="1:2" ht="12.75">
      <c r="A16" s="210" t="s">
        <v>394</v>
      </c>
      <c r="B16" s="210" t="s">
        <v>380</v>
      </c>
    </row>
    <row r="17" spans="1:2" ht="12.75">
      <c r="A17" s="210" t="s">
        <v>395</v>
      </c>
      <c r="B17" s="210" t="s">
        <v>381</v>
      </c>
    </row>
    <row r="18" spans="1:2" ht="12.75">
      <c r="A18" s="210"/>
      <c r="B18" s="210"/>
    </row>
    <row r="19" spans="1:2" ht="14.2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ht="12.75">
      <c r="A20" s="210"/>
      <c r="B20" s="210"/>
    </row>
    <row r="21" spans="1:2" ht="12.75">
      <c r="A21" s="210" t="s">
        <v>396</v>
      </c>
      <c r="B21" s="210" t="s">
        <v>374</v>
      </c>
    </row>
    <row r="22" spans="1:2" ht="12.75">
      <c r="A22" s="210" t="s">
        <v>397</v>
      </c>
      <c r="B22" s="210" t="s">
        <v>382</v>
      </c>
    </row>
    <row r="23" spans="1:2" ht="12.75">
      <c r="A23" s="210" t="s">
        <v>398</v>
      </c>
      <c r="B23" s="210" t="s">
        <v>383</v>
      </c>
    </row>
    <row r="24" spans="1:2" ht="12.75">
      <c r="A24" s="210"/>
      <c r="B24" s="210"/>
    </row>
    <row r="25" spans="1:2" ht="15.75">
      <c r="A25" s="62" t="str">
        <f>+CONCATENATE(LEFT(A6,4),". évi eredeti előirányzat KIADÁSOK")</f>
        <v>2020. évi eredeti előirányzat KIADÁSOK</v>
      </c>
      <c r="B25" s="214"/>
    </row>
    <row r="26" spans="1:2" ht="12.75">
      <c r="A26" s="210"/>
      <c r="B26" s="210"/>
    </row>
    <row r="27" spans="1:2" ht="12.75">
      <c r="A27" s="210" t="s">
        <v>399</v>
      </c>
      <c r="B27" s="210" t="s">
        <v>375</v>
      </c>
    </row>
    <row r="28" spans="1:2" ht="12.75">
      <c r="A28" s="210" t="s">
        <v>400</v>
      </c>
      <c r="B28" s="210" t="s">
        <v>384</v>
      </c>
    </row>
    <row r="29" spans="1:2" ht="12.75">
      <c r="A29" s="210" t="s">
        <v>401</v>
      </c>
      <c r="B29" s="210" t="s">
        <v>385</v>
      </c>
    </row>
    <row r="30" spans="1:2" ht="12.75">
      <c r="A30" s="210"/>
      <c r="B30" s="210"/>
    </row>
    <row r="31" spans="1:2" ht="15.75">
      <c r="A31" s="62" t="str">
        <f>+CONCATENATE(LEFT(A6,4),". évi előirányzat módosítások KIADÁSOK")</f>
        <v>2020. évi előirányzat módosítások KIADÁSOK</v>
      </c>
      <c r="B31" s="214"/>
    </row>
    <row r="32" spans="1:2" ht="12.75">
      <c r="A32" s="210"/>
      <c r="B32" s="210"/>
    </row>
    <row r="33" spans="1:2" ht="12.75">
      <c r="A33" s="210" t="s">
        <v>402</v>
      </c>
      <c r="B33" s="210" t="s">
        <v>376</v>
      </c>
    </row>
    <row r="34" spans="1:2" ht="12.75">
      <c r="A34" s="210" t="s">
        <v>403</v>
      </c>
      <c r="B34" s="210" t="s">
        <v>386</v>
      </c>
    </row>
    <row r="35" spans="1:2" ht="12.75">
      <c r="A35" s="210" t="s">
        <v>404</v>
      </c>
      <c r="B35" s="210" t="s">
        <v>387</v>
      </c>
    </row>
    <row r="36" spans="1:2" ht="12.75">
      <c r="A36" s="210"/>
      <c r="B36" s="210"/>
    </row>
    <row r="37" spans="1:2" ht="15.7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ht="12.75">
      <c r="A38" s="210"/>
      <c r="B38" s="210"/>
    </row>
    <row r="39" spans="1:2" ht="12.75">
      <c r="A39" s="210" t="s">
        <v>405</v>
      </c>
      <c r="B39" s="210" t="s">
        <v>377</v>
      </c>
    </row>
    <row r="40" spans="1:2" ht="12.75">
      <c r="A40" s="210" t="s">
        <v>406</v>
      </c>
      <c r="B40" s="210" t="s">
        <v>388</v>
      </c>
    </row>
    <row r="41" spans="1:2" ht="12.75">
      <c r="A41" s="210" t="s">
        <v>407</v>
      </c>
      <c r="B41" s="210" t="s">
        <v>389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SheetLayoutView="100" workbookViewId="0" topLeftCell="A100">
      <selection activeCell="B1" sqref="B1:K1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4" width="14.625" style="136" customWidth="1"/>
    <col min="5" max="9" width="14.875" style="136" hidden="1" customWidth="1"/>
    <col min="10" max="11" width="14.875" style="136" customWidth="1"/>
    <col min="12" max="16384" width="9.375" style="136" customWidth="1"/>
  </cols>
  <sheetData>
    <row r="1" spans="1:11" ht="15.75">
      <c r="A1" s="304"/>
      <c r="B1" s="518" t="s">
        <v>619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20" t="s">
        <v>559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1" t="str">
        <f>CONCATENATE(RM_ALAPADATOK!D7,". ÉVI KÖLTSÉGVETÉSI RENDELET ÖSSZEVONT BEVÉTELEINEK KIADÁSAINAK MÓDOSÍTÁSA")</f>
        <v>2020. ÉVI KÖLTSÉGVETÉSI RENDELET ÖSSZEVONT BEVÉTELEINEK KIADÁSAINAK MÓDOSÍTÁSA</v>
      </c>
      <c r="B4" s="521"/>
      <c r="C4" s="522"/>
      <c r="D4" s="521"/>
      <c r="E4" s="521"/>
      <c r="F4" s="521"/>
      <c r="G4" s="521"/>
      <c r="H4" s="521"/>
      <c r="I4" s="521"/>
      <c r="J4" s="521"/>
      <c r="K4" s="521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7"/>
      <c r="D7" s="306"/>
      <c r="E7" s="306"/>
      <c r="F7" s="306"/>
      <c r="G7" s="306"/>
      <c r="H7" s="306"/>
      <c r="I7" s="306"/>
      <c r="J7" s="306"/>
      <c r="K7" s="307" t="s">
        <v>425</v>
      </c>
    </row>
    <row r="8" spans="1:11" ht="15.75">
      <c r="A8" s="505" t="s">
        <v>46</v>
      </c>
      <c r="B8" s="507" t="s">
        <v>2</v>
      </c>
      <c r="C8" s="509" t="s">
        <v>610</v>
      </c>
      <c r="D8" s="510"/>
      <c r="E8" s="511"/>
      <c r="F8" s="511"/>
      <c r="G8" s="511"/>
      <c r="H8" s="511"/>
      <c r="I8" s="511"/>
      <c r="J8" s="511"/>
      <c r="K8" s="512"/>
    </row>
    <row r="9" spans="1:11" ht="48.75" thickBot="1">
      <c r="A9" s="506"/>
      <c r="B9" s="508"/>
      <c r="C9" s="283" t="s">
        <v>368</v>
      </c>
      <c r="D9" s="301" t="s">
        <v>526</v>
      </c>
      <c r="E9" s="301" t="s">
        <v>540</v>
      </c>
      <c r="F9" s="301" t="s">
        <v>495</v>
      </c>
      <c r="G9" s="301" t="s">
        <v>496</v>
      </c>
      <c r="H9" s="301" t="s">
        <v>535</v>
      </c>
      <c r="I9" s="301" t="s">
        <v>497</v>
      </c>
      <c r="J9" s="302" t="s">
        <v>431</v>
      </c>
      <c r="K9" s="303" t="s">
        <v>566</v>
      </c>
    </row>
    <row r="10" spans="1:11" s="137" customFormat="1" ht="12" customHeight="1" thickBot="1">
      <c r="A10" s="133" t="s">
        <v>344</v>
      </c>
      <c r="B10" s="134" t="s">
        <v>345</v>
      </c>
      <c r="C10" s="284" t="s">
        <v>346</v>
      </c>
      <c r="D10" s="284" t="s">
        <v>348</v>
      </c>
      <c r="E10" s="285" t="s">
        <v>347</v>
      </c>
      <c r="F10" s="285" t="s">
        <v>349</v>
      </c>
      <c r="G10" s="285" t="s">
        <v>350</v>
      </c>
      <c r="H10" s="285" t="s">
        <v>351</v>
      </c>
      <c r="I10" s="285" t="s">
        <v>453</v>
      </c>
      <c r="J10" s="285" t="s">
        <v>454</v>
      </c>
      <c r="K10" s="300" t="s">
        <v>455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228691919</v>
      </c>
      <c r="D11" s="126">
        <f>SUM(D12:D17)</f>
        <v>42783931</v>
      </c>
      <c r="E11" s="126">
        <f aca="true" t="shared" si="0" ref="E11:J11">+E12+E13+E14+E15+E16+E17</f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42783931</v>
      </c>
      <c r="K11" s="68">
        <f>+K12+K13+K14+K15+K16+K17</f>
        <v>271475850</v>
      </c>
    </row>
    <row r="12" spans="1:11" s="138" customFormat="1" ht="12" customHeight="1">
      <c r="A12" s="12" t="s">
        <v>58</v>
      </c>
      <c r="B12" s="139" t="s">
        <v>138</v>
      </c>
      <c r="C12" s="470">
        <f>'Önkorm.'!C9</f>
        <v>121714659</v>
      </c>
      <c r="D12" s="128">
        <f>'Önkorm.'!D9</f>
        <v>-9369810</v>
      </c>
      <c r="E12" s="128"/>
      <c r="F12" s="128"/>
      <c r="G12" s="128"/>
      <c r="H12" s="128"/>
      <c r="I12" s="128"/>
      <c r="J12" s="167">
        <f aca="true" t="shared" si="1" ref="J12:J17">D12</f>
        <v>-9369810</v>
      </c>
      <c r="K12" s="166">
        <f aca="true" t="shared" si="2" ref="K12:K17">C12+J12</f>
        <v>112344849</v>
      </c>
    </row>
    <row r="13" spans="1:11" s="138" customFormat="1" ht="12" customHeight="1">
      <c r="A13" s="11" t="s">
        <v>59</v>
      </c>
      <c r="B13" s="140" t="s">
        <v>139</v>
      </c>
      <c r="C13" s="470">
        <f>'Önkorm.'!C10</f>
        <v>43331450</v>
      </c>
      <c r="D13" s="128">
        <f>'Önkorm.'!D10</f>
        <v>1835434</v>
      </c>
      <c r="E13" s="128"/>
      <c r="F13" s="128"/>
      <c r="G13" s="128"/>
      <c r="H13" s="128"/>
      <c r="I13" s="128"/>
      <c r="J13" s="167">
        <f t="shared" si="1"/>
        <v>1835434</v>
      </c>
      <c r="K13" s="166">
        <f t="shared" si="2"/>
        <v>45166884</v>
      </c>
    </row>
    <row r="14" spans="1:11" s="138" customFormat="1" ht="12" customHeight="1">
      <c r="A14" s="11" t="s">
        <v>60</v>
      </c>
      <c r="B14" s="140" t="s">
        <v>140</v>
      </c>
      <c r="C14" s="470">
        <f>'Önkorm.'!C11</f>
        <v>60853578</v>
      </c>
      <c r="D14" s="128">
        <f>'Önkorm.'!D11</f>
        <v>10089300</v>
      </c>
      <c r="E14" s="128"/>
      <c r="F14" s="128"/>
      <c r="G14" s="128"/>
      <c r="H14" s="128"/>
      <c r="I14" s="128"/>
      <c r="J14" s="167">
        <f t="shared" si="1"/>
        <v>10089300</v>
      </c>
      <c r="K14" s="166">
        <f t="shared" si="2"/>
        <v>70942878</v>
      </c>
    </row>
    <row r="15" spans="1:11" s="138" customFormat="1" ht="12" customHeight="1">
      <c r="A15" s="11" t="s">
        <v>61</v>
      </c>
      <c r="B15" s="140" t="s">
        <v>141</v>
      </c>
      <c r="C15" s="470">
        <f>'Önkorm.'!C12</f>
        <v>2792232</v>
      </c>
      <c r="D15" s="128">
        <f>'Önkorm.'!D12</f>
        <v>6558160</v>
      </c>
      <c r="E15" s="128"/>
      <c r="F15" s="128"/>
      <c r="G15" s="128"/>
      <c r="H15" s="128"/>
      <c r="I15" s="128"/>
      <c r="J15" s="167">
        <f t="shared" si="1"/>
        <v>6558160</v>
      </c>
      <c r="K15" s="166">
        <f t="shared" si="2"/>
        <v>9350392</v>
      </c>
    </row>
    <row r="16" spans="1:11" s="138" customFormat="1" ht="12" customHeight="1">
      <c r="A16" s="11" t="s">
        <v>78</v>
      </c>
      <c r="B16" s="70" t="s">
        <v>289</v>
      </c>
      <c r="C16" s="470">
        <f>'Önkorm.'!C13</f>
        <v>0</v>
      </c>
      <c r="D16" s="128">
        <f>'Önkorm.'!D13</f>
        <v>32340800</v>
      </c>
      <c r="E16" s="128"/>
      <c r="F16" s="128"/>
      <c r="G16" s="128"/>
      <c r="H16" s="128"/>
      <c r="I16" s="128"/>
      <c r="J16" s="167">
        <f t="shared" si="1"/>
        <v>32340800</v>
      </c>
      <c r="K16" s="166">
        <f t="shared" si="2"/>
        <v>32340800</v>
      </c>
    </row>
    <row r="17" spans="1:11" s="138" customFormat="1" ht="12" customHeight="1" thickBot="1">
      <c r="A17" s="13" t="s">
        <v>62</v>
      </c>
      <c r="B17" s="71" t="s">
        <v>290</v>
      </c>
      <c r="C17" s="470">
        <f>'Önkorm.'!C14</f>
        <v>0</v>
      </c>
      <c r="D17" s="128">
        <f>'Önkorm.'!D14</f>
        <v>1330047</v>
      </c>
      <c r="E17" s="128"/>
      <c r="F17" s="128"/>
      <c r="G17" s="128"/>
      <c r="H17" s="128"/>
      <c r="I17" s="128"/>
      <c r="J17" s="167">
        <f t="shared" si="1"/>
        <v>1330047</v>
      </c>
      <c r="K17" s="166">
        <f t="shared" si="2"/>
        <v>1330047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23635698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23635698</v>
      </c>
    </row>
    <row r="19" spans="1:11" s="138" customFormat="1" ht="12" customHeight="1">
      <c r="A19" s="12" t="s">
        <v>64</v>
      </c>
      <c r="B19" s="139" t="s">
        <v>143</v>
      </c>
      <c r="C19" s="470">
        <f>'Önkorm.'!C16</f>
        <v>0</v>
      </c>
      <c r="D19" s="128">
        <f>'Önkorm.'!D16</f>
        <v>0</v>
      </c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470">
        <f>'Önkorm.'!C17</f>
        <v>0</v>
      </c>
      <c r="D20" s="128">
        <f>'Önkorm.'!D17</f>
        <v>0</v>
      </c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470">
        <f>'Önkorm.'!C18</f>
        <v>0</v>
      </c>
      <c r="D21" s="128">
        <f>'Önkorm.'!D18</f>
        <v>0</v>
      </c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470">
        <f>'Önkorm.'!C19</f>
        <v>0</v>
      </c>
      <c r="D22" s="128">
        <f>'Önkorm.'!D19</f>
        <v>0</v>
      </c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470">
        <f>'Önkorm.'!C20</f>
        <v>23635698</v>
      </c>
      <c r="D23" s="128">
        <f>'Önkorm.'!D20</f>
        <v>0</v>
      </c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23635698</v>
      </c>
    </row>
    <row r="24" spans="1:11" s="138" customFormat="1" ht="12" customHeight="1" thickBot="1">
      <c r="A24" s="13" t="s">
        <v>74</v>
      </c>
      <c r="B24" s="71" t="s">
        <v>146</v>
      </c>
      <c r="C24" s="470">
        <f>'Önkorm.'!C21</f>
        <v>0</v>
      </c>
      <c r="D24" s="128">
        <f>'Önkorm.'!D21</f>
        <v>0</v>
      </c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219308718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219308718</v>
      </c>
      <c r="K25" s="68">
        <f t="shared" si="6"/>
        <v>219308718</v>
      </c>
    </row>
    <row r="26" spans="1:11" s="138" customFormat="1" ht="12" customHeight="1">
      <c r="A26" s="12" t="s">
        <v>47</v>
      </c>
      <c r="B26" s="139" t="s">
        <v>148</v>
      </c>
      <c r="C26" s="128">
        <f>'Önkorm.'!C23</f>
        <v>0</v>
      </c>
      <c r="D26" s="128">
        <f>'Önkorm.'!D23</f>
        <v>0</v>
      </c>
      <c r="E26" s="128"/>
      <c r="F26" s="128"/>
      <c r="G26" s="128"/>
      <c r="H26" s="128"/>
      <c r="I26" s="128"/>
      <c r="J26" s="167">
        <f>'Önkorm.'!D23</f>
        <v>0</v>
      </c>
      <c r="K26" s="166">
        <f aca="true" t="shared" si="7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8">
        <f>'Önkorm.'!C24</f>
        <v>0</v>
      </c>
      <c r="D27" s="128">
        <f>'Önkorm.'!D24</f>
        <v>0</v>
      </c>
      <c r="E27" s="128"/>
      <c r="F27" s="128"/>
      <c r="G27" s="128"/>
      <c r="H27" s="128"/>
      <c r="I27" s="128"/>
      <c r="J27" s="167">
        <f>'Önkorm.'!D24</f>
        <v>0</v>
      </c>
      <c r="K27" s="166">
        <f t="shared" si="7"/>
        <v>0</v>
      </c>
    </row>
    <row r="28" spans="1:11" s="138" customFormat="1" ht="12" customHeight="1">
      <c r="A28" s="11" t="s">
        <v>49</v>
      </c>
      <c r="B28" s="140" t="s">
        <v>283</v>
      </c>
      <c r="C28" s="128">
        <f>'Önkorm.'!C25</f>
        <v>0</v>
      </c>
      <c r="D28" s="128">
        <f>'Önkorm.'!D25</f>
        <v>0</v>
      </c>
      <c r="E28" s="128"/>
      <c r="F28" s="128"/>
      <c r="G28" s="128"/>
      <c r="H28" s="128"/>
      <c r="I28" s="128"/>
      <c r="J28" s="167">
        <f>'Önkorm.'!D25</f>
        <v>0</v>
      </c>
      <c r="K28" s="166">
        <f t="shared" si="7"/>
        <v>0</v>
      </c>
    </row>
    <row r="29" spans="1:11" s="138" customFormat="1" ht="12" customHeight="1">
      <c r="A29" s="11" t="s">
        <v>50</v>
      </c>
      <c r="B29" s="140" t="s">
        <v>284</v>
      </c>
      <c r="C29" s="128">
        <f>'Önkorm.'!C26</f>
        <v>0</v>
      </c>
      <c r="D29" s="128">
        <f>'Önkorm.'!D26</f>
        <v>0</v>
      </c>
      <c r="E29" s="128"/>
      <c r="F29" s="128"/>
      <c r="G29" s="128"/>
      <c r="H29" s="128"/>
      <c r="I29" s="128"/>
      <c r="J29" s="167">
        <f>'Önkorm.'!D26</f>
        <v>0</v>
      </c>
      <c r="K29" s="166">
        <f t="shared" si="7"/>
        <v>0</v>
      </c>
    </row>
    <row r="30" spans="1:11" s="138" customFormat="1" ht="12" customHeight="1">
      <c r="A30" s="11" t="s">
        <v>89</v>
      </c>
      <c r="B30" s="140" t="s">
        <v>150</v>
      </c>
      <c r="C30" s="128">
        <f>'Önkorm.'!C27</f>
        <v>0</v>
      </c>
      <c r="D30" s="128">
        <f>'Önkorm.'!D27</f>
        <v>219308718</v>
      </c>
      <c r="E30" s="128"/>
      <c r="F30" s="128"/>
      <c r="G30" s="128"/>
      <c r="H30" s="128"/>
      <c r="I30" s="128"/>
      <c r="J30" s="167">
        <f>'Önkorm.'!D27</f>
        <v>219308718</v>
      </c>
      <c r="K30" s="166">
        <f t="shared" si="7"/>
        <v>219308718</v>
      </c>
    </row>
    <row r="31" spans="1:11" s="138" customFormat="1" ht="12" customHeight="1" thickBot="1">
      <c r="A31" s="13" t="s">
        <v>90</v>
      </c>
      <c r="B31" s="141" t="s">
        <v>151</v>
      </c>
      <c r="C31" s="128">
        <f>'Önkorm.'!C28</f>
        <v>0</v>
      </c>
      <c r="D31" s="128">
        <f>'Önkorm.'!D28</f>
        <v>0</v>
      </c>
      <c r="E31" s="247"/>
      <c r="F31" s="247"/>
      <c r="G31" s="247"/>
      <c r="H31" s="247"/>
      <c r="I31" s="247"/>
      <c r="J31" s="167">
        <f>'Önkorm.'!D28</f>
        <v>0</v>
      </c>
      <c r="K31" s="166">
        <f t="shared" si="7"/>
        <v>0</v>
      </c>
    </row>
    <row r="32" spans="1:11" s="138" customFormat="1" ht="12" customHeight="1" thickBot="1">
      <c r="A32" s="17" t="s">
        <v>91</v>
      </c>
      <c r="B32" s="18" t="s">
        <v>417</v>
      </c>
      <c r="C32" s="132">
        <f>+C33+C34+C35+C36+C37+C38+C39</f>
        <v>231300000</v>
      </c>
      <c r="D32" s="132">
        <f aca="true" t="shared" si="8" ref="D32:K32">+D33+D34+D35+D36+D37+D38+D39</f>
        <v>-1487709</v>
      </c>
      <c r="E32" s="132">
        <f t="shared" si="8"/>
        <v>0</v>
      </c>
      <c r="F32" s="132">
        <f t="shared" si="8"/>
        <v>0</v>
      </c>
      <c r="G32" s="132">
        <f t="shared" si="8"/>
        <v>0</v>
      </c>
      <c r="H32" s="132">
        <f t="shared" si="8"/>
        <v>0</v>
      </c>
      <c r="I32" s="132">
        <f t="shared" si="8"/>
        <v>0</v>
      </c>
      <c r="J32" s="132">
        <f t="shared" si="8"/>
        <v>-1487709</v>
      </c>
      <c r="K32" s="165">
        <f t="shared" si="8"/>
        <v>229812291</v>
      </c>
    </row>
    <row r="33" spans="1:11" s="138" customFormat="1" ht="12" customHeight="1">
      <c r="A33" s="12" t="s">
        <v>152</v>
      </c>
      <c r="B33" s="139" t="s">
        <v>412</v>
      </c>
      <c r="C33" s="470">
        <f>'Önkorm.'!C30</f>
        <v>145000000</v>
      </c>
      <c r="D33" s="167">
        <f>'Önkorm.'!D30</f>
        <v>7090412</v>
      </c>
      <c r="E33" s="167"/>
      <c r="F33" s="167"/>
      <c r="G33" s="167"/>
      <c r="H33" s="167"/>
      <c r="I33" s="167"/>
      <c r="J33" s="167">
        <f>'Önkorm.'!D30</f>
        <v>7090412</v>
      </c>
      <c r="K33" s="166">
        <f>C33+J33</f>
        <v>152090412</v>
      </c>
    </row>
    <row r="34" spans="1:11" s="138" customFormat="1" ht="12" customHeight="1">
      <c r="A34" s="11" t="s">
        <v>153</v>
      </c>
      <c r="B34" s="140" t="s">
        <v>532</v>
      </c>
      <c r="C34" s="470">
        <f>'Önkorm.'!C31</f>
        <v>10000000</v>
      </c>
      <c r="D34" s="167">
        <f>'Önkorm.'!D31</f>
        <v>0</v>
      </c>
      <c r="E34" s="128"/>
      <c r="F34" s="128"/>
      <c r="G34" s="128"/>
      <c r="H34" s="128"/>
      <c r="I34" s="128"/>
      <c r="J34" s="167">
        <f>'Önkorm.'!D31</f>
        <v>0</v>
      </c>
      <c r="K34" s="166">
        <f aca="true" t="shared" si="9" ref="K34:K39">C34+J34</f>
        <v>10000000</v>
      </c>
    </row>
    <row r="35" spans="1:11" s="138" customFormat="1" ht="12" customHeight="1">
      <c r="A35" s="11" t="s">
        <v>154</v>
      </c>
      <c r="B35" s="140" t="s">
        <v>563</v>
      </c>
      <c r="C35" s="470">
        <f>'Önkorm.'!C32</f>
        <v>13700000</v>
      </c>
      <c r="D35" s="167">
        <f>'Önkorm.'!D32</f>
        <v>0</v>
      </c>
      <c r="E35" s="128"/>
      <c r="F35" s="128"/>
      <c r="G35" s="128"/>
      <c r="H35" s="128"/>
      <c r="I35" s="128"/>
      <c r="J35" s="167">
        <f>'Önkorm.'!D32</f>
        <v>0</v>
      </c>
      <c r="K35" s="166">
        <f t="shared" si="9"/>
        <v>13700000</v>
      </c>
    </row>
    <row r="36" spans="1:11" s="138" customFormat="1" ht="12" customHeight="1">
      <c r="A36" s="11" t="s">
        <v>155</v>
      </c>
      <c r="B36" s="140" t="s">
        <v>564</v>
      </c>
      <c r="C36" s="470">
        <f>'Önkorm.'!C33</f>
        <v>25000000</v>
      </c>
      <c r="D36" s="167">
        <f>'Önkorm.'!D33</f>
        <v>23250585</v>
      </c>
      <c r="E36" s="128"/>
      <c r="F36" s="128"/>
      <c r="G36" s="128"/>
      <c r="H36" s="128"/>
      <c r="I36" s="128"/>
      <c r="J36" s="167">
        <f>'Önkorm.'!D33</f>
        <v>23250585</v>
      </c>
      <c r="K36" s="166">
        <f t="shared" si="9"/>
        <v>48250585</v>
      </c>
    </row>
    <row r="37" spans="1:11" s="138" customFormat="1" ht="12" customHeight="1">
      <c r="A37" s="11" t="s">
        <v>414</v>
      </c>
      <c r="B37" s="140" t="s">
        <v>156</v>
      </c>
      <c r="C37" s="470">
        <f>'Önkorm.'!C34</f>
        <v>6800000</v>
      </c>
      <c r="D37" s="167">
        <f>'Önkorm.'!D34</f>
        <v>-6800000</v>
      </c>
      <c r="E37" s="128"/>
      <c r="F37" s="128"/>
      <c r="G37" s="128"/>
      <c r="H37" s="128"/>
      <c r="I37" s="128"/>
      <c r="J37" s="167">
        <f>'Önkorm.'!D34</f>
        <v>-6800000</v>
      </c>
      <c r="K37" s="166">
        <f t="shared" si="9"/>
        <v>0</v>
      </c>
    </row>
    <row r="38" spans="1:11" s="138" customFormat="1" ht="12" customHeight="1">
      <c r="A38" s="11" t="s">
        <v>415</v>
      </c>
      <c r="B38" s="140" t="s">
        <v>413</v>
      </c>
      <c r="C38" s="470">
        <f>'Önkorm.'!C35</f>
        <v>30000000</v>
      </c>
      <c r="D38" s="167">
        <f>'Önkorm.'!D35</f>
        <v>-25817807</v>
      </c>
      <c r="E38" s="128"/>
      <c r="F38" s="128"/>
      <c r="G38" s="128"/>
      <c r="H38" s="128"/>
      <c r="I38" s="128"/>
      <c r="J38" s="167">
        <f>'Önkorm.'!D35</f>
        <v>-25817807</v>
      </c>
      <c r="K38" s="166">
        <f t="shared" si="9"/>
        <v>4182193</v>
      </c>
    </row>
    <row r="39" spans="1:11" s="138" customFormat="1" ht="12" customHeight="1" thickBot="1">
      <c r="A39" s="13" t="s">
        <v>416</v>
      </c>
      <c r="B39" s="461" t="s">
        <v>565</v>
      </c>
      <c r="C39" s="470">
        <f>'Önkorm.'!C36</f>
        <v>800000</v>
      </c>
      <c r="D39" s="167">
        <f>'Önkorm.'!D36</f>
        <v>789101</v>
      </c>
      <c r="E39" s="247"/>
      <c r="F39" s="247"/>
      <c r="G39" s="247"/>
      <c r="H39" s="247"/>
      <c r="I39" s="247"/>
      <c r="J39" s="167">
        <f>'Önkorm.'!D36</f>
        <v>789101</v>
      </c>
      <c r="K39" s="166">
        <f t="shared" si="9"/>
        <v>1589101</v>
      </c>
    </row>
    <row r="40" spans="1:11" s="138" customFormat="1" ht="12" customHeight="1" thickBot="1">
      <c r="A40" s="17" t="s">
        <v>7</v>
      </c>
      <c r="B40" s="18" t="s">
        <v>291</v>
      </c>
      <c r="C40" s="126">
        <f>SUM(C41:C51)</f>
        <v>30153220</v>
      </c>
      <c r="D40" s="126">
        <f aca="true" t="shared" si="10" ref="D40:K40">SUM(D41:D51)</f>
        <v>12045538</v>
      </c>
      <c r="E40" s="126">
        <f t="shared" si="10"/>
        <v>0</v>
      </c>
      <c r="F40" s="126">
        <f t="shared" si="10"/>
        <v>0</v>
      </c>
      <c r="G40" s="126">
        <f t="shared" si="10"/>
        <v>0</v>
      </c>
      <c r="H40" s="126">
        <f t="shared" si="10"/>
        <v>0</v>
      </c>
      <c r="I40" s="126">
        <f t="shared" si="10"/>
        <v>0</v>
      </c>
      <c r="J40" s="126">
        <f t="shared" si="10"/>
        <v>12045538</v>
      </c>
      <c r="K40" s="68">
        <f t="shared" si="10"/>
        <v>42198758</v>
      </c>
    </row>
    <row r="41" spans="1:11" s="138" customFormat="1" ht="12" customHeight="1">
      <c r="A41" s="12" t="s">
        <v>51</v>
      </c>
      <c r="B41" s="139" t="s">
        <v>159</v>
      </c>
      <c r="C41" s="470">
        <f>'Önkorm.'!C38+'Közös Hiv.'!C11+'Műv. Ház'!C11</f>
        <v>0</v>
      </c>
      <c r="D41" s="128">
        <f>'Önkorm.'!D38+'Közös Hiv.'!D11+'Műv. Ház'!D11</f>
        <v>0</v>
      </c>
      <c r="E41" s="128">
        <f>'Önkorm.'!E38+'Közös Hiv.'!E11+'Műv. Ház'!E11</f>
        <v>0</v>
      </c>
      <c r="F41" s="128">
        <f>'Önkorm.'!F38+'Közös Hiv.'!F11+'Műv. Ház'!F11</f>
        <v>0</v>
      </c>
      <c r="G41" s="128">
        <f>'Önkorm.'!G38+'Közös Hiv.'!G11+'Műv. Ház'!G11</f>
        <v>0</v>
      </c>
      <c r="H41" s="128">
        <f>'Önkorm.'!H38+'Közös Hiv.'!H11+'Műv. Ház'!H11</f>
        <v>0</v>
      </c>
      <c r="I41" s="128">
        <f>'Önkorm.'!I38+'Közös Hiv.'!I11+'Műv. Ház'!I11</f>
        <v>0</v>
      </c>
      <c r="J41" s="128">
        <f>'Önkorm.'!J38+'Közös Hiv.'!J11+'Műv. Ház'!J11</f>
        <v>0</v>
      </c>
      <c r="K41" s="166">
        <f>C41+J41</f>
        <v>0</v>
      </c>
    </row>
    <row r="42" spans="1:11" s="138" customFormat="1" ht="12" customHeight="1">
      <c r="A42" s="11" t="s">
        <v>52</v>
      </c>
      <c r="B42" s="140" t="s">
        <v>160</v>
      </c>
      <c r="C42" s="470">
        <f>'Önkorm.'!C39+'Közös Hiv.'!C12+'Műv. Ház'!C12</f>
        <v>6500000</v>
      </c>
      <c r="D42" s="128">
        <f>'Önkorm.'!D39+'Közös Hiv.'!D12+'Műv. Ház'!D12</f>
        <v>3424193</v>
      </c>
      <c r="E42" s="128"/>
      <c r="F42" s="128"/>
      <c r="G42" s="128"/>
      <c r="H42" s="128"/>
      <c r="I42" s="128"/>
      <c r="J42" s="128">
        <f>'Önkorm.'!J39+'Közös Hiv.'!J12+'Műv. Ház'!J12</f>
        <v>3424193</v>
      </c>
      <c r="K42" s="166">
        <f aca="true" t="shared" si="11" ref="K42:K51">C42+J42</f>
        <v>9924193</v>
      </c>
    </row>
    <row r="43" spans="1:11" s="138" customFormat="1" ht="12" customHeight="1">
      <c r="A43" s="11" t="s">
        <v>53</v>
      </c>
      <c r="B43" s="140" t="s">
        <v>161</v>
      </c>
      <c r="C43" s="470">
        <f>'Önkorm.'!C40+'Közös Hiv.'!C13+'Műv. Ház'!C13</f>
        <v>3000000</v>
      </c>
      <c r="D43" s="128">
        <f>'Önkorm.'!D40+'Közös Hiv.'!D13+'Műv. Ház'!D13</f>
        <v>-2108498</v>
      </c>
      <c r="E43" s="128"/>
      <c r="F43" s="128"/>
      <c r="G43" s="128"/>
      <c r="H43" s="128"/>
      <c r="I43" s="128"/>
      <c r="J43" s="128">
        <f>'Önkorm.'!J40+'Közös Hiv.'!J13+'Műv. Ház'!J13</f>
        <v>-2108498</v>
      </c>
      <c r="K43" s="166">
        <f t="shared" si="11"/>
        <v>891502</v>
      </c>
    </row>
    <row r="44" spans="1:11" s="138" customFormat="1" ht="12" customHeight="1">
      <c r="A44" s="11" t="s">
        <v>93</v>
      </c>
      <c r="B44" s="140" t="s">
        <v>162</v>
      </c>
      <c r="C44" s="470">
        <f>'Önkorm.'!C41+'Közös Hiv.'!C14+'Műv. Ház'!C14</f>
        <v>16603220</v>
      </c>
      <c r="D44" s="128">
        <f>'Önkorm.'!D41+'Közös Hiv.'!D14+'Műv. Ház'!D14</f>
        <v>-2202150</v>
      </c>
      <c r="E44" s="128"/>
      <c r="F44" s="128"/>
      <c r="G44" s="128"/>
      <c r="H44" s="128"/>
      <c r="I44" s="128"/>
      <c r="J44" s="128">
        <f>'Önkorm.'!J41+'Közös Hiv.'!J14+'Műv. Ház'!J14</f>
        <v>-2202150</v>
      </c>
      <c r="K44" s="166">
        <f t="shared" si="11"/>
        <v>14401070</v>
      </c>
    </row>
    <row r="45" spans="1:11" s="138" customFormat="1" ht="12" customHeight="1">
      <c r="A45" s="11" t="s">
        <v>94</v>
      </c>
      <c r="B45" s="140" t="s">
        <v>163</v>
      </c>
      <c r="C45" s="470">
        <f>'Önkorm.'!C42+'Közös Hiv.'!C15+'Műv. Ház'!C15</f>
        <v>0</v>
      </c>
      <c r="D45" s="128">
        <f>'Önkorm.'!D42+'Közös Hiv.'!D15+'Műv. Ház'!D15</f>
        <v>0</v>
      </c>
      <c r="E45" s="128"/>
      <c r="F45" s="128"/>
      <c r="G45" s="128"/>
      <c r="H45" s="128"/>
      <c r="I45" s="128"/>
      <c r="J45" s="128">
        <f>'Önkorm.'!J42+'Közös Hiv.'!J15+'Műv. Ház'!J15</f>
        <v>0</v>
      </c>
      <c r="K45" s="166">
        <f t="shared" si="11"/>
        <v>0</v>
      </c>
    </row>
    <row r="46" spans="1:11" s="138" customFormat="1" ht="12" customHeight="1">
      <c r="A46" s="11" t="s">
        <v>95</v>
      </c>
      <c r="B46" s="140" t="s">
        <v>164</v>
      </c>
      <c r="C46" s="470">
        <f>'Önkorm.'!C43+'Közös Hiv.'!C16+'Műv. Ház'!C16</f>
        <v>3000000</v>
      </c>
      <c r="D46" s="128">
        <f>'Önkorm.'!D43+'Közös Hiv.'!D16+'Műv. Ház'!D16</f>
        <v>36142</v>
      </c>
      <c r="E46" s="128"/>
      <c r="F46" s="128"/>
      <c r="G46" s="128"/>
      <c r="H46" s="128"/>
      <c r="I46" s="128"/>
      <c r="J46" s="128">
        <f>'Önkorm.'!J43+'Közös Hiv.'!J16+'Műv. Ház'!J16</f>
        <v>36142</v>
      </c>
      <c r="K46" s="166">
        <f t="shared" si="11"/>
        <v>3036142</v>
      </c>
    </row>
    <row r="47" spans="1:11" s="138" customFormat="1" ht="12" customHeight="1">
      <c r="A47" s="11" t="s">
        <v>96</v>
      </c>
      <c r="B47" s="140" t="s">
        <v>165</v>
      </c>
      <c r="C47" s="470">
        <f>'Önkorm.'!C44+'Közös Hiv.'!C17+'Műv. Ház'!C17</f>
        <v>0</v>
      </c>
      <c r="D47" s="128">
        <f>'Önkorm.'!D44+'Közös Hiv.'!D17+'Műv. Ház'!D17</f>
        <v>1205000</v>
      </c>
      <c r="E47" s="128"/>
      <c r="F47" s="128"/>
      <c r="G47" s="128"/>
      <c r="H47" s="128"/>
      <c r="I47" s="128"/>
      <c r="J47" s="128">
        <f>'Önkorm.'!J44+'Közös Hiv.'!J17+'Műv. Ház'!J17</f>
        <v>1205000</v>
      </c>
      <c r="K47" s="166">
        <f t="shared" si="11"/>
        <v>1205000</v>
      </c>
    </row>
    <row r="48" spans="1:11" s="138" customFormat="1" ht="12" customHeight="1">
      <c r="A48" s="11" t="s">
        <v>97</v>
      </c>
      <c r="B48" s="140" t="s">
        <v>418</v>
      </c>
      <c r="C48" s="470">
        <f>'Önkorm.'!C45+'Közös Hiv.'!C18+'Műv. Ház'!C18</f>
        <v>50000</v>
      </c>
      <c r="D48" s="128">
        <f>'Önkorm.'!D45+'Közös Hiv.'!D18+'Műv. Ház'!D18</f>
        <v>0</v>
      </c>
      <c r="E48" s="128"/>
      <c r="F48" s="128"/>
      <c r="G48" s="128"/>
      <c r="H48" s="128"/>
      <c r="I48" s="128"/>
      <c r="J48" s="128">
        <f>'Önkorm.'!J45+'Közös Hiv.'!J18+'Műv. Ház'!J18</f>
        <v>0</v>
      </c>
      <c r="K48" s="166">
        <f t="shared" si="11"/>
        <v>50000</v>
      </c>
    </row>
    <row r="49" spans="1:11" s="138" customFormat="1" ht="12" customHeight="1">
      <c r="A49" s="11" t="s">
        <v>157</v>
      </c>
      <c r="B49" s="140" t="s">
        <v>167</v>
      </c>
      <c r="C49" s="470">
        <f>'Önkorm.'!C46+'Közös Hiv.'!C19+'Műv. Ház'!C19</f>
        <v>0</v>
      </c>
      <c r="D49" s="128">
        <f>'Önkorm.'!D46+'Közös Hiv.'!D19+'Műv. Ház'!D19</f>
        <v>0</v>
      </c>
      <c r="E49" s="168"/>
      <c r="F49" s="168"/>
      <c r="G49" s="168"/>
      <c r="H49" s="168"/>
      <c r="I49" s="168"/>
      <c r="J49" s="128">
        <f>'Önkorm.'!J46+'Közös Hiv.'!J19+'Műv. Ház'!J19</f>
        <v>0</v>
      </c>
      <c r="K49" s="166">
        <f t="shared" si="11"/>
        <v>0</v>
      </c>
    </row>
    <row r="50" spans="1:11" s="138" customFormat="1" ht="12" customHeight="1">
      <c r="A50" s="13" t="s">
        <v>158</v>
      </c>
      <c r="B50" s="141" t="s">
        <v>293</v>
      </c>
      <c r="C50" s="470">
        <f>'Önkorm.'!C47+'Közös Hiv.'!C20+'Műv. Ház'!C20</f>
        <v>0</v>
      </c>
      <c r="D50" s="128">
        <f>'Önkorm.'!D47+'Közös Hiv.'!D20+'Műv. Ház'!D20</f>
        <v>340068</v>
      </c>
      <c r="E50" s="248"/>
      <c r="F50" s="248"/>
      <c r="G50" s="248"/>
      <c r="H50" s="248"/>
      <c r="I50" s="248"/>
      <c r="J50" s="128">
        <f>'Önkorm.'!J47+'Közös Hiv.'!J20+'Műv. Ház'!J20</f>
        <v>340068</v>
      </c>
      <c r="K50" s="166">
        <f t="shared" si="11"/>
        <v>340068</v>
      </c>
    </row>
    <row r="51" spans="1:11" s="138" customFormat="1" ht="12" customHeight="1" thickBot="1">
      <c r="A51" s="15" t="s">
        <v>292</v>
      </c>
      <c r="B51" s="299" t="s">
        <v>168</v>
      </c>
      <c r="C51" s="470">
        <f>'Önkorm.'!C48+'Közös Hiv.'!C21+'Műv. Ház'!C21</f>
        <v>1000000</v>
      </c>
      <c r="D51" s="128">
        <f>'Önkorm.'!D48+'Közös Hiv.'!D21+'Műv. Ház'!D21</f>
        <v>11350783</v>
      </c>
      <c r="E51" s="251"/>
      <c r="F51" s="251"/>
      <c r="G51" s="251"/>
      <c r="H51" s="251"/>
      <c r="I51" s="251"/>
      <c r="J51" s="128">
        <f>'Önkorm.'!J48+'Közös Hiv.'!J21+'Műv. Ház'!J21</f>
        <v>11350783</v>
      </c>
      <c r="K51" s="166">
        <f t="shared" si="11"/>
        <v>12350783</v>
      </c>
    </row>
    <row r="52" spans="1:11" s="138" customFormat="1" ht="12" customHeight="1" thickBot="1">
      <c r="A52" s="17" t="s">
        <v>8</v>
      </c>
      <c r="B52" s="18" t="s">
        <v>169</v>
      </c>
      <c r="C52" s="126">
        <f>SUM(C53:C57)</f>
        <v>0</v>
      </c>
      <c r="D52" s="126">
        <f aca="true" t="shared" si="12" ref="D52:K52">SUM(D53:D57)</f>
        <v>545000</v>
      </c>
      <c r="E52" s="126">
        <f t="shared" si="12"/>
        <v>0</v>
      </c>
      <c r="F52" s="126">
        <f t="shared" si="12"/>
        <v>0</v>
      </c>
      <c r="G52" s="126">
        <f t="shared" si="12"/>
        <v>0</v>
      </c>
      <c r="H52" s="126">
        <f t="shared" si="12"/>
        <v>0</v>
      </c>
      <c r="I52" s="126">
        <f t="shared" si="12"/>
        <v>0</v>
      </c>
      <c r="J52" s="126">
        <f t="shared" si="12"/>
        <v>545000</v>
      </c>
      <c r="K52" s="68">
        <f t="shared" si="12"/>
        <v>545000</v>
      </c>
    </row>
    <row r="53" spans="1:11" s="138" customFormat="1" ht="12" customHeight="1">
      <c r="A53" s="12" t="s">
        <v>54</v>
      </c>
      <c r="B53" s="139" t="s">
        <v>173</v>
      </c>
      <c r="C53" s="168">
        <f>'Önkorm.'!C50+'Közös Hiv.'!C23+'Műv. Ház'!C23</f>
        <v>0</v>
      </c>
      <c r="D53" s="168">
        <f>'Önkorm.'!D50</f>
        <v>0</v>
      </c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168">
        <f>'Önkorm.'!C51+'Közös Hiv.'!C24+'Műv. Ház'!C24</f>
        <v>0</v>
      </c>
      <c r="D54" s="168">
        <f>'Önkorm.'!D51</f>
        <v>545000</v>
      </c>
      <c r="E54" s="168"/>
      <c r="F54" s="168"/>
      <c r="G54" s="168"/>
      <c r="H54" s="168"/>
      <c r="I54" s="168"/>
      <c r="J54" s="272">
        <f>D54+E54+F54+G54+H54+I54</f>
        <v>545000</v>
      </c>
      <c r="K54" s="226">
        <f>C54+J54</f>
        <v>545000</v>
      </c>
    </row>
    <row r="55" spans="1:11" s="138" customFormat="1" ht="12" customHeight="1">
      <c r="A55" s="11" t="s">
        <v>170</v>
      </c>
      <c r="B55" s="140" t="s">
        <v>175</v>
      </c>
      <c r="C55" s="168">
        <f>'Önkorm.'!C52+'Közös Hiv.'!C25+'Műv. Ház'!C25</f>
        <v>0</v>
      </c>
      <c r="D55" s="168">
        <f>'Önkorm.'!D52</f>
        <v>0</v>
      </c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171</v>
      </c>
      <c r="B56" s="140" t="s">
        <v>176</v>
      </c>
      <c r="C56" s="168">
        <f>'Önkorm.'!C53+'Közös Hiv.'!C26+'Műv. Ház'!C26</f>
        <v>0</v>
      </c>
      <c r="D56" s="168">
        <f>'Önkorm.'!D53</f>
        <v>0</v>
      </c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168">
        <f>'Önkorm.'!C54+'Közös Hiv.'!C27+'Műv. Ház'!C27</f>
        <v>0</v>
      </c>
      <c r="D57" s="168">
        <f>'Önkorm.'!D54</f>
        <v>0</v>
      </c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126">
        <f>SUM(C59:C61)</f>
        <v>9332987</v>
      </c>
      <c r="D58" s="126">
        <f aca="true" t="shared" si="13" ref="D58:K58">SUM(D59:D61)</f>
        <v>-7440897</v>
      </c>
      <c r="E58" s="126">
        <f t="shared" si="13"/>
        <v>0</v>
      </c>
      <c r="F58" s="126">
        <f t="shared" si="13"/>
        <v>0</v>
      </c>
      <c r="G58" s="126">
        <f t="shared" si="13"/>
        <v>0</v>
      </c>
      <c r="H58" s="126">
        <f t="shared" si="13"/>
        <v>0</v>
      </c>
      <c r="I58" s="126">
        <f t="shared" si="13"/>
        <v>0</v>
      </c>
      <c r="J58" s="126">
        <f t="shared" si="13"/>
        <v>-7440897</v>
      </c>
      <c r="K58" s="68">
        <f t="shared" si="13"/>
        <v>1892090</v>
      </c>
    </row>
    <row r="59" spans="1:11" s="138" customFormat="1" ht="12" customHeight="1">
      <c r="A59" s="12" t="s">
        <v>56</v>
      </c>
      <c r="B59" s="139" t="s">
        <v>179</v>
      </c>
      <c r="C59" s="128">
        <f>'Önkorm.'!C56</f>
        <v>0</v>
      </c>
      <c r="D59" s="128">
        <f>'Önkorm.'!D56</f>
        <v>0</v>
      </c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21" customHeight="1">
      <c r="A60" s="11" t="s">
        <v>57</v>
      </c>
      <c r="B60" s="140" t="s">
        <v>285</v>
      </c>
      <c r="C60" s="128">
        <f>'Önkorm.'!C57</f>
        <v>9332987</v>
      </c>
      <c r="D60" s="128">
        <f>'Önkorm.'!D57</f>
        <v>-7440897</v>
      </c>
      <c r="E60" s="128">
        <f>'Önkorm.'!E57</f>
        <v>0</v>
      </c>
      <c r="F60" s="128">
        <f>'Önkorm.'!F57</f>
        <v>0</v>
      </c>
      <c r="G60" s="128">
        <f>'Önkorm.'!G57</f>
        <v>0</v>
      </c>
      <c r="H60" s="128">
        <f>'Önkorm.'!H57</f>
        <v>0</v>
      </c>
      <c r="I60" s="128">
        <f>'Önkorm.'!I57</f>
        <v>0</v>
      </c>
      <c r="J60" s="128">
        <f>'Önkorm.'!J57</f>
        <v>-7440897</v>
      </c>
      <c r="K60" s="166">
        <f>C60+J60</f>
        <v>1892090</v>
      </c>
    </row>
    <row r="61" spans="1:11" s="138" customFormat="1" ht="12" customHeight="1">
      <c r="A61" s="11" t="s">
        <v>182</v>
      </c>
      <c r="B61" s="140" t="s">
        <v>180</v>
      </c>
      <c r="C61" s="128">
        <f>'Önkorm.'!C58</f>
        <v>0</v>
      </c>
      <c r="D61" s="128">
        <f>'Önkorm.'!D58</f>
        <v>0</v>
      </c>
      <c r="E61" s="128"/>
      <c r="F61" s="128"/>
      <c r="G61" s="128"/>
      <c r="H61" s="128"/>
      <c r="I61" s="128"/>
      <c r="J61" s="167"/>
      <c r="K61" s="166">
        <f>C61+J61</f>
        <v>0</v>
      </c>
    </row>
    <row r="62" spans="1:11" s="138" customFormat="1" ht="12" customHeight="1" thickBot="1">
      <c r="A62" s="13" t="s">
        <v>183</v>
      </c>
      <c r="B62" s="71" t="s">
        <v>181</v>
      </c>
      <c r="C62" s="128">
        <f>'Önkorm.'!C59</f>
        <v>0</v>
      </c>
      <c r="D62" s="128">
        <f>'Önkorm.'!D59</f>
        <v>0</v>
      </c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126">
        <f>SUM(C64:C66)</f>
        <v>200000</v>
      </c>
      <c r="D63" s="126">
        <f aca="true" t="shared" si="14" ref="D63:K63">SUM(D64:D66)</f>
        <v>139129</v>
      </c>
      <c r="E63" s="126">
        <f t="shared" si="14"/>
        <v>0</v>
      </c>
      <c r="F63" s="126">
        <f t="shared" si="14"/>
        <v>0</v>
      </c>
      <c r="G63" s="126">
        <f t="shared" si="14"/>
        <v>0</v>
      </c>
      <c r="H63" s="126">
        <f t="shared" si="14"/>
        <v>0</v>
      </c>
      <c r="I63" s="126">
        <f t="shared" si="14"/>
        <v>0</v>
      </c>
      <c r="J63" s="126">
        <f t="shared" si="14"/>
        <v>139129</v>
      </c>
      <c r="K63" s="68">
        <f t="shared" si="14"/>
        <v>339129</v>
      </c>
    </row>
    <row r="64" spans="1:11" s="138" customFormat="1" ht="12" customHeight="1">
      <c r="A64" s="12" t="s">
        <v>99</v>
      </c>
      <c r="B64" s="139" t="s">
        <v>186</v>
      </c>
      <c r="C64" s="130">
        <f>'Önkorm.'!C61</f>
        <v>0</v>
      </c>
      <c r="D64" s="130">
        <f>'Önkorm.'!D61</f>
        <v>0</v>
      </c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130">
        <f>'Önkorm.'!C62</f>
        <v>200000</v>
      </c>
      <c r="D65" s="130">
        <f>'Önkorm.'!D62</f>
        <v>0</v>
      </c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200000</v>
      </c>
    </row>
    <row r="66" spans="1:11" s="138" customFormat="1" ht="12" customHeight="1">
      <c r="A66" s="11" t="s">
        <v>120</v>
      </c>
      <c r="B66" s="140" t="s">
        <v>187</v>
      </c>
      <c r="C66" s="130">
        <f>'Önkorm.'!C63</f>
        <v>0</v>
      </c>
      <c r="D66" s="130">
        <f>'Önkorm.'!D63</f>
        <v>139129</v>
      </c>
      <c r="E66" s="130"/>
      <c r="F66" s="130"/>
      <c r="G66" s="130"/>
      <c r="H66" s="130"/>
      <c r="I66" s="130"/>
      <c r="J66" s="275">
        <f>D66+E66+F66+G66+H66+I66</f>
        <v>139129</v>
      </c>
      <c r="K66" s="225">
        <f>C66+J66</f>
        <v>139129</v>
      </c>
    </row>
    <row r="67" spans="1:11" s="138" customFormat="1" ht="12" customHeight="1" thickBot="1">
      <c r="A67" s="13" t="s">
        <v>185</v>
      </c>
      <c r="B67" s="71" t="s">
        <v>188</v>
      </c>
      <c r="C67" s="130">
        <f>'Önkorm.'!C64</f>
        <v>0</v>
      </c>
      <c r="D67" s="130">
        <f>'Önkorm.'!D64</f>
        <v>0</v>
      </c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9" t="s">
        <v>333</v>
      </c>
      <c r="B68" s="18" t="s">
        <v>189</v>
      </c>
      <c r="C68" s="132">
        <f>+C11+C18+C25+C32+C40+C52+C58+C63</f>
        <v>523313824</v>
      </c>
      <c r="D68" s="132">
        <f aca="true" t="shared" si="15" ref="D68:K68">+D11+D18+D25+D32+D40+D52+D58+D63</f>
        <v>265893710</v>
      </c>
      <c r="E68" s="132">
        <f t="shared" si="15"/>
        <v>0</v>
      </c>
      <c r="F68" s="132">
        <f t="shared" si="15"/>
        <v>0</v>
      </c>
      <c r="G68" s="132">
        <f t="shared" si="15"/>
        <v>0</v>
      </c>
      <c r="H68" s="132">
        <f t="shared" si="15"/>
        <v>0</v>
      </c>
      <c r="I68" s="132">
        <f t="shared" si="15"/>
        <v>0</v>
      </c>
      <c r="J68" s="132">
        <f t="shared" si="15"/>
        <v>265893710</v>
      </c>
      <c r="K68" s="165">
        <f t="shared" si="15"/>
        <v>789207534</v>
      </c>
    </row>
    <row r="69" spans="1:11" s="138" customFormat="1" ht="12" customHeight="1" thickBot="1">
      <c r="A69" s="169" t="s">
        <v>190</v>
      </c>
      <c r="B69" s="69" t="s">
        <v>191</v>
      </c>
      <c r="C69" s="126">
        <f>SUM(C70:C72)</f>
        <v>0</v>
      </c>
      <c r="D69" s="126">
        <f aca="true" t="shared" si="16" ref="D69:K69">SUM(D70:D72)</f>
        <v>0</v>
      </c>
      <c r="E69" s="126">
        <f t="shared" si="16"/>
        <v>0</v>
      </c>
      <c r="F69" s="126">
        <f t="shared" si="16"/>
        <v>0</v>
      </c>
      <c r="G69" s="126">
        <f t="shared" si="16"/>
        <v>0</v>
      </c>
      <c r="H69" s="126">
        <f t="shared" si="16"/>
        <v>0</v>
      </c>
      <c r="I69" s="126">
        <f t="shared" si="16"/>
        <v>0</v>
      </c>
      <c r="J69" s="126">
        <f t="shared" si="16"/>
        <v>0</v>
      </c>
      <c r="K69" s="68">
        <f t="shared" si="16"/>
        <v>0</v>
      </c>
    </row>
    <row r="70" spans="1:11" s="138" customFormat="1" ht="12" customHeight="1">
      <c r="A70" s="12" t="s">
        <v>219</v>
      </c>
      <c r="B70" s="139" t="s">
        <v>192</v>
      </c>
      <c r="C70" s="130">
        <f>'Önkorm.'!C67</f>
        <v>0</v>
      </c>
      <c r="D70" s="130">
        <f>'Önkorm.'!D67</f>
        <v>0</v>
      </c>
      <c r="E70" s="130">
        <f>'Önkorm.'!E67</f>
        <v>0</v>
      </c>
      <c r="F70" s="130">
        <f>'Önkorm.'!F67</f>
        <v>0</v>
      </c>
      <c r="G70" s="130">
        <f>'Önkorm.'!G67</f>
        <v>0</v>
      </c>
      <c r="H70" s="130">
        <f>'Önkorm.'!H67</f>
        <v>0</v>
      </c>
      <c r="I70" s="130">
        <f>'Önkorm.'!I67</f>
        <v>0</v>
      </c>
      <c r="J70" s="130">
        <f>'Önkorm.'!J67</f>
        <v>0</v>
      </c>
      <c r="K70" s="225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130">
        <f>'Önkorm.'!C68</f>
        <v>0</v>
      </c>
      <c r="D71" s="130">
        <f>'Önkorm.'!D68</f>
        <v>0</v>
      </c>
      <c r="E71" s="130">
        <f>'Önkorm.'!E68</f>
        <v>0</v>
      </c>
      <c r="F71" s="130">
        <f>'Önkorm.'!F68</f>
        <v>0</v>
      </c>
      <c r="G71" s="130">
        <f>'Önkorm.'!G68</f>
        <v>0</v>
      </c>
      <c r="H71" s="130">
        <f>'Önkorm.'!H68</f>
        <v>0</v>
      </c>
      <c r="I71" s="130">
        <f>'Önkorm.'!I68</f>
        <v>0</v>
      </c>
      <c r="J71" s="130">
        <f>'Önkorm.'!J68</f>
        <v>0</v>
      </c>
      <c r="K71" s="225">
        <f>C71+J71</f>
        <v>0</v>
      </c>
    </row>
    <row r="72" spans="1:11" s="138" customFormat="1" ht="12" customHeight="1" thickBot="1">
      <c r="A72" s="15" t="s">
        <v>229</v>
      </c>
      <c r="B72" s="286" t="s">
        <v>318</v>
      </c>
      <c r="C72" s="130">
        <f>'Önkorm.'!C69</f>
        <v>0</v>
      </c>
      <c r="D72" s="130">
        <f>'Önkorm.'!D69</f>
        <v>0</v>
      </c>
      <c r="E72" s="130">
        <f>'Önkorm.'!E69</f>
        <v>0</v>
      </c>
      <c r="F72" s="130">
        <f>'Önkorm.'!F69</f>
        <v>0</v>
      </c>
      <c r="G72" s="130">
        <f>'Önkorm.'!G69</f>
        <v>0</v>
      </c>
      <c r="H72" s="130">
        <f>'Önkorm.'!H69</f>
        <v>0</v>
      </c>
      <c r="I72" s="130">
        <f>'Önkorm.'!I69</f>
        <v>0</v>
      </c>
      <c r="J72" s="130">
        <f>'Önkorm.'!J69</f>
        <v>0</v>
      </c>
      <c r="K72" s="287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126">
        <f>SUM(C74:C77)</f>
        <v>0</v>
      </c>
      <c r="D73" s="126">
        <f aca="true" t="shared" si="17" ref="D73:K73">SUM(D74:D77)</f>
        <v>0</v>
      </c>
      <c r="E73" s="126">
        <f t="shared" si="17"/>
        <v>0</v>
      </c>
      <c r="F73" s="126">
        <f t="shared" si="17"/>
        <v>0</v>
      </c>
      <c r="G73" s="126">
        <f t="shared" si="17"/>
        <v>0</v>
      </c>
      <c r="H73" s="126">
        <f t="shared" si="17"/>
        <v>0</v>
      </c>
      <c r="I73" s="126">
        <f t="shared" si="17"/>
        <v>0</v>
      </c>
      <c r="J73" s="126">
        <f t="shared" si="17"/>
        <v>0</v>
      </c>
      <c r="K73" s="68">
        <f t="shared" si="17"/>
        <v>0</v>
      </c>
    </row>
    <row r="74" spans="1:11" s="138" customFormat="1" ht="12" customHeight="1">
      <c r="A74" s="12" t="s">
        <v>79</v>
      </c>
      <c r="B74" s="244" t="s">
        <v>197</v>
      </c>
      <c r="C74" s="130">
        <f>'Önkorm.'!C71</f>
        <v>0</v>
      </c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428</v>
      </c>
      <c r="C75" s="130">
        <f>'Önkorm.'!C72</f>
        <v>0</v>
      </c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220</v>
      </c>
      <c r="B76" s="244" t="s">
        <v>198</v>
      </c>
      <c r="C76" s="130">
        <f>'Önkorm.'!C73</f>
        <v>0</v>
      </c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221</v>
      </c>
      <c r="B77" s="245" t="s">
        <v>429</v>
      </c>
      <c r="C77" s="130">
        <f>'Önkorm.'!C74</f>
        <v>0</v>
      </c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126">
        <f>SUM(C79:C80)</f>
        <v>180981295</v>
      </c>
      <c r="D78" s="126">
        <f aca="true" t="shared" si="18" ref="D78:K78">SUM(D79:D80)</f>
        <v>1107062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1107062</v>
      </c>
      <c r="K78" s="68">
        <f t="shared" si="18"/>
        <v>182088357</v>
      </c>
    </row>
    <row r="79" spans="1:11" s="138" customFormat="1" ht="12" customHeight="1">
      <c r="A79" s="12" t="s">
        <v>222</v>
      </c>
      <c r="B79" s="139" t="s">
        <v>201</v>
      </c>
      <c r="C79" s="130">
        <f>'Önkorm.'!C76+'Közös Hiv.'!C41+'Műv. Ház'!C40</f>
        <v>180981295</v>
      </c>
      <c r="D79" s="130">
        <f>'Önkorm.'!D76+'Közös Hiv.'!D41+'Műv. Ház'!D40</f>
        <v>1107062</v>
      </c>
      <c r="E79" s="130">
        <f>'Önkorm.'!E76+'Közös Hiv.'!E41+'Műv. Ház'!E40</f>
        <v>0</v>
      </c>
      <c r="F79" s="130">
        <f>'Önkorm.'!F76+'Közös Hiv.'!F41+'Műv. Ház'!F40</f>
        <v>0</v>
      </c>
      <c r="G79" s="130">
        <f>'Önkorm.'!G76+'Közös Hiv.'!G41+'Műv. Ház'!G40</f>
        <v>0</v>
      </c>
      <c r="H79" s="130">
        <f>'Önkorm.'!H76+'Közös Hiv.'!H41+'Műv. Ház'!H40</f>
        <v>0</v>
      </c>
      <c r="I79" s="130">
        <f>'Önkorm.'!I76+'Közös Hiv.'!I41+'Műv. Ház'!I40</f>
        <v>0</v>
      </c>
      <c r="J79" s="130">
        <f>'Önkorm.'!J76+'Közös Hiv.'!J41+'Műv. Ház'!J40</f>
        <v>1107062</v>
      </c>
      <c r="K79" s="225">
        <f>C79+J79</f>
        <v>182088357</v>
      </c>
    </row>
    <row r="80" spans="1:11" s="138" customFormat="1" ht="12" customHeight="1" thickBot="1">
      <c r="A80" s="13" t="s">
        <v>223</v>
      </c>
      <c r="B80" s="71" t="s">
        <v>202</v>
      </c>
      <c r="C80" s="130">
        <f>'Önkorm.'!C77+'Közös Hiv.'!C42+'Műv. Ház'!C41</f>
        <v>0</v>
      </c>
      <c r="D80" s="130">
        <f>'Önkorm.'!D77+'Közös Hiv.'!D42+'Műv. Ház'!D41</f>
        <v>0</v>
      </c>
      <c r="E80" s="130"/>
      <c r="F80" s="130"/>
      <c r="G80" s="130"/>
      <c r="H80" s="130"/>
      <c r="I80" s="130"/>
      <c r="J80" s="275">
        <f>D80+E80+F80+G80+H80+I80</f>
        <v>0</v>
      </c>
      <c r="K80" s="225"/>
    </row>
    <row r="81" spans="1:11" s="138" customFormat="1" ht="12" customHeight="1" thickBot="1">
      <c r="A81" s="169" t="s">
        <v>203</v>
      </c>
      <c r="B81" s="69" t="s">
        <v>204</v>
      </c>
      <c r="C81" s="126">
        <f>SUM(C82:C84)</f>
        <v>0</v>
      </c>
      <c r="D81" s="126">
        <f aca="true" t="shared" si="19" ref="D81:K81">SUM(D82:D84)</f>
        <v>9145169</v>
      </c>
      <c r="E81" s="126">
        <f t="shared" si="19"/>
        <v>0</v>
      </c>
      <c r="F81" s="126">
        <f t="shared" si="19"/>
        <v>0</v>
      </c>
      <c r="G81" s="126">
        <f t="shared" si="19"/>
        <v>0</v>
      </c>
      <c r="H81" s="126">
        <f t="shared" si="19"/>
        <v>0</v>
      </c>
      <c r="I81" s="126">
        <f t="shared" si="19"/>
        <v>0</v>
      </c>
      <c r="J81" s="126">
        <f t="shared" si="19"/>
        <v>9145169</v>
      </c>
      <c r="K81" s="68">
        <f t="shared" si="19"/>
        <v>9145169</v>
      </c>
    </row>
    <row r="82" spans="1:11" s="138" customFormat="1" ht="12" customHeight="1">
      <c r="A82" s="12" t="s">
        <v>224</v>
      </c>
      <c r="B82" s="139" t="s">
        <v>205</v>
      </c>
      <c r="C82" s="130">
        <f>'Önkorm.'!C79</f>
        <v>0</v>
      </c>
      <c r="D82" s="130">
        <f>'Önkorm.'!D79</f>
        <v>9145169</v>
      </c>
      <c r="E82" s="130"/>
      <c r="F82" s="130"/>
      <c r="G82" s="130"/>
      <c r="H82" s="130"/>
      <c r="I82" s="130"/>
      <c r="J82" s="275">
        <f>D82+E82+F82+G82+H82+I82</f>
        <v>9145169</v>
      </c>
      <c r="K82" s="225">
        <f>C82+J82</f>
        <v>9145169</v>
      </c>
    </row>
    <row r="83" spans="1:11" s="138" customFormat="1" ht="12" customHeight="1">
      <c r="A83" s="11" t="s">
        <v>225</v>
      </c>
      <c r="B83" s="140" t="s">
        <v>206</v>
      </c>
      <c r="C83" s="130">
        <f>'Önkorm.'!C80</f>
        <v>0</v>
      </c>
      <c r="D83" s="130">
        <f>'Önkorm.'!D80</f>
        <v>0</v>
      </c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226</v>
      </c>
      <c r="B84" s="71" t="s">
        <v>430</v>
      </c>
      <c r="C84" s="130">
        <f>'Önkorm.'!C81</f>
        <v>0</v>
      </c>
      <c r="D84" s="130">
        <f>'Önkorm.'!D81</f>
        <v>0</v>
      </c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126">
        <f>SUM(C86:C89)</f>
        <v>0</v>
      </c>
      <c r="D85" s="126">
        <f aca="true" t="shared" si="20" ref="D85:K85">SUM(D86:D89)</f>
        <v>0</v>
      </c>
      <c r="E85" s="126">
        <f t="shared" si="20"/>
        <v>0</v>
      </c>
      <c r="F85" s="126">
        <f t="shared" si="20"/>
        <v>0</v>
      </c>
      <c r="G85" s="126">
        <f t="shared" si="20"/>
        <v>0</v>
      </c>
      <c r="H85" s="126">
        <f t="shared" si="20"/>
        <v>0</v>
      </c>
      <c r="I85" s="126">
        <f t="shared" si="20"/>
        <v>0</v>
      </c>
      <c r="J85" s="126">
        <f t="shared" si="20"/>
        <v>0</v>
      </c>
      <c r="K85" s="68">
        <f t="shared" si="20"/>
        <v>0</v>
      </c>
    </row>
    <row r="86" spans="1:11" s="138" customFormat="1" ht="12" customHeight="1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5">
        <f aca="true" t="shared" si="21" ref="J86:J91">D86+E86+F86+G86+H86+I86</f>
        <v>0</v>
      </c>
      <c r="K86" s="225">
        <f aca="true" t="shared" si="22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5">
        <f t="shared" si="21"/>
        <v>0</v>
      </c>
      <c r="K87" s="225">
        <f t="shared" si="22"/>
        <v>0</v>
      </c>
    </row>
    <row r="88" spans="1:11" s="138" customFormat="1" ht="12" customHeight="1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5">
        <f t="shared" si="21"/>
        <v>0</v>
      </c>
      <c r="K88" s="225">
        <f t="shared" si="22"/>
        <v>0</v>
      </c>
    </row>
    <row r="89" spans="1:11" s="138" customFormat="1" ht="12" customHeight="1" thickBot="1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5">
        <f t="shared" si="21"/>
        <v>0</v>
      </c>
      <c r="K89" s="225">
        <f t="shared" si="22"/>
        <v>0</v>
      </c>
    </row>
    <row r="90" spans="1:11" s="138" customFormat="1" ht="12" customHeight="1" thickBot="1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1"/>
        <v>0</v>
      </c>
      <c r="K90" s="68">
        <f t="shared" si="22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1"/>
        <v>0</v>
      </c>
      <c r="K91" s="68">
        <f t="shared" si="22"/>
        <v>0</v>
      </c>
    </row>
    <row r="92" spans="1:11" s="138" customFormat="1" ht="15.75" customHeight="1" thickBot="1">
      <c r="A92" s="169" t="s">
        <v>230</v>
      </c>
      <c r="B92" s="69" t="s">
        <v>335</v>
      </c>
      <c r="C92" s="132">
        <f>+C69+C73+C78+C81+C85+C91+C90</f>
        <v>180981295</v>
      </c>
      <c r="D92" s="132">
        <f aca="true" t="shared" si="23" ref="D92:K92">+D69+D73+D78+D81+D85+D91+D90</f>
        <v>10252231</v>
      </c>
      <c r="E92" s="132">
        <f t="shared" si="23"/>
        <v>0</v>
      </c>
      <c r="F92" s="132">
        <f t="shared" si="23"/>
        <v>0</v>
      </c>
      <c r="G92" s="132">
        <f t="shared" si="23"/>
        <v>0</v>
      </c>
      <c r="H92" s="132">
        <f t="shared" si="23"/>
        <v>0</v>
      </c>
      <c r="I92" s="132">
        <f t="shared" si="23"/>
        <v>0</v>
      </c>
      <c r="J92" s="132">
        <f t="shared" si="23"/>
        <v>10252231</v>
      </c>
      <c r="K92" s="165">
        <f t="shared" si="23"/>
        <v>191233526</v>
      </c>
    </row>
    <row r="93" spans="1:11" s="138" customFormat="1" ht="25.5" customHeight="1" thickBot="1">
      <c r="A93" s="170" t="s">
        <v>334</v>
      </c>
      <c r="B93" s="319" t="s">
        <v>336</v>
      </c>
      <c r="C93" s="132">
        <f>+C68+C92</f>
        <v>704295119</v>
      </c>
      <c r="D93" s="132">
        <f aca="true" t="shared" si="24" ref="D93:K93">+D68+D92</f>
        <v>276145941</v>
      </c>
      <c r="E93" s="132">
        <f t="shared" si="24"/>
        <v>0</v>
      </c>
      <c r="F93" s="132">
        <f t="shared" si="24"/>
        <v>0</v>
      </c>
      <c r="G93" s="132">
        <f t="shared" si="24"/>
        <v>0</v>
      </c>
      <c r="H93" s="132">
        <f t="shared" si="24"/>
        <v>0</v>
      </c>
      <c r="I93" s="132">
        <f t="shared" si="24"/>
        <v>0</v>
      </c>
      <c r="J93" s="132">
        <f t="shared" si="24"/>
        <v>276145941</v>
      </c>
      <c r="K93" s="165">
        <f t="shared" si="24"/>
        <v>980441060</v>
      </c>
    </row>
    <row r="94" spans="1:3" s="138" customFormat="1" ht="30.75" customHeight="1">
      <c r="A94" s="2"/>
      <c r="B94" s="3"/>
      <c r="C94" s="73"/>
    </row>
    <row r="95" spans="1:11" ht="16.5" customHeight="1">
      <c r="A95" s="515" t="s">
        <v>31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</row>
    <row r="96" spans="1:11" s="145" customFormat="1" ht="16.5" customHeight="1" thickBot="1">
      <c r="A96" s="517" t="s">
        <v>82</v>
      </c>
      <c r="B96" s="517"/>
      <c r="C96" s="49"/>
      <c r="K96" s="49" t="str">
        <f>K7</f>
        <v>Forintban!</v>
      </c>
    </row>
    <row r="97" spans="1:11" ht="15.75">
      <c r="A97" s="505" t="s">
        <v>46</v>
      </c>
      <c r="B97" s="507" t="s">
        <v>369</v>
      </c>
      <c r="C97" s="509" t="str">
        <f>+CONCATENATE(LEFT(RM_ÖSSZEFÜGGÉSEK!A6,4),". évi")</f>
        <v>2020. évi</v>
      </c>
      <c r="D97" s="510"/>
      <c r="E97" s="511"/>
      <c r="F97" s="511"/>
      <c r="G97" s="511"/>
      <c r="H97" s="511"/>
      <c r="I97" s="511"/>
      <c r="J97" s="511"/>
      <c r="K97" s="512"/>
    </row>
    <row r="98" spans="1:11" ht="48.75" thickBot="1">
      <c r="A98" s="506"/>
      <c r="B98" s="508"/>
      <c r="C98" s="433" t="s">
        <v>368</v>
      </c>
      <c r="D98" s="434" t="str">
        <f aca="true" t="shared" si="25" ref="D98:I98">D9</f>
        <v>1. sz. módosítás </v>
      </c>
      <c r="E98" s="434" t="str">
        <f t="shared" si="25"/>
        <v>2. sz. módosítás </v>
      </c>
      <c r="F98" s="434" t="str">
        <f t="shared" si="25"/>
        <v>3. sz. módosítás </v>
      </c>
      <c r="G98" s="434" t="str">
        <f t="shared" si="25"/>
        <v>4. sz. módosítás </v>
      </c>
      <c r="H98" s="434" t="str">
        <f t="shared" si="25"/>
        <v>5. sz. módosítás </v>
      </c>
      <c r="I98" s="434" t="str">
        <f t="shared" si="25"/>
        <v>6. sz. módosítás </v>
      </c>
      <c r="J98" s="435" t="s">
        <v>431</v>
      </c>
      <c r="K98" s="436" t="str">
        <f>K9</f>
        <v>1.számú módosítás utáni előirányzat</v>
      </c>
    </row>
    <row r="99" spans="1:11" s="137" customFormat="1" ht="12" customHeight="1" thickBot="1">
      <c r="A99" s="24" t="s">
        <v>344</v>
      </c>
      <c r="B99" s="25" t="s">
        <v>345</v>
      </c>
      <c r="C99" s="284" t="s">
        <v>346</v>
      </c>
      <c r="D99" s="284" t="s">
        <v>348</v>
      </c>
      <c r="E99" s="285" t="s">
        <v>347</v>
      </c>
      <c r="F99" s="285" t="s">
        <v>349</v>
      </c>
      <c r="G99" s="285" t="s">
        <v>350</v>
      </c>
      <c r="H99" s="285" t="s">
        <v>351</v>
      </c>
      <c r="I99" s="285" t="s">
        <v>453</v>
      </c>
      <c r="J99" s="285" t="s">
        <v>454</v>
      </c>
      <c r="K99" s="300" t="s">
        <v>455</v>
      </c>
    </row>
    <row r="100" spans="1:11" ht="12" customHeight="1" thickBot="1">
      <c r="A100" s="19" t="s">
        <v>3</v>
      </c>
      <c r="B100" s="23" t="s">
        <v>294</v>
      </c>
      <c r="C100" s="125">
        <f>C101+C102+C103+C104+C105+C118</f>
        <v>585212694</v>
      </c>
      <c r="D100" s="125">
        <f aca="true" t="shared" si="26" ref="D100:K100">D101+D102+D103+D104+D105+D118</f>
        <v>97110472</v>
      </c>
      <c r="E100" s="125">
        <f t="shared" si="26"/>
        <v>0</v>
      </c>
      <c r="F100" s="125">
        <f t="shared" si="26"/>
        <v>0</v>
      </c>
      <c r="G100" s="125">
        <f t="shared" si="26"/>
        <v>0</v>
      </c>
      <c r="H100" s="125">
        <f t="shared" si="26"/>
        <v>0</v>
      </c>
      <c r="I100" s="125">
        <f t="shared" si="26"/>
        <v>0</v>
      </c>
      <c r="J100" s="125">
        <f t="shared" si="26"/>
        <v>97110472</v>
      </c>
      <c r="K100" s="182">
        <f t="shared" si="26"/>
        <v>682323166</v>
      </c>
    </row>
    <row r="101" spans="1:11" ht="12" customHeight="1">
      <c r="A101" s="14" t="s">
        <v>58</v>
      </c>
      <c r="B101" s="7" t="s">
        <v>32</v>
      </c>
      <c r="C101" s="268">
        <f>'Önkorm.'!C94+'Közös Hiv.'!C47+'Műv. Ház'!C46</f>
        <v>167382918</v>
      </c>
      <c r="D101" s="268">
        <f>'Önkorm.'!D94+'Közös Hiv.'!D47+'Műv. Ház'!D46</f>
        <v>22413200</v>
      </c>
      <c r="E101" s="186"/>
      <c r="F101" s="186"/>
      <c r="G101" s="186"/>
      <c r="H101" s="186"/>
      <c r="I101" s="186"/>
      <c r="J101" s="276">
        <f>D101+E101+F101+G101+H101+I101</f>
        <v>22413200</v>
      </c>
      <c r="K101" s="227">
        <f aca="true" t="shared" si="27" ref="K101:K120">C101+J101</f>
        <v>189796118</v>
      </c>
    </row>
    <row r="102" spans="1:11" ht="12" customHeight="1">
      <c r="A102" s="11" t="s">
        <v>59</v>
      </c>
      <c r="B102" s="5" t="s">
        <v>101</v>
      </c>
      <c r="C102" s="127">
        <f>'Önkorm.'!C95+'Közös Hiv.'!C48+'Műv. Ház'!C47</f>
        <v>31033298</v>
      </c>
      <c r="D102" s="127">
        <f>'Önkorm.'!D95+'Közös Hiv.'!D48+'Műv. Ház'!D47</f>
        <v>200000</v>
      </c>
      <c r="E102" s="127"/>
      <c r="F102" s="127"/>
      <c r="G102" s="127"/>
      <c r="H102" s="127"/>
      <c r="I102" s="127"/>
      <c r="J102" s="277">
        <f>D102+E102+F102+G102+H102+I102</f>
        <v>200000</v>
      </c>
      <c r="K102" s="223">
        <f t="shared" si="27"/>
        <v>31233298</v>
      </c>
    </row>
    <row r="103" spans="1:11" ht="12" customHeight="1">
      <c r="A103" s="11" t="s">
        <v>60</v>
      </c>
      <c r="B103" s="5" t="s">
        <v>77</v>
      </c>
      <c r="C103" s="129">
        <f>'Önkorm.'!C96+'Közös Hiv.'!C49+'Műv. Ház'!C48</f>
        <v>148155839</v>
      </c>
      <c r="D103" s="129">
        <f>'Önkorm.'!D96+'Közös Hiv.'!D49+'Műv. Ház'!D48</f>
        <v>-4312651</v>
      </c>
      <c r="E103" s="129">
        <f>'Önkorm.'!E96+'Közös Hiv.'!E49+'Műv. Ház'!E48</f>
        <v>0</v>
      </c>
      <c r="F103" s="129">
        <f>'Önkorm.'!F96+'Közös Hiv.'!F49+'Műv. Ház'!F48</f>
        <v>0</v>
      </c>
      <c r="G103" s="129">
        <f>'Önkorm.'!G96+'Közös Hiv.'!G49+'Műv. Ház'!G48</f>
        <v>0</v>
      </c>
      <c r="H103" s="129">
        <f>'Önkorm.'!H96+'Közös Hiv.'!H49+'Műv. Ház'!H48</f>
        <v>0</v>
      </c>
      <c r="I103" s="129">
        <f>'Önkorm.'!I96+'Közös Hiv.'!I49+'Műv. Ház'!I48</f>
        <v>0</v>
      </c>
      <c r="J103" s="129">
        <f>'Önkorm.'!J96+'Közös Hiv.'!J49+'Műv. Ház'!J48</f>
        <v>-4312651</v>
      </c>
      <c r="K103" s="224">
        <f t="shared" si="27"/>
        <v>143843188</v>
      </c>
    </row>
    <row r="104" spans="1:11" ht="12" customHeight="1">
      <c r="A104" s="11" t="s">
        <v>61</v>
      </c>
      <c r="B104" s="8" t="s">
        <v>102</v>
      </c>
      <c r="C104" s="129">
        <f>'Közös Hiv.'!C50+'Műv. Ház'!C49+'Önkorm.'!C97</f>
        <v>9400000</v>
      </c>
      <c r="D104" s="129">
        <f>'Közös Hiv.'!D50+'Műv. Ház'!D49+'Önkorm.'!D97</f>
        <v>0</v>
      </c>
      <c r="E104" s="129">
        <f>'Közös Hiv.'!E50+'Műv. Ház'!E49+'Önkorm.'!E97</f>
        <v>0</v>
      </c>
      <c r="F104" s="129">
        <f>'Közös Hiv.'!F50+'Műv. Ház'!F49+'Önkorm.'!F97</f>
        <v>0</v>
      </c>
      <c r="G104" s="129">
        <f>'Közös Hiv.'!G50+'Műv. Ház'!G49+'Önkorm.'!G97</f>
        <v>0</v>
      </c>
      <c r="H104" s="129">
        <f>'Közös Hiv.'!H50+'Műv. Ház'!H49+'Önkorm.'!H97</f>
        <v>0</v>
      </c>
      <c r="I104" s="129">
        <f>'Közös Hiv.'!I50+'Műv. Ház'!I49+'Önkorm.'!I97</f>
        <v>0</v>
      </c>
      <c r="J104" s="129">
        <f>'Közös Hiv.'!J50+'Műv. Ház'!J49+'Önkorm.'!J97</f>
        <v>0</v>
      </c>
      <c r="K104" s="224">
        <f t="shared" si="27"/>
        <v>9400000</v>
      </c>
    </row>
    <row r="105" spans="1:11" ht="12" customHeight="1">
      <c r="A105" s="11" t="s">
        <v>69</v>
      </c>
      <c r="B105" s="16" t="s">
        <v>103</v>
      </c>
      <c r="C105" s="129">
        <f>'Önkorm.'!C98+'Közös Hiv.'!C51+'Műv. Ház'!C50</f>
        <v>209240639</v>
      </c>
      <c r="D105" s="129">
        <f>'Önkorm.'!D98+'Közös Hiv.'!D51+'Műv. Ház'!D50</f>
        <v>-11627385</v>
      </c>
      <c r="E105" s="129">
        <f>'Önkorm.'!E98+'Közös Hiv.'!E51+'Műv. Ház'!E50</f>
        <v>0</v>
      </c>
      <c r="F105" s="129">
        <f>'Önkorm.'!F98+'Közös Hiv.'!F51+'Műv. Ház'!F50</f>
        <v>0</v>
      </c>
      <c r="G105" s="129">
        <f>'Önkorm.'!G98+'Közös Hiv.'!G51+'Műv. Ház'!G50</f>
        <v>0</v>
      </c>
      <c r="H105" s="129">
        <f>'Önkorm.'!H98+'Közös Hiv.'!H51+'Műv. Ház'!H50</f>
        <v>0</v>
      </c>
      <c r="I105" s="129">
        <f>'Önkorm.'!I98+'Közös Hiv.'!I51+'Műv. Ház'!I50</f>
        <v>0</v>
      </c>
      <c r="J105" s="129">
        <f>'Önkorm.'!J98+'Közös Hiv.'!J51+'Műv. Ház'!J50</f>
        <v>-11627385</v>
      </c>
      <c r="K105" s="224">
        <f t="shared" si="27"/>
        <v>197613254</v>
      </c>
    </row>
    <row r="106" spans="1:11" ht="12" customHeight="1">
      <c r="A106" s="11" t="s">
        <v>62</v>
      </c>
      <c r="B106" s="5" t="s">
        <v>299</v>
      </c>
      <c r="C106" s="129">
        <f>'Önkorm.'!C99</f>
        <v>0</v>
      </c>
      <c r="D106" s="129">
        <f>'Önkorm.'!D99</f>
        <v>525015</v>
      </c>
      <c r="E106" s="129">
        <f>'Önkorm.'!E99</f>
        <v>0</v>
      </c>
      <c r="F106" s="129">
        <f>'Önkorm.'!F99</f>
        <v>0</v>
      </c>
      <c r="G106" s="129">
        <f>'Önkorm.'!G99</f>
        <v>0</v>
      </c>
      <c r="H106" s="129">
        <f>'Önkorm.'!H99</f>
        <v>0</v>
      </c>
      <c r="I106" s="129">
        <f>'Önkorm.'!I99</f>
        <v>0</v>
      </c>
      <c r="J106" s="129">
        <f>'Önkorm.'!J99</f>
        <v>525015</v>
      </c>
      <c r="K106" s="224">
        <f t="shared" si="27"/>
        <v>525015</v>
      </c>
    </row>
    <row r="107" spans="1:11" ht="12" customHeight="1">
      <c r="A107" s="11" t="s">
        <v>63</v>
      </c>
      <c r="B107" s="52" t="s">
        <v>298</v>
      </c>
      <c r="C107" s="129">
        <f>'Önkorm.'!C100</f>
        <v>0</v>
      </c>
      <c r="D107" s="129">
        <f>'Önkorm.'!D100</f>
        <v>0</v>
      </c>
      <c r="E107" s="129">
        <f>'Önkorm.'!E100</f>
        <v>0</v>
      </c>
      <c r="F107" s="129">
        <f>'Önkorm.'!F100</f>
        <v>0</v>
      </c>
      <c r="G107" s="129">
        <f>'Önkorm.'!G100</f>
        <v>0</v>
      </c>
      <c r="H107" s="129">
        <f>'Önkorm.'!H100</f>
        <v>0</v>
      </c>
      <c r="I107" s="129">
        <f>'Önkorm.'!I100</f>
        <v>0</v>
      </c>
      <c r="J107" s="129">
        <f>'Önkorm.'!J100</f>
        <v>0</v>
      </c>
      <c r="K107" s="224">
        <f t="shared" si="27"/>
        <v>0</v>
      </c>
    </row>
    <row r="108" spans="1:11" ht="12" customHeight="1">
      <c r="A108" s="11" t="s">
        <v>70</v>
      </c>
      <c r="B108" s="52" t="s">
        <v>297</v>
      </c>
      <c r="C108" s="129">
        <f>'Önkorm.'!C101</f>
        <v>0</v>
      </c>
      <c r="D108" s="129">
        <f>'Önkorm.'!D101</f>
        <v>0</v>
      </c>
      <c r="E108" s="129">
        <f>'Önkorm.'!E101</f>
        <v>0</v>
      </c>
      <c r="F108" s="129">
        <f>'Önkorm.'!F101</f>
        <v>0</v>
      </c>
      <c r="G108" s="129">
        <f>'Önkorm.'!G101</f>
        <v>0</v>
      </c>
      <c r="H108" s="129">
        <f>'Önkorm.'!H101</f>
        <v>0</v>
      </c>
      <c r="I108" s="129">
        <f>'Önkorm.'!I101</f>
        <v>0</v>
      </c>
      <c r="J108" s="129">
        <f>'Önkorm.'!J101</f>
        <v>0</v>
      </c>
      <c r="K108" s="224">
        <f t="shared" si="27"/>
        <v>0</v>
      </c>
    </row>
    <row r="109" spans="1:11" ht="12" customHeight="1">
      <c r="A109" s="11" t="s">
        <v>71</v>
      </c>
      <c r="B109" s="50" t="s">
        <v>233</v>
      </c>
      <c r="C109" s="129">
        <f>'Önkorm.'!C102</f>
        <v>0</v>
      </c>
      <c r="D109" s="129">
        <f>'Önkorm.'!D102</f>
        <v>0</v>
      </c>
      <c r="E109" s="129">
        <f>'Önkorm.'!E102</f>
        <v>0</v>
      </c>
      <c r="F109" s="129">
        <f>'Önkorm.'!F102</f>
        <v>0</v>
      </c>
      <c r="G109" s="129">
        <f>'Önkorm.'!G102</f>
        <v>0</v>
      </c>
      <c r="H109" s="129">
        <f>'Önkorm.'!H102</f>
        <v>0</v>
      </c>
      <c r="I109" s="129">
        <f>'Önkorm.'!I102</f>
        <v>0</v>
      </c>
      <c r="J109" s="129">
        <f>'Önkorm.'!J102</f>
        <v>0</v>
      </c>
      <c r="K109" s="224">
        <f t="shared" si="27"/>
        <v>0</v>
      </c>
    </row>
    <row r="110" spans="1:11" ht="12" customHeight="1">
      <c r="A110" s="11" t="s">
        <v>72</v>
      </c>
      <c r="B110" s="51" t="s">
        <v>234</v>
      </c>
      <c r="C110" s="129">
        <f>'Önkorm.'!C103</f>
        <v>0</v>
      </c>
      <c r="D110" s="129">
        <f>'Önkorm.'!D103</f>
        <v>0</v>
      </c>
      <c r="E110" s="129">
        <f>'Önkorm.'!E103</f>
        <v>0</v>
      </c>
      <c r="F110" s="129">
        <f>'Önkorm.'!F103</f>
        <v>0</v>
      </c>
      <c r="G110" s="129">
        <f>'Önkorm.'!G103</f>
        <v>0</v>
      </c>
      <c r="H110" s="129">
        <f>'Önkorm.'!H103</f>
        <v>0</v>
      </c>
      <c r="I110" s="129">
        <f>'Önkorm.'!I103</f>
        <v>0</v>
      </c>
      <c r="J110" s="129">
        <f>'Önkorm.'!J103</f>
        <v>0</v>
      </c>
      <c r="K110" s="224">
        <f t="shared" si="27"/>
        <v>0</v>
      </c>
    </row>
    <row r="111" spans="1:11" ht="12" customHeight="1">
      <c r="A111" s="11" t="s">
        <v>73</v>
      </c>
      <c r="B111" s="51" t="s">
        <v>235</v>
      </c>
      <c r="C111" s="129">
        <f>'Önkorm.'!C104</f>
        <v>0</v>
      </c>
      <c r="D111" s="129">
        <f>'Önkorm.'!D104</f>
        <v>0</v>
      </c>
      <c r="E111" s="129">
        <f>'Önkorm.'!E104</f>
        <v>0</v>
      </c>
      <c r="F111" s="129">
        <f>'Önkorm.'!F104</f>
        <v>0</v>
      </c>
      <c r="G111" s="129">
        <f>'Önkorm.'!G104</f>
        <v>0</v>
      </c>
      <c r="H111" s="129">
        <f>'Önkorm.'!H104</f>
        <v>0</v>
      </c>
      <c r="I111" s="129">
        <f>'Önkorm.'!I104</f>
        <v>0</v>
      </c>
      <c r="J111" s="129">
        <f>'Önkorm.'!J104</f>
        <v>0</v>
      </c>
      <c r="K111" s="224">
        <f t="shared" si="27"/>
        <v>0</v>
      </c>
    </row>
    <row r="112" spans="1:11" ht="12" customHeight="1">
      <c r="A112" s="11" t="s">
        <v>75</v>
      </c>
      <c r="B112" s="50" t="s">
        <v>236</v>
      </c>
      <c r="C112" s="129">
        <f>'Önkorm.'!C105</f>
        <v>121740639</v>
      </c>
      <c r="D112" s="129">
        <f>'Önkorm.'!D105</f>
        <v>-3000000</v>
      </c>
      <c r="E112" s="129">
        <f>'Önkorm.'!E105</f>
        <v>0</v>
      </c>
      <c r="F112" s="129">
        <f>'Önkorm.'!F105</f>
        <v>0</v>
      </c>
      <c r="G112" s="129">
        <f>'Önkorm.'!G105</f>
        <v>0</v>
      </c>
      <c r="H112" s="129">
        <f>'Önkorm.'!H105</f>
        <v>0</v>
      </c>
      <c r="I112" s="129">
        <f>'Önkorm.'!I105</f>
        <v>0</v>
      </c>
      <c r="J112" s="129">
        <f>'Önkorm.'!J105</f>
        <v>-3000000</v>
      </c>
      <c r="K112" s="224">
        <f t="shared" si="27"/>
        <v>118740639</v>
      </c>
    </row>
    <row r="113" spans="1:11" ht="12" customHeight="1">
      <c r="A113" s="11" t="s">
        <v>104</v>
      </c>
      <c r="B113" s="50" t="s">
        <v>237</v>
      </c>
      <c r="C113" s="129">
        <f>'Önkorm.'!C106</f>
        <v>0</v>
      </c>
      <c r="D113" s="129">
        <f>'Önkorm.'!D106</f>
        <v>0</v>
      </c>
      <c r="E113" s="129">
        <f>'Önkorm.'!E106</f>
        <v>0</v>
      </c>
      <c r="F113" s="129">
        <f>'Önkorm.'!F106</f>
        <v>0</v>
      </c>
      <c r="G113" s="129">
        <f>'Önkorm.'!G106</f>
        <v>0</v>
      </c>
      <c r="H113" s="129">
        <f>'Önkorm.'!H106</f>
        <v>0</v>
      </c>
      <c r="I113" s="129">
        <f>'Önkorm.'!I106</f>
        <v>0</v>
      </c>
      <c r="J113" s="129">
        <f>'Önkorm.'!J106</f>
        <v>0</v>
      </c>
      <c r="K113" s="224">
        <f t="shared" si="27"/>
        <v>0</v>
      </c>
    </row>
    <row r="114" spans="1:11" ht="12" customHeight="1">
      <c r="A114" s="11" t="s">
        <v>231</v>
      </c>
      <c r="B114" s="51" t="s">
        <v>238</v>
      </c>
      <c r="C114" s="129">
        <f>'Önkorm.'!C107</f>
        <v>0</v>
      </c>
      <c r="D114" s="129">
        <f>'Önkorm.'!D107</f>
        <v>0</v>
      </c>
      <c r="E114" s="129">
        <f>'Önkorm.'!E107</f>
        <v>0</v>
      </c>
      <c r="F114" s="129">
        <f>'Önkorm.'!F107</f>
        <v>0</v>
      </c>
      <c r="G114" s="129">
        <f>'Önkorm.'!G107</f>
        <v>0</v>
      </c>
      <c r="H114" s="129">
        <f>'Önkorm.'!H107</f>
        <v>0</v>
      </c>
      <c r="I114" s="129">
        <f>'Önkorm.'!I107</f>
        <v>0</v>
      </c>
      <c r="J114" s="129">
        <f>'Önkorm.'!J107</f>
        <v>0</v>
      </c>
      <c r="K114" s="224">
        <f t="shared" si="27"/>
        <v>0</v>
      </c>
    </row>
    <row r="115" spans="1:11" ht="12" customHeight="1">
      <c r="A115" s="10" t="s">
        <v>232</v>
      </c>
      <c r="B115" s="52" t="s">
        <v>239</v>
      </c>
      <c r="C115" s="129">
        <f>'Önkorm.'!C108</f>
        <v>0</v>
      </c>
      <c r="D115" s="129">
        <f>'Önkorm.'!D108</f>
        <v>0</v>
      </c>
      <c r="E115" s="129">
        <f>'Önkorm.'!E108</f>
        <v>0</v>
      </c>
      <c r="F115" s="129">
        <f>'Önkorm.'!F108</f>
        <v>0</v>
      </c>
      <c r="G115" s="129">
        <f>'Önkorm.'!G108</f>
        <v>0</v>
      </c>
      <c r="H115" s="129">
        <f>'Önkorm.'!H108</f>
        <v>0</v>
      </c>
      <c r="I115" s="129">
        <f>'Önkorm.'!I108</f>
        <v>0</v>
      </c>
      <c r="J115" s="129">
        <f>'Önkorm.'!J108</f>
        <v>0</v>
      </c>
      <c r="K115" s="224">
        <f t="shared" si="27"/>
        <v>0</v>
      </c>
    </row>
    <row r="116" spans="1:11" ht="12" customHeight="1">
      <c r="A116" s="11" t="s">
        <v>295</v>
      </c>
      <c r="B116" s="52" t="s">
        <v>240</v>
      </c>
      <c r="C116" s="129">
        <f>'Önkorm.'!C109</f>
        <v>0</v>
      </c>
      <c r="D116" s="129">
        <f>'Önkorm.'!D109</f>
        <v>0</v>
      </c>
      <c r="E116" s="129">
        <f>'Önkorm.'!E109</f>
        <v>0</v>
      </c>
      <c r="F116" s="129">
        <f>'Önkorm.'!F109</f>
        <v>0</v>
      </c>
      <c r="G116" s="129">
        <f>'Önkorm.'!G109</f>
        <v>0</v>
      </c>
      <c r="H116" s="129">
        <f>'Önkorm.'!H109</f>
        <v>0</v>
      </c>
      <c r="I116" s="129">
        <f>'Önkorm.'!I109</f>
        <v>0</v>
      </c>
      <c r="J116" s="129">
        <f>'Önkorm.'!J109</f>
        <v>0</v>
      </c>
      <c r="K116" s="224">
        <f t="shared" si="27"/>
        <v>0</v>
      </c>
    </row>
    <row r="117" spans="1:11" ht="12" customHeight="1">
      <c r="A117" s="13" t="s">
        <v>296</v>
      </c>
      <c r="B117" s="52" t="s">
        <v>241</v>
      </c>
      <c r="C117" s="129">
        <f>'Önkorm.'!C110</f>
        <v>87500000</v>
      </c>
      <c r="D117" s="129">
        <f>'Önkorm.'!D110</f>
        <v>-9152400</v>
      </c>
      <c r="E117" s="129">
        <f>'Önkorm.'!E110</f>
        <v>0</v>
      </c>
      <c r="F117" s="129">
        <f>'Önkorm.'!F110</f>
        <v>0</v>
      </c>
      <c r="G117" s="129">
        <f>'Önkorm.'!G110</f>
        <v>0</v>
      </c>
      <c r="H117" s="129">
        <f>'Önkorm.'!H110</f>
        <v>0</v>
      </c>
      <c r="I117" s="129">
        <f>'Önkorm.'!I110</f>
        <v>0</v>
      </c>
      <c r="J117" s="129">
        <f>'Önkorm.'!J110</f>
        <v>-9152400</v>
      </c>
      <c r="K117" s="224">
        <f t="shared" si="27"/>
        <v>78347600</v>
      </c>
    </row>
    <row r="118" spans="1:11" ht="12" customHeight="1">
      <c r="A118" s="11" t="s">
        <v>300</v>
      </c>
      <c r="B118" s="8" t="s">
        <v>33</v>
      </c>
      <c r="C118" s="127">
        <f>'Önkorm.'!C111</f>
        <v>20000000</v>
      </c>
      <c r="D118" s="127">
        <f>'Önkorm.'!D111</f>
        <v>90437308</v>
      </c>
      <c r="E118" s="127">
        <f>'Önkorm.'!E111</f>
        <v>0</v>
      </c>
      <c r="F118" s="127">
        <f>'Önkorm.'!F111</f>
        <v>0</v>
      </c>
      <c r="G118" s="127">
        <f>'Önkorm.'!G111</f>
        <v>0</v>
      </c>
      <c r="H118" s="127">
        <f>'Önkorm.'!H111</f>
        <v>0</v>
      </c>
      <c r="I118" s="127">
        <f>'Önkorm.'!I111</f>
        <v>0</v>
      </c>
      <c r="J118" s="127">
        <f>'Önkorm.'!J111</f>
        <v>90437308</v>
      </c>
      <c r="K118" s="223">
        <f t="shared" si="27"/>
        <v>110437308</v>
      </c>
    </row>
    <row r="119" spans="1:11" ht="12" customHeight="1">
      <c r="A119" s="11" t="s">
        <v>301</v>
      </c>
      <c r="B119" s="5" t="s">
        <v>303</v>
      </c>
      <c r="C119" s="127">
        <f>'Önkorm.'!C112</f>
        <v>20000000</v>
      </c>
      <c r="D119" s="127">
        <f>'Önkorm.'!D112</f>
        <v>90437308</v>
      </c>
      <c r="E119" s="127">
        <f>'Önkorm.'!E112</f>
        <v>0</v>
      </c>
      <c r="F119" s="127">
        <f>'Önkorm.'!F112</f>
        <v>0</v>
      </c>
      <c r="G119" s="127">
        <f>'Önkorm.'!G112</f>
        <v>0</v>
      </c>
      <c r="H119" s="127">
        <f>'Önkorm.'!H112</f>
        <v>0</v>
      </c>
      <c r="I119" s="127">
        <f>'Önkorm.'!I112</f>
        <v>0</v>
      </c>
      <c r="J119" s="127">
        <f>'Önkorm.'!J112</f>
        <v>90437308</v>
      </c>
      <c r="K119" s="223">
        <f t="shared" si="27"/>
        <v>110437308</v>
      </c>
    </row>
    <row r="120" spans="1:11" ht="12" customHeight="1" thickBot="1">
      <c r="A120" s="15" t="s">
        <v>302</v>
      </c>
      <c r="B120" s="178" t="s">
        <v>304</v>
      </c>
      <c r="C120" s="187"/>
      <c r="D120" s="187"/>
      <c r="E120" s="187"/>
      <c r="F120" s="187"/>
      <c r="G120" s="187"/>
      <c r="H120" s="187"/>
      <c r="I120" s="187"/>
      <c r="J120" s="279">
        <f>D120+E120+F120+G120+H120+I120</f>
        <v>0</v>
      </c>
      <c r="K120" s="228">
        <f t="shared" si="27"/>
        <v>0</v>
      </c>
    </row>
    <row r="121" spans="1:11" ht="12" customHeight="1" thickBot="1">
      <c r="A121" s="176" t="s">
        <v>4</v>
      </c>
      <c r="B121" s="177" t="s">
        <v>242</v>
      </c>
      <c r="C121" s="188">
        <f>+C122+C124+C126</f>
        <v>109934749</v>
      </c>
      <c r="D121" s="126">
        <f aca="true" t="shared" si="28" ref="D121:K121">+D122+D124+D126</f>
        <v>179035469</v>
      </c>
      <c r="E121" s="188">
        <f t="shared" si="28"/>
        <v>0</v>
      </c>
      <c r="F121" s="188">
        <f t="shared" si="28"/>
        <v>0</v>
      </c>
      <c r="G121" s="188">
        <f t="shared" si="28"/>
        <v>0</v>
      </c>
      <c r="H121" s="188">
        <f t="shared" si="28"/>
        <v>0</v>
      </c>
      <c r="I121" s="188">
        <f t="shared" si="28"/>
        <v>0</v>
      </c>
      <c r="J121" s="188">
        <f t="shared" si="28"/>
        <v>179035469</v>
      </c>
      <c r="K121" s="183">
        <f t="shared" si="28"/>
        <v>288970218</v>
      </c>
    </row>
    <row r="122" spans="1:11" ht="12" customHeight="1">
      <c r="A122" s="12" t="s">
        <v>64</v>
      </c>
      <c r="B122" s="5" t="s">
        <v>119</v>
      </c>
      <c r="C122" s="128">
        <f>'Önkorm.'!C115+'Közös Hiv.'!C53+'Műv. Ház'!C52</f>
        <v>43136139</v>
      </c>
      <c r="D122" s="128">
        <f>'Önkorm.'!D115+'Közös Hiv.'!D53+'Műv. Ház'!D52</f>
        <v>145128765</v>
      </c>
      <c r="E122" s="128">
        <f>'Önkorm.'!E115+'Közös Hiv.'!E53+'Műv. Ház'!E52</f>
        <v>0</v>
      </c>
      <c r="F122" s="128">
        <f>'Önkorm.'!F115+'Közös Hiv.'!F53+'Műv. Ház'!F52</f>
        <v>0</v>
      </c>
      <c r="G122" s="128">
        <f>'Önkorm.'!G115+'Közös Hiv.'!G53+'Műv. Ház'!G52</f>
        <v>0</v>
      </c>
      <c r="H122" s="128">
        <f>'Önkorm.'!H115+'Közös Hiv.'!H53+'Műv. Ház'!H52</f>
        <v>0</v>
      </c>
      <c r="I122" s="128">
        <f>'Önkorm.'!I115+'Közös Hiv.'!I53+'Műv. Ház'!I52</f>
        <v>0</v>
      </c>
      <c r="J122" s="128">
        <f>'Önkorm.'!J115+'Közös Hiv.'!J53+'Műv. Ház'!J52</f>
        <v>145128765</v>
      </c>
      <c r="K122" s="166">
        <f aca="true" t="shared" si="29" ref="K122:K134">C122+J122</f>
        <v>188264904</v>
      </c>
    </row>
    <row r="123" spans="1:11" ht="12" customHeight="1">
      <c r="A123" s="12" t="s">
        <v>65</v>
      </c>
      <c r="B123" s="9" t="s">
        <v>246</v>
      </c>
      <c r="C123" s="128">
        <f>'Önkorm.'!C116+'Közös Hiv.'!C54+'Műv. Ház'!C53</f>
        <v>0</v>
      </c>
      <c r="D123" s="194"/>
      <c r="E123" s="194"/>
      <c r="F123" s="194"/>
      <c r="G123" s="194"/>
      <c r="H123" s="194"/>
      <c r="I123" s="128"/>
      <c r="J123" s="167">
        <f aca="true" t="shared" si="30" ref="J123:J134">D123+E123+F123+G123+H123+I123</f>
        <v>0</v>
      </c>
      <c r="K123" s="166">
        <f t="shared" si="29"/>
        <v>0</v>
      </c>
    </row>
    <row r="124" spans="1:11" ht="12" customHeight="1">
      <c r="A124" s="12" t="s">
        <v>66</v>
      </c>
      <c r="B124" s="9" t="s">
        <v>105</v>
      </c>
      <c r="C124" s="128">
        <f>'Önkorm.'!C117+'Közös Hiv.'!C55+'Műv. Ház'!C54</f>
        <v>66498610</v>
      </c>
      <c r="D124" s="128">
        <f>'Önkorm.'!D117+'Közös Hiv.'!D55+'Műv. Ház'!D54</f>
        <v>33906704</v>
      </c>
      <c r="E124" s="128">
        <f>'Önkorm.'!E117+'Közös Hiv.'!E55+'Műv. Ház'!E54</f>
        <v>0</v>
      </c>
      <c r="F124" s="128">
        <f>'Önkorm.'!F117+'Közös Hiv.'!F55+'Műv. Ház'!F54</f>
        <v>0</v>
      </c>
      <c r="G124" s="128">
        <f>'Önkorm.'!G117+'Közös Hiv.'!G55+'Műv. Ház'!G54</f>
        <v>0</v>
      </c>
      <c r="H124" s="128">
        <f>'Önkorm.'!H117+'Közös Hiv.'!H55+'Műv. Ház'!H54</f>
        <v>0</v>
      </c>
      <c r="I124" s="128">
        <f>'Önkorm.'!I117+'Közös Hiv.'!I55+'Műv. Ház'!I54</f>
        <v>0</v>
      </c>
      <c r="J124" s="128">
        <f>'Önkorm.'!J117+'Közös Hiv.'!J55+'Műv. Ház'!J54</f>
        <v>33906704</v>
      </c>
      <c r="K124" s="223">
        <f t="shared" si="29"/>
        <v>100405314</v>
      </c>
    </row>
    <row r="125" spans="1:11" ht="12" customHeight="1">
      <c r="A125" s="12" t="s">
        <v>67</v>
      </c>
      <c r="B125" s="9" t="s">
        <v>247</v>
      </c>
      <c r="C125" s="128">
        <f>'Önkorm.'!C118+'Közös Hiv.'!C56+'Műv. Ház'!C55</f>
        <v>0</v>
      </c>
      <c r="D125" s="195"/>
      <c r="E125" s="195"/>
      <c r="F125" s="195"/>
      <c r="G125" s="195"/>
      <c r="H125" s="195"/>
      <c r="I125" s="127"/>
      <c r="J125" s="277">
        <f t="shared" si="30"/>
        <v>0</v>
      </c>
      <c r="K125" s="223">
        <f t="shared" si="29"/>
        <v>0</v>
      </c>
    </row>
    <row r="126" spans="1:11" ht="12" customHeight="1">
      <c r="A126" s="12" t="s">
        <v>68</v>
      </c>
      <c r="B126" s="71" t="s">
        <v>121</v>
      </c>
      <c r="C126" s="127">
        <f>'Önkorm.'!C119</f>
        <v>300000</v>
      </c>
      <c r="D126" s="195"/>
      <c r="E126" s="195"/>
      <c r="F126" s="195"/>
      <c r="G126" s="195"/>
      <c r="H126" s="195"/>
      <c r="I126" s="127"/>
      <c r="J126" s="277">
        <f t="shared" si="30"/>
        <v>0</v>
      </c>
      <c r="K126" s="223">
        <f t="shared" si="29"/>
        <v>300000</v>
      </c>
    </row>
    <row r="127" spans="1:11" ht="12" customHeight="1">
      <c r="A127" s="12" t="s">
        <v>74</v>
      </c>
      <c r="B127" s="70" t="s">
        <v>287</v>
      </c>
      <c r="C127" s="127"/>
      <c r="D127" s="195"/>
      <c r="E127" s="195"/>
      <c r="F127" s="195"/>
      <c r="G127" s="195"/>
      <c r="H127" s="195"/>
      <c r="I127" s="127"/>
      <c r="J127" s="277">
        <f t="shared" si="30"/>
        <v>0</v>
      </c>
      <c r="K127" s="223">
        <f t="shared" si="29"/>
        <v>0</v>
      </c>
    </row>
    <row r="128" spans="1:11" ht="12" customHeight="1">
      <c r="A128" s="12" t="s">
        <v>76</v>
      </c>
      <c r="B128" s="135" t="s">
        <v>252</v>
      </c>
      <c r="C128" s="127"/>
      <c r="D128" s="195"/>
      <c r="E128" s="195"/>
      <c r="F128" s="195"/>
      <c r="G128" s="195"/>
      <c r="H128" s="195"/>
      <c r="I128" s="127"/>
      <c r="J128" s="277">
        <f t="shared" si="30"/>
        <v>0</v>
      </c>
      <c r="K128" s="223">
        <f t="shared" si="29"/>
        <v>0</v>
      </c>
    </row>
    <row r="129" spans="1:11" ht="22.5">
      <c r="A129" s="12" t="s">
        <v>106</v>
      </c>
      <c r="B129" s="51" t="s">
        <v>235</v>
      </c>
      <c r="C129" s="127"/>
      <c r="D129" s="195"/>
      <c r="E129" s="195"/>
      <c r="F129" s="195"/>
      <c r="G129" s="195"/>
      <c r="H129" s="195"/>
      <c r="I129" s="127"/>
      <c r="J129" s="277">
        <f t="shared" si="30"/>
        <v>0</v>
      </c>
      <c r="K129" s="223">
        <f t="shared" si="29"/>
        <v>0</v>
      </c>
    </row>
    <row r="130" spans="1:11" ht="12" customHeight="1">
      <c r="A130" s="12" t="s">
        <v>107</v>
      </c>
      <c r="B130" s="51" t="s">
        <v>251</v>
      </c>
      <c r="C130" s="127"/>
      <c r="D130" s="195"/>
      <c r="E130" s="195"/>
      <c r="F130" s="195"/>
      <c r="G130" s="195"/>
      <c r="H130" s="195"/>
      <c r="I130" s="127"/>
      <c r="J130" s="277">
        <f t="shared" si="30"/>
        <v>0</v>
      </c>
      <c r="K130" s="223">
        <f t="shared" si="29"/>
        <v>0</v>
      </c>
    </row>
    <row r="131" spans="1:11" ht="12" customHeight="1">
      <c r="A131" s="12" t="s">
        <v>108</v>
      </c>
      <c r="B131" s="51" t="s">
        <v>250</v>
      </c>
      <c r="C131" s="127"/>
      <c r="D131" s="195"/>
      <c r="E131" s="195"/>
      <c r="F131" s="195"/>
      <c r="G131" s="195"/>
      <c r="H131" s="195"/>
      <c r="I131" s="127"/>
      <c r="J131" s="277">
        <f t="shared" si="30"/>
        <v>0</v>
      </c>
      <c r="K131" s="223">
        <f t="shared" si="29"/>
        <v>0</v>
      </c>
    </row>
    <row r="132" spans="1:11" ht="12" customHeight="1">
      <c r="A132" s="12" t="s">
        <v>243</v>
      </c>
      <c r="B132" s="51" t="s">
        <v>238</v>
      </c>
      <c r="C132" s="127"/>
      <c r="D132" s="195"/>
      <c r="E132" s="195"/>
      <c r="F132" s="195"/>
      <c r="G132" s="195"/>
      <c r="H132" s="195"/>
      <c r="I132" s="127"/>
      <c r="J132" s="277">
        <f t="shared" si="30"/>
        <v>0</v>
      </c>
      <c r="K132" s="223">
        <f t="shared" si="29"/>
        <v>0</v>
      </c>
    </row>
    <row r="133" spans="1:11" ht="12" customHeight="1">
      <c r="A133" s="12" t="s">
        <v>244</v>
      </c>
      <c r="B133" s="51" t="s">
        <v>249</v>
      </c>
      <c r="C133" s="127"/>
      <c r="D133" s="195"/>
      <c r="E133" s="195"/>
      <c r="F133" s="195"/>
      <c r="G133" s="195"/>
      <c r="H133" s="195"/>
      <c r="I133" s="127"/>
      <c r="J133" s="277">
        <f t="shared" si="30"/>
        <v>0</v>
      </c>
      <c r="K133" s="223">
        <f t="shared" si="29"/>
        <v>0</v>
      </c>
    </row>
    <row r="134" spans="1:11" ht="23.25" thickBot="1">
      <c r="A134" s="10" t="s">
        <v>245</v>
      </c>
      <c r="B134" s="51" t="s">
        <v>248</v>
      </c>
      <c r="C134" s="129"/>
      <c r="D134" s="196"/>
      <c r="E134" s="196"/>
      <c r="F134" s="196"/>
      <c r="G134" s="196"/>
      <c r="H134" s="196"/>
      <c r="I134" s="129"/>
      <c r="J134" s="278">
        <f t="shared" si="30"/>
        <v>0</v>
      </c>
      <c r="K134" s="224">
        <f t="shared" si="29"/>
        <v>0</v>
      </c>
    </row>
    <row r="135" spans="1:11" ht="12" customHeight="1" thickBot="1">
      <c r="A135" s="17" t="s">
        <v>5</v>
      </c>
      <c r="B135" s="47" t="s">
        <v>305</v>
      </c>
      <c r="C135" s="126">
        <f>+C100+C121</f>
        <v>695147443</v>
      </c>
      <c r="D135" s="193">
        <f aca="true" t="shared" si="31" ref="D135:K135">+D100+D121</f>
        <v>276145941</v>
      </c>
      <c r="E135" s="193">
        <f t="shared" si="31"/>
        <v>0</v>
      </c>
      <c r="F135" s="193">
        <f t="shared" si="31"/>
        <v>0</v>
      </c>
      <c r="G135" s="193">
        <f t="shared" si="31"/>
        <v>0</v>
      </c>
      <c r="H135" s="193">
        <f t="shared" si="31"/>
        <v>0</v>
      </c>
      <c r="I135" s="126">
        <f t="shared" si="31"/>
        <v>0</v>
      </c>
      <c r="J135" s="126">
        <f t="shared" si="31"/>
        <v>276145941</v>
      </c>
      <c r="K135" s="68">
        <f t="shared" si="31"/>
        <v>971293384</v>
      </c>
    </row>
    <row r="136" spans="1:11" ht="12" customHeight="1" thickBot="1">
      <c r="A136" s="17" t="s">
        <v>6</v>
      </c>
      <c r="B136" s="47" t="s">
        <v>370</v>
      </c>
      <c r="C136" s="126">
        <f>+C137+C138+C139</f>
        <v>0</v>
      </c>
      <c r="D136" s="193">
        <f aca="true" t="shared" si="32" ref="D136:K136">+D137+D138+D139</f>
        <v>0</v>
      </c>
      <c r="E136" s="193">
        <f t="shared" si="32"/>
        <v>0</v>
      </c>
      <c r="F136" s="193">
        <f t="shared" si="32"/>
        <v>0</v>
      </c>
      <c r="G136" s="193">
        <f t="shared" si="32"/>
        <v>0</v>
      </c>
      <c r="H136" s="193">
        <f t="shared" si="32"/>
        <v>0</v>
      </c>
      <c r="I136" s="126">
        <f t="shared" si="32"/>
        <v>0</v>
      </c>
      <c r="J136" s="126">
        <f t="shared" si="32"/>
        <v>0</v>
      </c>
      <c r="K136" s="68">
        <f t="shared" si="32"/>
        <v>0</v>
      </c>
    </row>
    <row r="137" spans="1:11" ht="12" customHeight="1">
      <c r="A137" s="12" t="s">
        <v>152</v>
      </c>
      <c r="B137" s="9" t="s">
        <v>313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314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315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307</v>
      </c>
      <c r="C140" s="126">
        <f>SUM(C141:C146)</f>
        <v>0</v>
      </c>
      <c r="D140" s="193">
        <f aca="true" t="shared" si="33" ref="D140:K140">SUM(D141:D146)</f>
        <v>0</v>
      </c>
      <c r="E140" s="193">
        <f t="shared" si="33"/>
        <v>0</v>
      </c>
      <c r="F140" s="193">
        <f t="shared" si="33"/>
        <v>0</v>
      </c>
      <c r="G140" s="193">
        <f t="shared" si="33"/>
        <v>0</v>
      </c>
      <c r="H140" s="193">
        <f t="shared" si="33"/>
        <v>0</v>
      </c>
      <c r="I140" s="126">
        <f t="shared" si="33"/>
        <v>0</v>
      </c>
      <c r="J140" s="126">
        <f t="shared" si="33"/>
        <v>0</v>
      </c>
      <c r="K140" s="68">
        <f t="shared" si="33"/>
        <v>0</v>
      </c>
    </row>
    <row r="141" spans="1:11" ht="12" customHeight="1">
      <c r="A141" s="12" t="s">
        <v>51</v>
      </c>
      <c r="B141" s="6" t="s">
        <v>316</v>
      </c>
      <c r="C141" s="127"/>
      <c r="D141" s="195"/>
      <c r="E141" s="195"/>
      <c r="F141" s="195"/>
      <c r="G141" s="195"/>
      <c r="H141" s="195"/>
      <c r="I141" s="127"/>
      <c r="J141" s="277">
        <f aca="true" t="shared" si="34" ref="J141:J146">D141+E141+F141+G141+H141+I141</f>
        <v>0</v>
      </c>
      <c r="K141" s="223">
        <f aca="true" t="shared" si="35" ref="K141:K146">C141+J141</f>
        <v>0</v>
      </c>
    </row>
    <row r="142" spans="1:11" ht="12" customHeight="1">
      <c r="A142" s="12" t="s">
        <v>52</v>
      </c>
      <c r="B142" s="6" t="s">
        <v>308</v>
      </c>
      <c r="C142" s="127"/>
      <c r="D142" s="195"/>
      <c r="E142" s="195"/>
      <c r="F142" s="195"/>
      <c r="G142" s="195"/>
      <c r="H142" s="195"/>
      <c r="I142" s="127"/>
      <c r="J142" s="277">
        <f t="shared" si="34"/>
        <v>0</v>
      </c>
      <c r="K142" s="223">
        <f t="shared" si="35"/>
        <v>0</v>
      </c>
    </row>
    <row r="143" spans="1:11" ht="12" customHeight="1">
      <c r="A143" s="12" t="s">
        <v>53</v>
      </c>
      <c r="B143" s="6" t="s">
        <v>309</v>
      </c>
      <c r="C143" s="127"/>
      <c r="D143" s="195"/>
      <c r="E143" s="195"/>
      <c r="F143" s="195"/>
      <c r="G143" s="195"/>
      <c r="H143" s="195"/>
      <c r="I143" s="127"/>
      <c r="J143" s="277">
        <f t="shared" si="34"/>
        <v>0</v>
      </c>
      <c r="K143" s="223">
        <f t="shared" si="35"/>
        <v>0</v>
      </c>
    </row>
    <row r="144" spans="1:11" ht="12" customHeight="1">
      <c r="A144" s="12" t="s">
        <v>93</v>
      </c>
      <c r="B144" s="6" t="s">
        <v>310</v>
      </c>
      <c r="C144" s="127"/>
      <c r="D144" s="195"/>
      <c r="E144" s="195"/>
      <c r="F144" s="195"/>
      <c r="G144" s="195"/>
      <c r="H144" s="195"/>
      <c r="I144" s="127"/>
      <c r="J144" s="277">
        <f t="shared" si="34"/>
        <v>0</v>
      </c>
      <c r="K144" s="223">
        <f t="shared" si="35"/>
        <v>0</v>
      </c>
    </row>
    <row r="145" spans="1:11" ht="12" customHeight="1">
      <c r="A145" s="12" t="s">
        <v>94</v>
      </c>
      <c r="B145" s="6" t="s">
        <v>311</v>
      </c>
      <c r="C145" s="127"/>
      <c r="D145" s="195"/>
      <c r="E145" s="195"/>
      <c r="F145" s="195"/>
      <c r="G145" s="195"/>
      <c r="H145" s="195"/>
      <c r="I145" s="127"/>
      <c r="J145" s="277">
        <f t="shared" si="34"/>
        <v>0</v>
      </c>
      <c r="K145" s="223">
        <f t="shared" si="35"/>
        <v>0</v>
      </c>
    </row>
    <row r="146" spans="1:11" ht="12" customHeight="1" thickBot="1">
      <c r="A146" s="10" t="s">
        <v>95</v>
      </c>
      <c r="B146" s="6" t="s">
        <v>312</v>
      </c>
      <c r="C146" s="127"/>
      <c r="D146" s="195"/>
      <c r="E146" s="195"/>
      <c r="F146" s="195"/>
      <c r="G146" s="195"/>
      <c r="H146" s="195"/>
      <c r="I146" s="127"/>
      <c r="J146" s="277">
        <f t="shared" si="34"/>
        <v>0</v>
      </c>
      <c r="K146" s="223">
        <f t="shared" si="35"/>
        <v>0</v>
      </c>
    </row>
    <row r="147" spans="1:11" ht="12" customHeight="1" thickBot="1">
      <c r="A147" s="17" t="s">
        <v>8</v>
      </c>
      <c r="B147" s="47" t="s">
        <v>320</v>
      </c>
      <c r="C147" s="132">
        <f>+C148+C149+C150+C151</f>
        <v>9147676</v>
      </c>
      <c r="D147" s="197">
        <f aca="true" t="shared" si="36" ref="D147:K147">+D148+D149+D150+D151</f>
        <v>0</v>
      </c>
      <c r="E147" s="197">
        <f t="shared" si="36"/>
        <v>0</v>
      </c>
      <c r="F147" s="197">
        <f t="shared" si="36"/>
        <v>0</v>
      </c>
      <c r="G147" s="197">
        <f t="shared" si="36"/>
        <v>0</v>
      </c>
      <c r="H147" s="197">
        <f t="shared" si="36"/>
        <v>0</v>
      </c>
      <c r="I147" s="132">
        <f t="shared" si="36"/>
        <v>0</v>
      </c>
      <c r="J147" s="132">
        <f t="shared" si="36"/>
        <v>0</v>
      </c>
      <c r="K147" s="165">
        <f t="shared" si="36"/>
        <v>9147676</v>
      </c>
    </row>
    <row r="148" spans="1:11" ht="12" customHeight="1">
      <c r="A148" s="12" t="s">
        <v>54</v>
      </c>
      <c r="B148" s="6" t="s">
        <v>253</v>
      </c>
      <c r="C148" s="127"/>
      <c r="D148" s="195"/>
      <c r="E148" s="195"/>
      <c r="F148" s="195"/>
      <c r="G148" s="195"/>
      <c r="H148" s="195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254</v>
      </c>
      <c r="C149" s="127">
        <f>'Önkorm.'!C142</f>
        <v>9147676</v>
      </c>
      <c r="D149" s="127">
        <f>'Önkorm.'!D142</f>
        <v>0</v>
      </c>
      <c r="E149" s="127">
        <f>'Önkorm.'!E142</f>
        <v>0</v>
      </c>
      <c r="F149" s="127">
        <f>'Önkorm.'!F142</f>
        <v>0</v>
      </c>
      <c r="G149" s="127">
        <f>'Önkorm.'!G142</f>
        <v>0</v>
      </c>
      <c r="H149" s="127">
        <f>'Önkorm.'!H142</f>
        <v>0</v>
      </c>
      <c r="I149" s="127">
        <f>'Önkorm.'!I142</f>
        <v>0</v>
      </c>
      <c r="J149" s="277">
        <f>D149+E149+F149+G149+H149+I149</f>
        <v>0</v>
      </c>
      <c r="K149" s="223">
        <f>C149+J149</f>
        <v>9147676</v>
      </c>
    </row>
    <row r="150" spans="1:11" ht="12" customHeight="1">
      <c r="A150" s="12" t="s">
        <v>170</v>
      </c>
      <c r="B150" s="6" t="s">
        <v>321</v>
      </c>
      <c r="C150" s="127"/>
      <c r="D150" s="195"/>
      <c r="E150" s="195"/>
      <c r="F150" s="195"/>
      <c r="G150" s="195"/>
      <c r="H150" s="195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/>
      <c r="D151" s="195"/>
      <c r="E151" s="195"/>
      <c r="F151" s="195"/>
      <c r="G151" s="195"/>
      <c r="H151" s="195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322</v>
      </c>
      <c r="C152" s="189">
        <f>SUM(C153:C157)</f>
        <v>0</v>
      </c>
      <c r="D152" s="198">
        <f aca="true" t="shared" si="37" ref="D152:K152">SUM(D153:D157)</f>
        <v>0</v>
      </c>
      <c r="E152" s="198">
        <f t="shared" si="37"/>
        <v>0</v>
      </c>
      <c r="F152" s="198">
        <f t="shared" si="37"/>
        <v>0</v>
      </c>
      <c r="G152" s="198">
        <f t="shared" si="37"/>
        <v>0</v>
      </c>
      <c r="H152" s="198">
        <f t="shared" si="37"/>
        <v>0</v>
      </c>
      <c r="I152" s="189">
        <f t="shared" si="37"/>
        <v>0</v>
      </c>
      <c r="J152" s="189">
        <f t="shared" si="37"/>
        <v>0</v>
      </c>
      <c r="K152" s="184">
        <f t="shared" si="37"/>
        <v>0</v>
      </c>
    </row>
    <row r="153" spans="1:11" ht="12" customHeight="1">
      <c r="A153" s="12" t="s">
        <v>56</v>
      </c>
      <c r="B153" s="6" t="s">
        <v>317</v>
      </c>
      <c r="C153" s="127"/>
      <c r="D153" s="195"/>
      <c r="E153" s="195"/>
      <c r="F153" s="195"/>
      <c r="G153" s="195"/>
      <c r="H153" s="195"/>
      <c r="I153" s="127"/>
      <c r="J153" s="277">
        <f aca="true" t="shared" si="38" ref="J153:J159">D153+E153+F153+G153+H153+I153</f>
        <v>0</v>
      </c>
      <c r="K153" s="223">
        <f aca="true" t="shared" si="39" ref="K153:K159">C153+J153</f>
        <v>0</v>
      </c>
    </row>
    <row r="154" spans="1:11" ht="12" customHeight="1">
      <c r="A154" s="12" t="s">
        <v>57</v>
      </c>
      <c r="B154" s="6" t="s">
        <v>324</v>
      </c>
      <c r="C154" s="127"/>
      <c r="D154" s="195"/>
      <c r="E154" s="195"/>
      <c r="F154" s="195"/>
      <c r="G154" s="195"/>
      <c r="H154" s="195"/>
      <c r="I154" s="127"/>
      <c r="J154" s="277">
        <f t="shared" si="38"/>
        <v>0</v>
      </c>
      <c r="K154" s="223">
        <f t="shared" si="39"/>
        <v>0</v>
      </c>
    </row>
    <row r="155" spans="1:11" ht="12" customHeight="1">
      <c r="A155" s="12" t="s">
        <v>182</v>
      </c>
      <c r="B155" s="6" t="s">
        <v>319</v>
      </c>
      <c r="C155" s="127"/>
      <c r="D155" s="195"/>
      <c r="E155" s="195"/>
      <c r="F155" s="195"/>
      <c r="G155" s="195"/>
      <c r="H155" s="195"/>
      <c r="I155" s="127"/>
      <c r="J155" s="277">
        <f t="shared" si="38"/>
        <v>0</v>
      </c>
      <c r="K155" s="223">
        <f t="shared" si="39"/>
        <v>0</v>
      </c>
    </row>
    <row r="156" spans="1:11" ht="12" customHeight="1">
      <c r="A156" s="12" t="s">
        <v>183</v>
      </c>
      <c r="B156" s="6" t="s">
        <v>325</v>
      </c>
      <c r="C156" s="127"/>
      <c r="D156" s="195"/>
      <c r="E156" s="195"/>
      <c r="F156" s="195"/>
      <c r="G156" s="195"/>
      <c r="H156" s="195"/>
      <c r="I156" s="127"/>
      <c r="J156" s="277">
        <f t="shared" si="38"/>
        <v>0</v>
      </c>
      <c r="K156" s="223">
        <f t="shared" si="39"/>
        <v>0</v>
      </c>
    </row>
    <row r="157" spans="1:11" ht="12" customHeight="1" thickBot="1">
      <c r="A157" s="12" t="s">
        <v>323</v>
      </c>
      <c r="B157" s="6" t="s">
        <v>326</v>
      </c>
      <c r="C157" s="127"/>
      <c r="D157" s="195"/>
      <c r="E157" s="196"/>
      <c r="F157" s="196"/>
      <c r="G157" s="196"/>
      <c r="H157" s="196"/>
      <c r="I157" s="129"/>
      <c r="J157" s="278">
        <f t="shared" si="38"/>
        <v>0</v>
      </c>
      <c r="K157" s="224">
        <f t="shared" si="39"/>
        <v>0</v>
      </c>
    </row>
    <row r="158" spans="1:11" ht="12" customHeight="1" thickBot="1">
      <c r="A158" s="17" t="s">
        <v>10</v>
      </c>
      <c r="B158" s="47" t="s">
        <v>327</v>
      </c>
      <c r="C158" s="190"/>
      <c r="D158" s="199"/>
      <c r="E158" s="199"/>
      <c r="F158" s="199"/>
      <c r="G158" s="199"/>
      <c r="H158" s="199"/>
      <c r="I158" s="190"/>
      <c r="J158" s="189">
        <f t="shared" si="38"/>
        <v>0</v>
      </c>
      <c r="K158" s="249">
        <f t="shared" si="39"/>
        <v>0</v>
      </c>
    </row>
    <row r="159" spans="1:11" ht="12" customHeight="1" thickBot="1">
      <c r="A159" s="17" t="s">
        <v>11</v>
      </c>
      <c r="B159" s="47" t="s">
        <v>328</v>
      </c>
      <c r="C159" s="190"/>
      <c r="D159" s="199"/>
      <c r="E159" s="298"/>
      <c r="F159" s="298"/>
      <c r="G159" s="298"/>
      <c r="H159" s="298"/>
      <c r="I159" s="250"/>
      <c r="J159" s="280">
        <f t="shared" si="38"/>
        <v>0</v>
      </c>
      <c r="K159" s="166">
        <f t="shared" si="39"/>
        <v>0</v>
      </c>
    </row>
    <row r="160" spans="1:15" ht="15" customHeight="1" thickBot="1">
      <c r="A160" s="17" t="s">
        <v>12</v>
      </c>
      <c r="B160" s="47" t="s">
        <v>330</v>
      </c>
      <c r="C160" s="191">
        <f>+C136+C140+C147+C152+C158+C159</f>
        <v>9147676</v>
      </c>
      <c r="D160" s="200">
        <f aca="true" t="shared" si="40" ref="D160:K160">+D136+D140+D147+D152+D158+D159</f>
        <v>0</v>
      </c>
      <c r="E160" s="200">
        <f t="shared" si="40"/>
        <v>0</v>
      </c>
      <c r="F160" s="200">
        <f t="shared" si="40"/>
        <v>0</v>
      </c>
      <c r="G160" s="200">
        <f t="shared" si="40"/>
        <v>0</v>
      </c>
      <c r="H160" s="200">
        <f t="shared" si="40"/>
        <v>0</v>
      </c>
      <c r="I160" s="191">
        <f t="shared" si="40"/>
        <v>0</v>
      </c>
      <c r="J160" s="191">
        <f t="shared" si="40"/>
        <v>0</v>
      </c>
      <c r="K160" s="185">
        <f t="shared" si="40"/>
        <v>9147676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329</v>
      </c>
      <c r="C161" s="191">
        <f>+C135+C160</f>
        <v>704295119</v>
      </c>
      <c r="D161" s="200">
        <f aca="true" t="shared" si="41" ref="D161:K161">+D135+D160</f>
        <v>276145941</v>
      </c>
      <c r="E161" s="200">
        <f t="shared" si="41"/>
        <v>0</v>
      </c>
      <c r="F161" s="200">
        <f t="shared" si="41"/>
        <v>0</v>
      </c>
      <c r="G161" s="200">
        <f t="shared" si="41"/>
        <v>0</v>
      </c>
      <c r="H161" s="200">
        <f t="shared" si="41"/>
        <v>0</v>
      </c>
      <c r="I161" s="191">
        <f t="shared" si="41"/>
        <v>0</v>
      </c>
      <c r="J161" s="191">
        <f t="shared" si="41"/>
        <v>276145941</v>
      </c>
      <c r="K161" s="185">
        <f t="shared" si="41"/>
        <v>980441060</v>
      </c>
    </row>
    <row r="162" spans="3:11" ht="13.5" customHeight="1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ht="15.75">
      <c r="A163" s="513" t="s">
        <v>255</v>
      </c>
      <c r="B163" s="513"/>
      <c r="C163" s="513"/>
      <c r="D163" s="513"/>
      <c r="E163" s="513"/>
      <c r="F163" s="513"/>
      <c r="G163" s="513"/>
      <c r="H163" s="513"/>
      <c r="I163" s="513"/>
      <c r="J163" s="513"/>
      <c r="K163" s="513"/>
    </row>
    <row r="164" spans="1:11" ht="15" customHeight="1" thickBot="1">
      <c r="A164" s="504" t="s">
        <v>83</v>
      </c>
      <c r="B164" s="504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331</v>
      </c>
      <c r="C165" s="192">
        <f>+C68-C135</f>
        <v>-171833619</v>
      </c>
      <c r="D165" s="126">
        <f aca="true" t="shared" si="42" ref="D165:K165">+D68-D135</f>
        <v>-10252231</v>
      </c>
      <c r="E165" s="126">
        <f t="shared" si="42"/>
        <v>0</v>
      </c>
      <c r="F165" s="126">
        <f t="shared" si="42"/>
        <v>0</v>
      </c>
      <c r="G165" s="126">
        <f t="shared" si="42"/>
        <v>0</v>
      </c>
      <c r="H165" s="126">
        <f t="shared" si="42"/>
        <v>0</v>
      </c>
      <c r="I165" s="126">
        <f t="shared" si="42"/>
        <v>0</v>
      </c>
      <c r="J165" s="126">
        <f t="shared" si="42"/>
        <v>-10252231</v>
      </c>
      <c r="K165" s="68">
        <f t="shared" si="42"/>
        <v>-182085850</v>
      </c>
    </row>
    <row r="166" spans="1:11" ht="32.25" customHeight="1" thickBot="1">
      <c r="A166" s="17" t="s">
        <v>4</v>
      </c>
      <c r="B166" s="22" t="s">
        <v>337</v>
      </c>
      <c r="C166" s="126">
        <f>+C92-C160</f>
        <v>171833619</v>
      </c>
      <c r="D166" s="126">
        <f aca="true" t="shared" si="43" ref="D166:K166">+D92-D160</f>
        <v>10252231</v>
      </c>
      <c r="E166" s="126">
        <f t="shared" si="43"/>
        <v>0</v>
      </c>
      <c r="F166" s="126">
        <f t="shared" si="43"/>
        <v>0</v>
      </c>
      <c r="G166" s="126">
        <f t="shared" si="43"/>
        <v>0</v>
      </c>
      <c r="H166" s="126">
        <f t="shared" si="43"/>
        <v>0</v>
      </c>
      <c r="I166" s="126">
        <f t="shared" si="43"/>
        <v>0</v>
      </c>
      <c r="J166" s="126">
        <f t="shared" si="43"/>
        <v>10252231</v>
      </c>
      <c r="K166" s="68">
        <f t="shared" si="43"/>
        <v>182085850</v>
      </c>
    </row>
  </sheetData>
  <sheetProtection/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64" r:id="rId1"/>
  <rowBreaks count="1" manualBreakCount="1">
    <brk id="9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Normal="130" zoomScaleSheetLayoutView="100" workbookViewId="0" topLeftCell="A133">
      <selection activeCell="S9" sqref="S9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4" width="14.625" style="136" customWidth="1"/>
    <col min="5" max="9" width="14.875" style="136" hidden="1" customWidth="1"/>
    <col min="10" max="11" width="14.875" style="136" customWidth="1"/>
    <col min="12" max="16384" width="9.375" style="136" customWidth="1"/>
  </cols>
  <sheetData>
    <row r="1" spans="1:11" ht="15.75">
      <c r="A1" s="566"/>
      <c r="B1" s="518" t="s">
        <v>620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20" t="s">
        <v>559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1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21"/>
      <c r="C4" s="522"/>
      <c r="D4" s="521"/>
      <c r="E4" s="521"/>
      <c r="F4" s="521"/>
      <c r="G4" s="521"/>
      <c r="H4" s="521"/>
      <c r="I4" s="521"/>
      <c r="J4" s="521"/>
      <c r="K4" s="521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7"/>
      <c r="D7" s="306"/>
      <c r="E7" s="306"/>
      <c r="F7" s="306"/>
      <c r="G7" s="306"/>
      <c r="H7" s="306"/>
      <c r="I7" s="306"/>
      <c r="J7" s="306"/>
      <c r="K7" s="307" t="s">
        <v>425</v>
      </c>
    </row>
    <row r="8" spans="1:11" ht="15.75">
      <c r="A8" s="505" t="s">
        <v>46</v>
      </c>
      <c r="B8" s="507" t="s">
        <v>2</v>
      </c>
      <c r="C8" s="509" t="s">
        <v>611</v>
      </c>
      <c r="D8" s="510"/>
      <c r="E8" s="511"/>
      <c r="F8" s="511"/>
      <c r="G8" s="511"/>
      <c r="H8" s="511"/>
      <c r="I8" s="511"/>
      <c r="J8" s="511"/>
      <c r="K8" s="512"/>
    </row>
    <row r="9" spans="1:11" ht="54" customHeight="1" thickBot="1">
      <c r="A9" s="506"/>
      <c r="B9" s="508"/>
      <c r="C9" s="283" t="s">
        <v>368</v>
      </c>
      <c r="D9" s="301" t="str">
        <f>CONCATENATE('Önk.összesen'!D9)</f>
        <v>1. sz. módosítás </v>
      </c>
      <c r="E9" s="301" t="str">
        <f>CONCATENATE('Önk.összesen'!E9)</f>
        <v>2. sz. módosítás </v>
      </c>
      <c r="F9" s="301" t="str">
        <f>CONCATENATE('Önk.összesen'!F9)</f>
        <v>3. sz. módosítás </v>
      </c>
      <c r="G9" s="301" t="str">
        <f>CONCATENATE('Önk.összesen'!G9)</f>
        <v>4. sz. módosítás </v>
      </c>
      <c r="H9" s="301" t="str">
        <f>CONCATENATE('Önk.összesen'!H9)</f>
        <v>5. sz. módosítás </v>
      </c>
      <c r="I9" s="301" t="str">
        <f>CONCATENATE('Önk.összesen'!I9)</f>
        <v>6. sz. módosítás </v>
      </c>
      <c r="J9" s="302" t="s">
        <v>431</v>
      </c>
      <c r="K9" s="303" t="s">
        <v>566</v>
      </c>
    </row>
    <row r="10" spans="1:11" s="137" customFormat="1" ht="12" customHeight="1" thickBot="1">
      <c r="A10" s="133" t="s">
        <v>344</v>
      </c>
      <c r="B10" s="134" t="s">
        <v>345</v>
      </c>
      <c r="C10" s="284" t="s">
        <v>346</v>
      </c>
      <c r="D10" s="284" t="s">
        <v>348</v>
      </c>
      <c r="E10" s="285" t="s">
        <v>347</v>
      </c>
      <c r="F10" s="285" t="s">
        <v>349</v>
      </c>
      <c r="G10" s="285" t="s">
        <v>350</v>
      </c>
      <c r="H10" s="285" t="s">
        <v>351</v>
      </c>
      <c r="I10" s="285" t="s">
        <v>453</v>
      </c>
      <c r="J10" s="285" t="s">
        <v>454</v>
      </c>
      <c r="K10" s="300" t="s">
        <v>455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228691919</v>
      </c>
      <c r="D11" s="126">
        <f aca="true" t="shared" si="0" ref="D11:K11">+D12+D13+D14+D15+D16+D17</f>
        <v>42783931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42783931</v>
      </c>
      <c r="K11" s="68">
        <f t="shared" si="0"/>
        <v>271475850</v>
      </c>
    </row>
    <row r="12" spans="1:11" s="138" customFormat="1" ht="12" customHeight="1">
      <c r="A12" s="12" t="s">
        <v>58</v>
      </c>
      <c r="B12" s="139" t="s">
        <v>138</v>
      </c>
      <c r="C12" s="128">
        <f>'Önkorm.köt. felad.'!C9</f>
        <v>121714659</v>
      </c>
      <c r="D12" s="128">
        <f>'Önkorm.köt. felad.'!D9</f>
        <v>-9369810</v>
      </c>
      <c r="E12" s="128"/>
      <c r="F12" s="128"/>
      <c r="G12" s="128"/>
      <c r="H12" s="128"/>
      <c r="I12" s="128"/>
      <c r="J12" s="167">
        <f aca="true" t="shared" si="1" ref="J12:J17">D12+E12+F12+G12+H12+I12</f>
        <v>-9369810</v>
      </c>
      <c r="K12" s="166">
        <f aca="true" t="shared" si="2" ref="K12:K17">C12+J12</f>
        <v>112344849</v>
      </c>
    </row>
    <row r="13" spans="1:11" s="138" customFormat="1" ht="12" customHeight="1">
      <c r="A13" s="11" t="s">
        <v>59</v>
      </c>
      <c r="B13" s="140" t="s">
        <v>139</v>
      </c>
      <c r="C13" s="128">
        <f>'Önkorm.köt. felad.'!C10</f>
        <v>43331450</v>
      </c>
      <c r="D13" s="128">
        <f>'Önkorm.köt. felad.'!D10</f>
        <v>1835434</v>
      </c>
      <c r="E13" s="128"/>
      <c r="F13" s="128"/>
      <c r="G13" s="128"/>
      <c r="H13" s="128"/>
      <c r="I13" s="128"/>
      <c r="J13" s="167">
        <f t="shared" si="1"/>
        <v>1835434</v>
      </c>
      <c r="K13" s="166">
        <f t="shared" si="2"/>
        <v>45166884</v>
      </c>
    </row>
    <row r="14" spans="1:11" s="138" customFormat="1" ht="12" customHeight="1">
      <c r="A14" s="11" t="s">
        <v>60</v>
      </c>
      <c r="B14" s="140" t="s">
        <v>140</v>
      </c>
      <c r="C14" s="128">
        <f>'Önkorm.köt. felad.'!C11</f>
        <v>60853578</v>
      </c>
      <c r="D14" s="128">
        <f>'Önkorm.köt. felad.'!D11</f>
        <v>10089300</v>
      </c>
      <c r="E14" s="128"/>
      <c r="F14" s="128"/>
      <c r="G14" s="128"/>
      <c r="H14" s="128"/>
      <c r="I14" s="128"/>
      <c r="J14" s="167">
        <f t="shared" si="1"/>
        <v>10089300</v>
      </c>
      <c r="K14" s="166">
        <f t="shared" si="2"/>
        <v>70942878</v>
      </c>
    </row>
    <row r="15" spans="1:11" s="138" customFormat="1" ht="12" customHeight="1">
      <c r="A15" s="11" t="s">
        <v>61</v>
      </c>
      <c r="B15" s="140" t="s">
        <v>141</v>
      </c>
      <c r="C15" s="128">
        <f>'Önkorm.köt. felad.'!C12</f>
        <v>2792232</v>
      </c>
      <c r="D15" s="128">
        <f>'Önkorm.köt. felad.'!D12</f>
        <v>6558160</v>
      </c>
      <c r="E15" s="128"/>
      <c r="F15" s="128"/>
      <c r="G15" s="128"/>
      <c r="H15" s="128"/>
      <c r="I15" s="128"/>
      <c r="J15" s="167">
        <f t="shared" si="1"/>
        <v>6558160</v>
      </c>
      <c r="K15" s="166">
        <f t="shared" si="2"/>
        <v>9350392</v>
      </c>
    </row>
    <row r="16" spans="1:11" s="138" customFormat="1" ht="12" customHeight="1">
      <c r="A16" s="11" t="s">
        <v>78</v>
      </c>
      <c r="B16" s="70" t="s">
        <v>289</v>
      </c>
      <c r="C16" s="128">
        <f>'Önkorm.köt. felad.'!C13</f>
        <v>0</v>
      </c>
      <c r="D16" s="128">
        <f>'Önkorm.köt. felad.'!D13</f>
        <v>32340800</v>
      </c>
      <c r="E16" s="128"/>
      <c r="F16" s="128"/>
      <c r="G16" s="128"/>
      <c r="H16" s="128"/>
      <c r="I16" s="128"/>
      <c r="J16" s="167">
        <f t="shared" si="1"/>
        <v>32340800</v>
      </c>
      <c r="K16" s="166">
        <f t="shared" si="2"/>
        <v>32340800</v>
      </c>
    </row>
    <row r="17" spans="1:11" s="138" customFormat="1" ht="12" customHeight="1" thickBot="1">
      <c r="A17" s="13" t="s">
        <v>62</v>
      </c>
      <c r="B17" s="71" t="s">
        <v>290</v>
      </c>
      <c r="C17" s="128">
        <f>'Önkorm.köt. felad.'!C14</f>
        <v>0</v>
      </c>
      <c r="D17" s="128">
        <f>'Önkorm.köt. felad.'!D14</f>
        <v>1330047</v>
      </c>
      <c r="E17" s="128"/>
      <c r="F17" s="128"/>
      <c r="G17" s="128"/>
      <c r="H17" s="128"/>
      <c r="I17" s="128"/>
      <c r="J17" s="167">
        <f t="shared" si="1"/>
        <v>1330047</v>
      </c>
      <c r="K17" s="166">
        <f t="shared" si="2"/>
        <v>1330047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23635698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23635698</v>
      </c>
    </row>
    <row r="19" spans="1:11" s="138" customFormat="1" ht="12" customHeight="1">
      <c r="A19" s="12" t="s">
        <v>64</v>
      </c>
      <c r="B19" s="139" t="s">
        <v>143</v>
      </c>
      <c r="C19" s="128">
        <f>'Önkorm.köt. felad.'!C16:C21</f>
        <v>0</v>
      </c>
      <c r="D19" s="128">
        <f>'Önkorm.köt. felad.'!D16</f>
        <v>0</v>
      </c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8">
        <f>'Önkorm.köt. felad.'!C17:C22</f>
        <v>23635698</v>
      </c>
      <c r="D20" s="128">
        <f>'Önkorm.köt. felad.'!D17</f>
        <v>0</v>
      </c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23635698</v>
      </c>
    </row>
    <row r="21" spans="1:11" s="138" customFormat="1" ht="12" customHeight="1">
      <c r="A21" s="11" t="s">
        <v>66</v>
      </c>
      <c r="B21" s="140" t="s">
        <v>281</v>
      </c>
      <c r="C21" s="128">
        <f>'Önkorm.köt. felad.'!C18:C23</f>
        <v>0</v>
      </c>
      <c r="D21" s="128">
        <f>'Önkorm.köt. felad.'!D18</f>
        <v>0</v>
      </c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128">
        <f>'Önkorm.köt. felad.'!C19:C24</f>
        <v>0</v>
      </c>
      <c r="D22" s="128">
        <f>'Önkorm.köt. felad.'!D19</f>
        <v>0</v>
      </c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8">
        <f>'Önkorm.köt. felad.'!C20:C25</f>
        <v>0</v>
      </c>
      <c r="D23" s="128">
        <f>'Önkorm.köt. felad.'!D20</f>
        <v>0</v>
      </c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8">
        <f>'Önkorm.köt. felad.'!C21:C26</f>
        <v>0</v>
      </c>
      <c r="D24" s="128">
        <f>'Önkorm.köt. felad.'!D21</f>
        <v>0</v>
      </c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219308718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219308718</v>
      </c>
      <c r="K25" s="68">
        <f t="shared" si="6"/>
        <v>219308718</v>
      </c>
    </row>
    <row r="26" spans="1:11" s="138" customFormat="1" ht="12" customHeight="1">
      <c r="A26" s="12" t="s">
        <v>47</v>
      </c>
      <c r="B26" s="139" t="s">
        <v>148</v>
      </c>
      <c r="C26" s="128">
        <f>'Önkorm.köt. felad.'!C23</f>
        <v>0</v>
      </c>
      <c r="D26" s="128">
        <f>'Önkorm.köt. felad.'!D23</f>
        <v>0</v>
      </c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8">
        <f>'Önkorm.köt. felad.'!C24</f>
        <v>0</v>
      </c>
      <c r="D27" s="128">
        <f>'Önkorm.köt. felad.'!D24</f>
        <v>0</v>
      </c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128">
        <f>'Önkorm.köt. felad.'!C25</f>
        <v>0</v>
      </c>
      <c r="D28" s="128">
        <f>'Önkorm.köt. felad.'!D25</f>
        <v>0</v>
      </c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128">
        <f>'Önkorm.köt. felad.'!C26</f>
        <v>0</v>
      </c>
      <c r="D29" s="128">
        <f>'Önkorm.köt. felad.'!D26</f>
        <v>0</v>
      </c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8">
        <f>'Önkorm.köt. felad.'!C27</f>
        <v>0</v>
      </c>
      <c r="D30" s="128">
        <f>'Önkorm.köt. felad.'!D27</f>
        <v>219308718</v>
      </c>
      <c r="E30" s="128"/>
      <c r="F30" s="128"/>
      <c r="G30" s="128"/>
      <c r="H30" s="128"/>
      <c r="I30" s="128"/>
      <c r="J30" s="167">
        <f t="shared" si="7"/>
        <v>219308718</v>
      </c>
      <c r="K30" s="166">
        <f t="shared" si="8"/>
        <v>219308718</v>
      </c>
    </row>
    <row r="31" spans="1:11" s="138" customFormat="1" ht="12" customHeight="1" thickBot="1">
      <c r="A31" s="13" t="s">
        <v>90</v>
      </c>
      <c r="B31" s="141" t="s">
        <v>151</v>
      </c>
      <c r="C31" s="128">
        <f>'Önkorm.köt. felad.'!C28</f>
        <v>0</v>
      </c>
      <c r="D31" s="128">
        <f>'Önkorm.köt. felad.'!D28</f>
        <v>0</v>
      </c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417</v>
      </c>
      <c r="C32" s="132">
        <f>+C33+C34+C35+C36+C37+C38+C39</f>
        <v>231300000</v>
      </c>
      <c r="D32" s="132">
        <f aca="true" t="shared" si="9" ref="D32:K32">+D33+D34+D35+D36+D37+D38+D39</f>
        <v>-1487709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-1487709</v>
      </c>
      <c r="K32" s="165">
        <f t="shared" si="9"/>
        <v>229812291</v>
      </c>
    </row>
    <row r="33" spans="1:11" s="138" customFormat="1" ht="12" customHeight="1">
      <c r="A33" s="12" t="s">
        <v>152</v>
      </c>
      <c r="B33" s="139" t="str">
        <f>'Önk.összesen'!B33</f>
        <v>Építményadó</v>
      </c>
      <c r="C33" s="167">
        <f>'Önkorm.köt. felad.'!C30</f>
        <v>145000000</v>
      </c>
      <c r="D33" s="167">
        <f>'Önkorm.köt. felad.'!D30</f>
        <v>7090412</v>
      </c>
      <c r="E33" s="167"/>
      <c r="F33" s="167"/>
      <c r="G33" s="167"/>
      <c r="H33" s="167"/>
      <c r="I33" s="167"/>
      <c r="J33" s="167">
        <f aca="true" t="shared" si="10" ref="J33:J39">D33+E33+F33+G33+H33+I33</f>
        <v>7090412</v>
      </c>
      <c r="K33" s="166">
        <f aca="true" t="shared" si="11" ref="K33:K39">C33+J33</f>
        <v>152090412</v>
      </c>
    </row>
    <row r="34" spans="1:11" s="138" customFormat="1" ht="12" customHeight="1">
      <c r="A34" s="11" t="s">
        <v>153</v>
      </c>
      <c r="B34" s="139" t="str">
        <f>'Önk.összesen'!B34</f>
        <v>Telekadó</v>
      </c>
      <c r="C34" s="167">
        <f>'Önkorm.köt. felad.'!C31</f>
        <v>10000000</v>
      </c>
      <c r="D34" s="167">
        <f>'Önkorm.köt. felad.'!D31</f>
        <v>0</v>
      </c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10000000</v>
      </c>
    </row>
    <row r="35" spans="1:11" s="138" customFormat="1" ht="12" customHeight="1">
      <c r="A35" s="11" t="s">
        <v>154</v>
      </c>
      <c r="B35" s="139" t="str">
        <f>'Önk.összesen'!B35</f>
        <v>Magánszemélyek kommunális adója</v>
      </c>
      <c r="C35" s="167">
        <f>'Önkorm.köt. felad.'!C32</f>
        <v>13700000</v>
      </c>
      <c r="D35" s="167">
        <f>'Önkorm.köt. felad.'!D32</f>
        <v>0</v>
      </c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13700000</v>
      </c>
    </row>
    <row r="36" spans="1:11" s="138" customFormat="1" ht="12" customHeight="1">
      <c r="A36" s="11" t="s">
        <v>155</v>
      </c>
      <c r="B36" s="139" t="str">
        <f>'Önk.összesen'!B36</f>
        <v>Iparűzésiadó</v>
      </c>
      <c r="C36" s="167">
        <f>'Önkorm.köt. felad.'!C33</f>
        <v>25000000</v>
      </c>
      <c r="D36" s="167">
        <f>'Önkorm.köt. felad.'!D33</f>
        <v>23250585</v>
      </c>
      <c r="E36" s="128"/>
      <c r="F36" s="128"/>
      <c r="G36" s="128"/>
      <c r="H36" s="128"/>
      <c r="I36" s="128"/>
      <c r="J36" s="167">
        <f t="shared" si="10"/>
        <v>23250585</v>
      </c>
      <c r="K36" s="166">
        <f t="shared" si="11"/>
        <v>48250585</v>
      </c>
    </row>
    <row r="37" spans="1:11" s="138" customFormat="1" ht="12" customHeight="1">
      <c r="A37" s="11" t="s">
        <v>414</v>
      </c>
      <c r="B37" s="139" t="str">
        <f>'Önk.összesen'!B37</f>
        <v>Gépjárműadó</v>
      </c>
      <c r="C37" s="167">
        <f>'Önkorm.köt. felad.'!C34</f>
        <v>6800000</v>
      </c>
      <c r="D37" s="167">
        <f>'Önkorm.köt. felad.'!D34</f>
        <v>-6800000</v>
      </c>
      <c r="E37" s="128"/>
      <c r="F37" s="128"/>
      <c r="G37" s="128"/>
      <c r="H37" s="128"/>
      <c r="I37" s="128"/>
      <c r="J37" s="167">
        <f t="shared" si="10"/>
        <v>-6800000</v>
      </c>
      <c r="K37" s="166">
        <f t="shared" si="11"/>
        <v>0</v>
      </c>
    </row>
    <row r="38" spans="1:11" s="138" customFormat="1" ht="12" customHeight="1">
      <c r="A38" s="11" t="s">
        <v>415</v>
      </c>
      <c r="B38" s="139" t="str">
        <f>'Önk.összesen'!B38</f>
        <v>Idegenforgalmi adó</v>
      </c>
      <c r="C38" s="167">
        <f>'Önkorm.köt. felad.'!C35</f>
        <v>30000000</v>
      </c>
      <c r="D38" s="167">
        <f>'Önkorm.köt. felad.'!D35</f>
        <v>-25817807</v>
      </c>
      <c r="E38" s="128"/>
      <c r="F38" s="128"/>
      <c r="G38" s="128"/>
      <c r="H38" s="128"/>
      <c r="I38" s="128"/>
      <c r="J38" s="167">
        <f t="shared" si="10"/>
        <v>-25817807</v>
      </c>
      <c r="K38" s="166">
        <f t="shared" si="11"/>
        <v>4182193</v>
      </c>
    </row>
    <row r="39" spans="1:11" s="138" customFormat="1" ht="12" customHeight="1" thickBot="1">
      <c r="A39" s="13" t="s">
        <v>416</v>
      </c>
      <c r="B39" s="139" t="str">
        <f>'Önk.összesen'!B39</f>
        <v>Egyéb közhatalmi bevételek</v>
      </c>
      <c r="C39" s="167">
        <f>'Önkorm.köt. felad.'!C36</f>
        <v>800000</v>
      </c>
      <c r="D39" s="167">
        <f>'Önkorm.köt. felad.'!D36</f>
        <v>789101</v>
      </c>
      <c r="E39" s="247"/>
      <c r="F39" s="247"/>
      <c r="G39" s="247"/>
      <c r="H39" s="247"/>
      <c r="I39" s="247"/>
      <c r="J39" s="271">
        <f t="shared" si="10"/>
        <v>789101</v>
      </c>
      <c r="K39" s="166">
        <f t="shared" si="11"/>
        <v>1589101</v>
      </c>
    </row>
    <row r="40" spans="1:11" s="138" customFormat="1" ht="12" customHeight="1" thickBot="1">
      <c r="A40" s="17" t="s">
        <v>7</v>
      </c>
      <c r="B40" s="18" t="s">
        <v>291</v>
      </c>
      <c r="C40" s="126">
        <f>SUM(C41:C51)</f>
        <v>22653220</v>
      </c>
      <c r="D40" s="126">
        <f aca="true" t="shared" si="12" ref="D40:K40">SUM(D41:D51)</f>
        <v>10258038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10258038</v>
      </c>
      <c r="K40" s="68">
        <f t="shared" si="12"/>
        <v>32911258</v>
      </c>
    </row>
    <row r="41" spans="1:11" s="138" customFormat="1" ht="12" customHeight="1">
      <c r="A41" s="12" t="s">
        <v>51</v>
      </c>
      <c r="B41" s="139" t="s">
        <v>159</v>
      </c>
      <c r="C41" s="128">
        <f>'Önkorm.köt. felad.'!C38+'Közös Hiv. köt.felad.'!C11+'Műv.Ház köt.'!C11</f>
        <v>0</v>
      </c>
      <c r="D41" s="128">
        <f>'Önkorm.köt. felad.'!D38+'Közös Hiv. köt.felad.'!D11+'Műv.Ház köt.'!D11</f>
        <v>0</v>
      </c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160</v>
      </c>
      <c r="C42" s="128">
        <f>'Önkorm.köt. felad.'!C39+'Közös Hiv. köt.felad.'!C12+'Műv.Ház köt.'!C12</f>
        <v>4500000</v>
      </c>
      <c r="D42" s="128">
        <f>'Önkorm.köt. felad.'!D39+'Közös Hiv. köt.felad.'!D12+'Műv.Ház köt.'!D12</f>
        <v>2290335</v>
      </c>
      <c r="E42" s="128"/>
      <c r="F42" s="128"/>
      <c r="G42" s="128"/>
      <c r="H42" s="128"/>
      <c r="I42" s="128"/>
      <c r="J42" s="167">
        <f t="shared" si="13"/>
        <v>2290335</v>
      </c>
      <c r="K42" s="166">
        <f t="shared" si="14"/>
        <v>6790335</v>
      </c>
    </row>
    <row r="43" spans="1:11" s="138" customFormat="1" ht="12" customHeight="1">
      <c r="A43" s="11" t="s">
        <v>53</v>
      </c>
      <c r="B43" s="140" t="s">
        <v>161</v>
      </c>
      <c r="C43" s="128">
        <f>'Önkorm.köt. felad.'!C40+'Közös Hiv. köt.felad.'!C13+'Műv.Ház köt.'!C13</f>
        <v>3000000</v>
      </c>
      <c r="D43" s="128">
        <f>'Önkorm.köt. felad.'!D40+'Közös Hiv. köt.felad.'!D13+'Műv.Ház köt.'!D13</f>
        <v>-2108498</v>
      </c>
      <c r="E43" s="128"/>
      <c r="F43" s="128"/>
      <c r="G43" s="128"/>
      <c r="H43" s="128"/>
      <c r="I43" s="128"/>
      <c r="J43" s="167">
        <f t="shared" si="13"/>
        <v>-2108498</v>
      </c>
      <c r="K43" s="166">
        <f t="shared" si="14"/>
        <v>891502</v>
      </c>
    </row>
    <row r="44" spans="1:11" s="138" customFormat="1" ht="12" customHeight="1">
      <c r="A44" s="11" t="s">
        <v>93</v>
      </c>
      <c r="B44" s="140" t="s">
        <v>162</v>
      </c>
      <c r="C44" s="128">
        <f>'Önkorm.köt. felad.'!C41+'Közös Hiv. köt.felad.'!C14+'Műv.Ház köt.'!C14</f>
        <v>11603220</v>
      </c>
      <c r="D44" s="128">
        <f>'Önkorm.köt. felad.'!D41+'Közös Hiv. köt.felad.'!D14+'Műv.Ház köt.'!D14</f>
        <v>-1614650</v>
      </c>
      <c r="E44" s="128"/>
      <c r="F44" s="128"/>
      <c r="G44" s="128"/>
      <c r="H44" s="128"/>
      <c r="I44" s="128"/>
      <c r="J44" s="167">
        <f t="shared" si="13"/>
        <v>-1614650</v>
      </c>
      <c r="K44" s="166">
        <f t="shared" si="14"/>
        <v>9988570</v>
      </c>
    </row>
    <row r="45" spans="1:11" s="138" customFormat="1" ht="12" customHeight="1">
      <c r="A45" s="11" t="s">
        <v>94</v>
      </c>
      <c r="B45" s="140" t="s">
        <v>163</v>
      </c>
      <c r="C45" s="128">
        <f>'Önkorm.köt. felad.'!C42+'Közös Hiv. köt.felad.'!C15+'Műv.Ház köt.'!C15</f>
        <v>0</v>
      </c>
      <c r="D45" s="128">
        <f>'Önkorm.köt. felad.'!D42+'Közös Hiv. köt.felad.'!D15+'Műv.Ház köt.'!D15</f>
        <v>0</v>
      </c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128">
        <f>'Önkorm.köt. felad.'!C43+'Közös Hiv. köt.felad.'!C16+'Műv.Ház köt.'!C16</f>
        <v>2500000</v>
      </c>
      <c r="D46" s="128">
        <f>'Önkorm.köt. felad.'!D43+'Közös Hiv. köt.felad.'!D16+'Műv.Ház köt.'!D16</f>
        <v>0</v>
      </c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2500000</v>
      </c>
    </row>
    <row r="47" spans="1:11" s="138" customFormat="1" ht="12" customHeight="1">
      <c r="A47" s="11" t="s">
        <v>96</v>
      </c>
      <c r="B47" s="140" t="s">
        <v>165</v>
      </c>
      <c r="C47" s="128">
        <f>'Önkorm.köt. felad.'!C44+'Közös Hiv. köt.felad.'!C17+'Műv.Ház köt.'!C17</f>
        <v>0</v>
      </c>
      <c r="D47" s="128">
        <f>'Önkorm.köt. felad.'!D44+'Közös Hiv. köt.felad.'!D17+'Műv.Ház köt.'!D17</f>
        <v>0</v>
      </c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418</v>
      </c>
      <c r="C48" s="128">
        <f>'Önkorm.köt. felad.'!C45+'Közös Hiv. köt.felad.'!C18+'Műv.Ház köt.'!C18</f>
        <v>50000</v>
      </c>
      <c r="D48" s="128">
        <f>'Önkorm.köt. felad.'!D45+'Közös Hiv. köt.felad.'!D18+'Műv.Ház köt.'!D18</f>
        <v>0</v>
      </c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50000</v>
      </c>
    </row>
    <row r="49" spans="1:11" s="138" customFormat="1" ht="12" customHeight="1">
      <c r="A49" s="11" t="s">
        <v>157</v>
      </c>
      <c r="B49" s="140" t="s">
        <v>167</v>
      </c>
      <c r="C49" s="128">
        <f>'Önkorm.köt. felad.'!C46+'Közös Hiv. köt.felad.'!C19+'Műv.Ház köt.'!C19</f>
        <v>0</v>
      </c>
      <c r="D49" s="128">
        <f>'Önkorm.köt. felad.'!D46+'Közös Hiv. köt.felad.'!D19+'Műv.Ház köt.'!D19</f>
        <v>0</v>
      </c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293</v>
      </c>
      <c r="C50" s="128">
        <f>'Önkorm.köt. felad.'!C47+'Közös Hiv. köt.felad.'!C20+'Műv.Ház köt.'!C20</f>
        <v>0</v>
      </c>
      <c r="D50" s="128">
        <f>'Önkorm.köt. felad.'!D47+'Közös Hiv. köt.felad.'!D20+'Műv.Ház köt.'!D20</f>
        <v>340068</v>
      </c>
      <c r="E50" s="248"/>
      <c r="F50" s="248"/>
      <c r="G50" s="248"/>
      <c r="H50" s="248"/>
      <c r="I50" s="248"/>
      <c r="J50" s="273">
        <f t="shared" si="13"/>
        <v>340068</v>
      </c>
      <c r="K50" s="166">
        <f t="shared" si="14"/>
        <v>340068</v>
      </c>
    </row>
    <row r="51" spans="1:11" s="138" customFormat="1" ht="12" customHeight="1" thickBot="1">
      <c r="A51" s="15" t="s">
        <v>292</v>
      </c>
      <c r="B51" s="299" t="s">
        <v>168</v>
      </c>
      <c r="C51" s="128">
        <f>'Önkorm.köt. felad.'!C48+'Közös Hiv. köt.felad.'!C21+'Műv.Ház köt.'!C21</f>
        <v>1000000</v>
      </c>
      <c r="D51" s="128">
        <f>'Önkorm.köt. felad.'!D48+'Közös Hiv. köt.felad.'!D21+'Műv.Ház köt.'!D21</f>
        <v>11350783</v>
      </c>
      <c r="E51" s="251"/>
      <c r="F51" s="251"/>
      <c r="G51" s="251"/>
      <c r="H51" s="251"/>
      <c r="I51" s="251"/>
      <c r="J51" s="274">
        <f t="shared" si="13"/>
        <v>11350783</v>
      </c>
      <c r="K51" s="228">
        <f t="shared" si="14"/>
        <v>12350783</v>
      </c>
    </row>
    <row r="52" spans="1:11" s="138" customFormat="1" ht="12" customHeight="1" thickBot="1">
      <c r="A52" s="17" t="s">
        <v>8</v>
      </c>
      <c r="B52" s="18" t="s">
        <v>169</v>
      </c>
      <c r="C52" s="126">
        <f>SUM(C53:C57)</f>
        <v>0</v>
      </c>
      <c r="D52" s="126">
        <f aca="true" t="shared" si="15" ref="D52:K52">SUM(D53:D57)</f>
        <v>545000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545000</v>
      </c>
      <c r="K52" s="68">
        <f t="shared" si="15"/>
        <v>545000</v>
      </c>
    </row>
    <row r="53" spans="1:11" s="138" customFormat="1" ht="12" customHeight="1">
      <c r="A53" s="12" t="s">
        <v>54</v>
      </c>
      <c r="B53" s="139" t="s">
        <v>173</v>
      </c>
      <c r="C53" s="168">
        <f>'Önkorm.köt. felad.'!C50</f>
        <v>0</v>
      </c>
      <c r="D53" s="168">
        <f>'Önkorm.köt. felad.'!D50</f>
        <v>0</v>
      </c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168">
        <f>'Önkorm.köt. felad.'!C51</f>
        <v>0</v>
      </c>
      <c r="D54" s="168">
        <f>'Önkorm.köt. felad.'!D51</f>
        <v>545000</v>
      </c>
      <c r="E54" s="168"/>
      <c r="F54" s="168"/>
      <c r="G54" s="168"/>
      <c r="H54" s="168"/>
      <c r="I54" s="168"/>
      <c r="J54" s="272">
        <f>D54+E54+F54+G54+H54+I54</f>
        <v>545000</v>
      </c>
      <c r="K54" s="226">
        <f>C54+J54</f>
        <v>545000</v>
      </c>
    </row>
    <row r="55" spans="1:11" s="138" customFormat="1" ht="12" customHeight="1">
      <c r="A55" s="11" t="s">
        <v>170</v>
      </c>
      <c r="B55" s="140" t="s">
        <v>175</v>
      </c>
      <c r="C55" s="168">
        <f>'Önkorm.köt. felad.'!C52</f>
        <v>0</v>
      </c>
      <c r="D55" s="168">
        <f>'Önkorm.köt. felad.'!D52</f>
        <v>0</v>
      </c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171</v>
      </c>
      <c r="B56" s="140" t="s">
        <v>176</v>
      </c>
      <c r="C56" s="168">
        <f>'Önkorm.köt. felad.'!C53</f>
        <v>0</v>
      </c>
      <c r="D56" s="168">
        <f>'Önkorm.köt. felad.'!D53</f>
        <v>0</v>
      </c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168">
        <f>'Önkorm.köt. felad.'!C54</f>
        <v>0</v>
      </c>
      <c r="D57" s="168">
        <f>'Önkorm.köt. felad.'!D54</f>
        <v>0</v>
      </c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179</v>
      </c>
      <c r="C59" s="128">
        <f>'Önkorm.köt. felad.'!C56</f>
        <v>0</v>
      </c>
      <c r="D59" s="128">
        <f>'Önkorm.köt. felad.'!D56</f>
        <v>0</v>
      </c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24.75" customHeight="1">
      <c r="A60" s="11" t="s">
        <v>57</v>
      </c>
      <c r="B60" s="140" t="s">
        <v>285</v>
      </c>
      <c r="C60" s="128">
        <f>'Önkorm.köt. felad.'!C57</f>
        <v>0</v>
      </c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128">
        <f>'Önkorm.köt. felad.'!C58</f>
        <v>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183</v>
      </c>
      <c r="B62" s="71" t="s">
        <v>181</v>
      </c>
      <c r="C62" s="128">
        <f>'Önkorm.köt. felad.'!C59</f>
        <v>0</v>
      </c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126">
        <f>SUM(C64:C66)</f>
        <v>0</v>
      </c>
      <c r="D63" s="126">
        <f aca="true" t="shared" si="17" ref="D63:K63">SUM(D64:D66)</f>
        <v>139129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139129</v>
      </c>
      <c r="K63" s="68">
        <f t="shared" si="17"/>
        <v>139129</v>
      </c>
    </row>
    <row r="64" spans="1:11" s="138" customFormat="1" ht="12" customHeight="1">
      <c r="A64" s="12" t="s">
        <v>99</v>
      </c>
      <c r="B64" s="139" t="s">
        <v>186</v>
      </c>
      <c r="C64" s="130">
        <f>'Önkorm.köt. felad.'!C61</f>
        <v>0</v>
      </c>
      <c r="D64" s="130">
        <f>'Önkorm.köt. felad.'!D61</f>
        <v>0</v>
      </c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22.5" customHeight="1">
      <c r="A65" s="11" t="s">
        <v>100</v>
      </c>
      <c r="B65" s="140" t="s">
        <v>286</v>
      </c>
      <c r="C65" s="130">
        <f>'Önkorm.köt. felad.'!C62</f>
        <v>0</v>
      </c>
      <c r="D65" s="130">
        <f>'Önkorm.köt. felad.'!D62</f>
        <v>0</v>
      </c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130">
        <f>'Önkorm.köt. felad.'!C63</f>
        <v>0</v>
      </c>
      <c r="D66" s="130">
        <f>'Önkorm.köt. felad.'!D63</f>
        <v>139129</v>
      </c>
      <c r="E66" s="130"/>
      <c r="F66" s="130"/>
      <c r="G66" s="130"/>
      <c r="H66" s="130"/>
      <c r="I66" s="130"/>
      <c r="J66" s="275">
        <f>D66+E66+F66+G66+H66+I66</f>
        <v>139129</v>
      </c>
      <c r="K66" s="225">
        <f>C66+J66</f>
        <v>139129</v>
      </c>
    </row>
    <row r="67" spans="1:11" s="138" customFormat="1" ht="12" customHeight="1" thickBot="1">
      <c r="A67" s="13" t="s">
        <v>185</v>
      </c>
      <c r="B67" s="71" t="s">
        <v>188</v>
      </c>
      <c r="C67" s="130">
        <f>'Önkorm.köt. felad.'!C64</f>
        <v>0</v>
      </c>
      <c r="D67" s="130">
        <f>'Önkorm.köt. felad.'!D64</f>
        <v>0</v>
      </c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9" t="s">
        <v>333</v>
      </c>
      <c r="B68" s="18" t="s">
        <v>189</v>
      </c>
      <c r="C68" s="132">
        <f>+C11+C18+C25+C32+C40+C52+C58+C63</f>
        <v>506280837</v>
      </c>
      <c r="D68" s="132">
        <f aca="true" t="shared" si="18" ref="D68:K68">+D11+D18+D25+D32+D40+D52+D58+D63</f>
        <v>271547107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271547107</v>
      </c>
      <c r="K68" s="165">
        <f t="shared" si="18"/>
        <v>777827944</v>
      </c>
    </row>
    <row r="69" spans="1:11" s="138" customFormat="1" ht="12" customHeight="1" thickBot="1">
      <c r="A69" s="169" t="s">
        <v>190</v>
      </c>
      <c r="B69" s="69" t="s">
        <v>191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130">
        <f>'Önkorm.köt. felad.'!C67</f>
        <v>0</v>
      </c>
      <c r="D70" s="130">
        <f>'Önkorm.köt. felad.'!D67</f>
        <v>0</v>
      </c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130">
        <f>'Önkorm.köt. felad.'!C68</f>
        <v>0</v>
      </c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229</v>
      </c>
      <c r="B72" s="286" t="s">
        <v>318</v>
      </c>
      <c r="C72" s="130">
        <f>'Önkorm.köt. felad.'!C69</f>
        <v>0</v>
      </c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197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428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220</v>
      </c>
      <c r="B76" s="244" t="s">
        <v>198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221</v>
      </c>
      <c r="B77" s="245" t="s">
        <v>429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126">
        <f>SUM(C79:C80)</f>
        <v>180981295</v>
      </c>
      <c r="D78" s="126">
        <f aca="true" t="shared" si="21" ref="D78:K78">SUM(D79:D80)</f>
        <v>1107062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1107062</v>
      </c>
      <c r="K78" s="68">
        <f t="shared" si="21"/>
        <v>182088357</v>
      </c>
    </row>
    <row r="79" spans="1:11" s="138" customFormat="1" ht="12" customHeight="1">
      <c r="A79" s="12" t="s">
        <v>222</v>
      </c>
      <c r="B79" s="139" t="s">
        <v>201</v>
      </c>
      <c r="C79" s="130">
        <f>'Önkorm.köt. felad.'!C76+'Közös Hiv. köt.felad.'!C41+'Műv.Ház köt.'!C40</f>
        <v>180981295</v>
      </c>
      <c r="D79" s="130">
        <f>'Önkorm.köt. felad.'!D76+'Közös Hiv. köt.felad.'!D41+'Műv.Ház köt.'!D40</f>
        <v>1107062</v>
      </c>
      <c r="E79" s="130">
        <f>'Önkorm.köt. felad.'!E76+'Közös Hiv. köt.felad.'!E41+'Műv.Ház köt.'!E40</f>
        <v>0</v>
      </c>
      <c r="F79" s="130">
        <f>'Önkorm.köt. felad.'!F76+'Közös Hiv. köt.felad.'!F41+'Műv.Ház köt.'!F40</f>
        <v>0</v>
      </c>
      <c r="G79" s="130">
        <f>'Önkorm.köt. felad.'!G76+'Közös Hiv. köt.felad.'!G41+'Műv.Ház köt.'!G40</f>
        <v>0</v>
      </c>
      <c r="H79" s="130">
        <f>'Önkorm.köt. felad.'!H76+'Közös Hiv. köt.felad.'!H41+'Műv.Ház köt.'!H40</f>
        <v>0</v>
      </c>
      <c r="I79" s="130">
        <f>'Önkorm.köt. felad.'!I76+'Közös Hiv. köt.felad.'!I41+'Műv.Ház köt.'!I40</f>
        <v>0</v>
      </c>
      <c r="J79" s="275">
        <f>D79+E79+F79+G79+H79+I79</f>
        <v>1107062</v>
      </c>
      <c r="K79" s="225">
        <f>C79+J79</f>
        <v>182088357</v>
      </c>
    </row>
    <row r="80" spans="1:11" s="138" customFormat="1" ht="12" customHeight="1" thickBot="1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126">
        <f>SUM(C82:C84)</f>
        <v>0</v>
      </c>
      <c r="D81" s="126">
        <f aca="true" t="shared" si="22" ref="D81:K81">SUM(D82:D84)</f>
        <v>9145169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9145169</v>
      </c>
      <c r="K81" s="68">
        <f t="shared" si="22"/>
        <v>9145169</v>
      </c>
    </row>
    <row r="82" spans="1:11" s="138" customFormat="1" ht="12" customHeight="1">
      <c r="A82" s="12" t="s">
        <v>224</v>
      </c>
      <c r="B82" s="139" t="s">
        <v>205</v>
      </c>
      <c r="C82" s="130">
        <f>'Önkorm.köt. felad.'!C79</f>
        <v>0</v>
      </c>
      <c r="D82" s="130">
        <f>'Önkorm.köt. felad.'!D79</f>
        <v>9145169</v>
      </c>
      <c r="E82" s="130"/>
      <c r="F82" s="130"/>
      <c r="G82" s="130"/>
      <c r="H82" s="130"/>
      <c r="I82" s="130"/>
      <c r="J82" s="275">
        <f>D82+E82+F82+G82+H82+I82</f>
        <v>9145169</v>
      </c>
      <c r="K82" s="225">
        <f>C82+J82</f>
        <v>9145169</v>
      </c>
    </row>
    <row r="83" spans="1:11" s="138" customFormat="1" ht="12" customHeight="1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226</v>
      </c>
      <c r="B84" s="71" t="s">
        <v>430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230</v>
      </c>
      <c r="B92" s="69" t="s">
        <v>335</v>
      </c>
      <c r="C92" s="132">
        <f>+C69+C73+C78+C81+C85+C91+C90</f>
        <v>180981295</v>
      </c>
      <c r="D92" s="132">
        <f aca="true" t="shared" si="26" ref="D92:K92">+D69+D73+D78+D81+D85+D91+D90</f>
        <v>10252231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10252231</v>
      </c>
      <c r="K92" s="165">
        <f t="shared" si="26"/>
        <v>191233526</v>
      </c>
    </row>
    <row r="93" spans="1:11" s="138" customFormat="1" ht="25.5" customHeight="1" thickBot="1">
      <c r="A93" s="170" t="s">
        <v>334</v>
      </c>
      <c r="B93" s="319" t="s">
        <v>336</v>
      </c>
      <c r="C93" s="132">
        <f>+C68+C92</f>
        <v>687262132</v>
      </c>
      <c r="D93" s="132">
        <f aca="true" t="shared" si="27" ref="D93:K93">+D68+D92</f>
        <v>281799338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281799338</v>
      </c>
      <c r="K93" s="165">
        <f t="shared" si="27"/>
        <v>969061470</v>
      </c>
    </row>
    <row r="94" spans="1:3" s="138" customFormat="1" ht="30.75" customHeight="1">
      <c r="A94" s="2"/>
      <c r="B94" s="3"/>
      <c r="C94" s="73"/>
    </row>
    <row r="95" spans="1:11" ht="16.5" customHeight="1">
      <c r="A95" s="515" t="s">
        <v>31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</row>
    <row r="96" spans="1:11" s="145" customFormat="1" ht="16.5" customHeight="1" thickBot="1">
      <c r="A96" s="517" t="s">
        <v>82</v>
      </c>
      <c r="B96" s="517"/>
      <c r="C96" s="49"/>
      <c r="K96" s="49" t="str">
        <f>K7</f>
        <v>Forintban!</v>
      </c>
    </row>
    <row r="97" spans="1:11" ht="15.75">
      <c r="A97" s="505" t="s">
        <v>46</v>
      </c>
      <c r="B97" s="507" t="s">
        <v>369</v>
      </c>
      <c r="C97" s="509" t="str">
        <f>+CONCATENATE(LEFT(RM_ÖSSZEFÜGGÉSEK!A6,4),". évi")</f>
        <v>2020. évi</v>
      </c>
      <c r="D97" s="510"/>
      <c r="E97" s="511"/>
      <c r="F97" s="511"/>
      <c r="G97" s="511"/>
      <c r="H97" s="511"/>
      <c r="I97" s="511"/>
      <c r="J97" s="511"/>
      <c r="K97" s="512"/>
    </row>
    <row r="98" spans="1:11" ht="39" customHeight="1" thickBot="1">
      <c r="A98" s="506"/>
      <c r="B98" s="508"/>
      <c r="C98" s="283" t="s">
        <v>368</v>
      </c>
      <c r="D98" s="301" t="str">
        <f aca="true" t="shared" si="28" ref="D98:I98">D9</f>
        <v>1. sz. módosítás </v>
      </c>
      <c r="E98" s="301" t="str">
        <f t="shared" si="28"/>
        <v>2. sz. módosítás </v>
      </c>
      <c r="F98" s="301" t="str">
        <f t="shared" si="28"/>
        <v>3. sz. módosítás </v>
      </c>
      <c r="G98" s="301" t="str">
        <f t="shared" si="28"/>
        <v>4. sz. módosítás </v>
      </c>
      <c r="H98" s="301" t="str">
        <f t="shared" si="28"/>
        <v>5. sz. módosítás </v>
      </c>
      <c r="I98" s="301" t="str">
        <f t="shared" si="28"/>
        <v>6. sz. módosítás </v>
      </c>
      <c r="J98" s="302" t="s">
        <v>431</v>
      </c>
      <c r="K98" s="303" t="str">
        <f>K9</f>
        <v>1.számú módosítás utáni előirányzat</v>
      </c>
    </row>
    <row r="99" spans="1:11" s="137" customFormat="1" ht="12" customHeight="1" thickBot="1">
      <c r="A99" s="24" t="s">
        <v>344</v>
      </c>
      <c r="B99" s="25" t="s">
        <v>345</v>
      </c>
      <c r="C99" s="284" t="s">
        <v>346</v>
      </c>
      <c r="D99" s="284" t="s">
        <v>348</v>
      </c>
      <c r="E99" s="285" t="s">
        <v>347</v>
      </c>
      <c r="F99" s="285" t="s">
        <v>349</v>
      </c>
      <c r="G99" s="285" t="s">
        <v>350</v>
      </c>
      <c r="H99" s="285" t="s">
        <v>351</v>
      </c>
      <c r="I99" s="285" t="s">
        <v>453</v>
      </c>
      <c r="J99" s="285" t="s">
        <v>454</v>
      </c>
      <c r="K99" s="300" t="s">
        <v>455</v>
      </c>
    </row>
    <row r="100" spans="1:11" ht="12" customHeight="1" thickBot="1">
      <c r="A100" s="19" t="s">
        <v>3</v>
      </c>
      <c r="B100" s="23" t="s">
        <v>294</v>
      </c>
      <c r="C100" s="125">
        <f>C101+C102+C103+C104+C105+C118</f>
        <v>568479707</v>
      </c>
      <c r="D100" s="125">
        <f aca="true" t="shared" si="29" ref="D100:K100">D101+D102+D103+D104+D105+D118</f>
        <v>102763869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102763869</v>
      </c>
      <c r="K100" s="182">
        <f t="shared" si="29"/>
        <v>671243576</v>
      </c>
    </row>
    <row r="101" spans="1:11" ht="12" customHeight="1">
      <c r="A101" s="14" t="s">
        <v>58</v>
      </c>
      <c r="B101" s="7" t="s">
        <v>32</v>
      </c>
      <c r="C101" s="268">
        <f>'Önkorm.köt. felad.'!C94+'Közös Hiv. köt.felad.'!C47+'Műv.Ház köt.'!C46</f>
        <v>167382918</v>
      </c>
      <c r="D101" s="268">
        <f>'Önkorm.köt. felad.'!D94+'Közös Hiv. köt.felad.'!D47+'Műv.Ház köt.'!D46</f>
        <v>22413200</v>
      </c>
      <c r="E101" s="186"/>
      <c r="F101" s="186"/>
      <c r="G101" s="186"/>
      <c r="H101" s="186"/>
      <c r="I101" s="186"/>
      <c r="J101" s="276">
        <f aca="true" t="shared" si="30" ref="J101:J120">D101+E101+F101+G101+H101+I101</f>
        <v>22413200</v>
      </c>
      <c r="K101" s="227">
        <f aca="true" t="shared" si="31" ref="K101:K120">C101+J101</f>
        <v>189796118</v>
      </c>
    </row>
    <row r="102" spans="1:11" ht="12" customHeight="1">
      <c r="A102" s="11" t="s">
        <v>59</v>
      </c>
      <c r="B102" s="5" t="s">
        <v>101</v>
      </c>
      <c r="C102" s="127">
        <f>'Önkorm.köt. felad.'!C95+'Közös Hiv. köt.felad.'!C48+'Műv.Ház köt.'!C47</f>
        <v>31033298</v>
      </c>
      <c r="D102" s="127">
        <f>'Önkorm.köt. felad.'!D95+'Közös Hiv. köt.felad.'!D48+'Műv.Ház köt.'!D47</f>
        <v>200000</v>
      </c>
      <c r="E102" s="127"/>
      <c r="F102" s="127"/>
      <c r="G102" s="127"/>
      <c r="H102" s="127"/>
      <c r="I102" s="127"/>
      <c r="J102" s="277">
        <f t="shared" si="30"/>
        <v>200000</v>
      </c>
      <c r="K102" s="223">
        <f t="shared" si="31"/>
        <v>31233298</v>
      </c>
    </row>
    <row r="103" spans="1:11" ht="12" customHeight="1">
      <c r="A103" s="11" t="s">
        <v>60</v>
      </c>
      <c r="B103" s="5" t="s">
        <v>77</v>
      </c>
      <c r="C103" s="129">
        <f>'Önkorm.köt. felad.'!C96+'Közös Hiv. köt.felad.'!C49+'Műv.Ház köt.'!C48</f>
        <v>131422852</v>
      </c>
      <c r="D103" s="129">
        <f>'Önkorm.köt. felad.'!D96+'Közös Hiv. köt.felad.'!D49+'Műv.Ház köt.'!D48</f>
        <v>1340746</v>
      </c>
      <c r="E103" s="129">
        <f>'Önkorm.köt. felad.'!E96+'Közös Hiv. köt.felad.'!E49+'Műv.Ház köt.'!E48</f>
        <v>0</v>
      </c>
      <c r="F103" s="129">
        <f>'Önkorm.köt. felad.'!F96+'Közös Hiv. köt.felad.'!F49+'Műv.Ház köt.'!F48</f>
        <v>0</v>
      </c>
      <c r="G103" s="129">
        <f>'Önkorm.köt. felad.'!G96+'Közös Hiv. köt.felad.'!G49+'Műv.Ház köt.'!G48</f>
        <v>0</v>
      </c>
      <c r="H103" s="129">
        <f>'Önkorm.köt. felad.'!H96+'Közös Hiv. köt.felad.'!H49+'Műv.Ház köt.'!H48</f>
        <v>0</v>
      </c>
      <c r="I103" s="129">
        <f>'Önkorm.köt. felad.'!I96+'Közös Hiv. köt.felad.'!I49+'Műv.Ház köt.'!I48</f>
        <v>0</v>
      </c>
      <c r="J103" s="129">
        <f>'Önkorm.köt. felad.'!J96+'Közös Hiv. köt.felad.'!J49+'Műv.Ház köt.'!J48</f>
        <v>1340746</v>
      </c>
      <c r="K103" s="224">
        <f t="shared" si="31"/>
        <v>132763598</v>
      </c>
    </row>
    <row r="104" spans="1:11" ht="12" customHeight="1">
      <c r="A104" s="11" t="s">
        <v>61</v>
      </c>
      <c r="B104" s="8" t="s">
        <v>102</v>
      </c>
      <c r="C104" s="129">
        <f>'Önkorm.'!C97</f>
        <v>9400000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9400000</v>
      </c>
    </row>
    <row r="105" spans="1:11" ht="12" customHeight="1">
      <c r="A105" s="11" t="s">
        <v>69</v>
      </c>
      <c r="B105" s="16" t="s">
        <v>103</v>
      </c>
      <c r="C105" s="129">
        <f>'Önkorm.köt. felad.'!C98</f>
        <v>209240639</v>
      </c>
      <c r="D105" s="129">
        <f>'Önkorm.köt. felad.'!D98</f>
        <v>-11627385</v>
      </c>
      <c r="E105" s="129"/>
      <c r="F105" s="129"/>
      <c r="G105" s="129"/>
      <c r="H105" s="129"/>
      <c r="I105" s="129"/>
      <c r="J105" s="278">
        <f t="shared" si="30"/>
        <v>-11627385</v>
      </c>
      <c r="K105" s="224">
        <f t="shared" si="31"/>
        <v>197613254</v>
      </c>
    </row>
    <row r="106" spans="1:11" ht="12" customHeight="1">
      <c r="A106" s="11" t="s">
        <v>62</v>
      </c>
      <c r="B106" s="5" t="s">
        <v>299</v>
      </c>
      <c r="C106" s="129">
        <f>'Önkorm.köt. felad.'!C99</f>
        <v>0</v>
      </c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298</v>
      </c>
      <c r="C107" s="129">
        <f>'Önkorm.köt. felad.'!C100</f>
        <v>0</v>
      </c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297</v>
      </c>
      <c r="C108" s="129">
        <f>'Önkorm.köt. felad.'!C101</f>
        <v>0</v>
      </c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233</v>
      </c>
      <c r="C109" s="129">
        <f>'Önkorm.köt. felad.'!C102</f>
        <v>0</v>
      </c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234</v>
      </c>
      <c r="C110" s="129">
        <f>'Önkorm.köt. felad.'!C103</f>
        <v>0</v>
      </c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235</v>
      </c>
      <c r="C111" s="129">
        <f>'Önkorm.köt. felad.'!C104</f>
        <v>0</v>
      </c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236</v>
      </c>
      <c r="C112" s="129">
        <f>'Önkorm.köt. felad.'!C105</f>
        <v>121740639</v>
      </c>
      <c r="D112" s="129">
        <f>'Önkorm.köt. felad.'!D105</f>
        <v>-3000000</v>
      </c>
      <c r="E112" s="129">
        <f>'Önkorm.köt. felad.'!E105</f>
        <v>0</v>
      </c>
      <c r="F112" s="129">
        <f>'Önkorm.köt. felad.'!F105</f>
        <v>0</v>
      </c>
      <c r="G112" s="129">
        <f>'Önkorm.köt. felad.'!G105</f>
        <v>0</v>
      </c>
      <c r="H112" s="129">
        <f>'Önkorm.köt. felad.'!H105</f>
        <v>0</v>
      </c>
      <c r="I112" s="129">
        <f>'Önkorm.köt. felad.'!I105</f>
        <v>0</v>
      </c>
      <c r="J112" s="278">
        <f t="shared" si="30"/>
        <v>-3000000</v>
      </c>
      <c r="K112" s="224">
        <f t="shared" si="31"/>
        <v>118740639</v>
      </c>
    </row>
    <row r="113" spans="1:11" ht="12" customHeight="1">
      <c r="A113" s="11" t="s">
        <v>104</v>
      </c>
      <c r="B113" s="50" t="s">
        <v>237</v>
      </c>
      <c r="C113" s="129">
        <f>'Önkorm.köt. felad.'!C106</f>
        <v>0</v>
      </c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231</v>
      </c>
      <c r="B114" s="51" t="s">
        <v>238</v>
      </c>
      <c r="C114" s="129">
        <f>'Önkorm.köt. felad.'!C107</f>
        <v>0</v>
      </c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232</v>
      </c>
      <c r="B115" s="52" t="s">
        <v>239</v>
      </c>
      <c r="C115" s="129">
        <f>'Önkorm.köt. felad.'!C108</f>
        <v>0</v>
      </c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295</v>
      </c>
      <c r="B116" s="52" t="s">
        <v>240</v>
      </c>
      <c r="C116" s="129">
        <f>'Önkorm.köt. felad.'!C109</f>
        <v>0</v>
      </c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296</v>
      </c>
      <c r="B117" s="52" t="s">
        <v>241</v>
      </c>
      <c r="C117" s="129">
        <f>'Önkorm.köt. felad.'!C110</f>
        <v>87500000</v>
      </c>
      <c r="D117" s="129">
        <f>'Önkorm.köt. felad.'!D110</f>
        <v>-9152400</v>
      </c>
      <c r="E117" s="129"/>
      <c r="F117" s="129"/>
      <c r="G117" s="129"/>
      <c r="H117" s="129"/>
      <c r="I117" s="129"/>
      <c r="J117" s="278">
        <f t="shared" si="30"/>
        <v>-9152400</v>
      </c>
      <c r="K117" s="224">
        <f t="shared" si="31"/>
        <v>78347600</v>
      </c>
    </row>
    <row r="118" spans="1:11" ht="12" customHeight="1">
      <c r="A118" s="11" t="s">
        <v>300</v>
      </c>
      <c r="B118" s="8" t="s">
        <v>33</v>
      </c>
      <c r="C118" s="127">
        <f>'Önkorm.'!C111</f>
        <v>20000000</v>
      </c>
      <c r="D118" s="127">
        <f>'Önkorm.'!D111</f>
        <v>90437308</v>
      </c>
      <c r="E118" s="127">
        <f>'Önkorm.'!E111</f>
        <v>0</v>
      </c>
      <c r="F118" s="127">
        <f>'Önkorm.'!F111</f>
        <v>0</v>
      </c>
      <c r="G118" s="127">
        <f>'Önkorm.'!G111</f>
        <v>0</v>
      </c>
      <c r="H118" s="127">
        <f>'Önkorm.'!H111</f>
        <v>0</v>
      </c>
      <c r="I118" s="127">
        <f>'Önkorm.'!I111</f>
        <v>0</v>
      </c>
      <c r="J118" s="277">
        <f t="shared" si="30"/>
        <v>90437308</v>
      </c>
      <c r="K118" s="223">
        <f t="shared" si="31"/>
        <v>110437308</v>
      </c>
    </row>
    <row r="119" spans="1:11" ht="12" customHeight="1">
      <c r="A119" s="11" t="s">
        <v>301</v>
      </c>
      <c r="B119" s="5" t="s">
        <v>303</v>
      </c>
      <c r="C119" s="127">
        <f>'Önkorm.'!C112</f>
        <v>20000000</v>
      </c>
      <c r="D119" s="127">
        <f>'Önkorm.'!D112</f>
        <v>90437308</v>
      </c>
      <c r="E119" s="127">
        <f>'Önkorm.'!E112</f>
        <v>0</v>
      </c>
      <c r="F119" s="127">
        <f>'Önkorm.'!F112</f>
        <v>0</v>
      </c>
      <c r="G119" s="127">
        <f>'Önkorm.'!G112</f>
        <v>0</v>
      </c>
      <c r="H119" s="127">
        <f>'Önkorm.'!H112</f>
        <v>0</v>
      </c>
      <c r="I119" s="127">
        <f>'Önkorm.'!I112</f>
        <v>0</v>
      </c>
      <c r="J119" s="277">
        <f t="shared" si="30"/>
        <v>90437308</v>
      </c>
      <c r="K119" s="223">
        <f t="shared" si="31"/>
        <v>110437308</v>
      </c>
    </row>
    <row r="120" spans="1:11" ht="12" customHeight="1" thickBot="1">
      <c r="A120" s="15" t="s">
        <v>302</v>
      </c>
      <c r="B120" s="178" t="s">
        <v>304</v>
      </c>
      <c r="C120" s="187"/>
      <c r="D120" s="187"/>
      <c r="E120" s="187"/>
      <c r="F120" s="187"/>
      <c r="G120" s="187"/>
      <c r="H120" s="187"/>
      <c r="I120" s="187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6" t="s">
        <v>4</v>
      </c>
      <c r="B121" s="177" t="s">
        <v>242</v>
      </c>
      <c r="C121" s="188">
        <f>+C122+C124+C126</f>
        <v>109634749</v>
      </c>
      <c r="D121" s="126">
        <f aca="true" t="shared" si="32" ref="D121:K121">+D122+D124+D126</f>
        <v>179035469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179035469</v>
      </c>
      <c r="K121" s="183">
        <f t="shared" si="32"/>
        <v>288670218</v>
      </c>
    </row>
    <row r="122" spans="1:11" ht="12" customHeight="1">
      <c r="A122" s="12" t="s">
        <v>64</v>
      </c>
      <c r="B122" s="5" t="s">
        <v>119</v>
      </c>
      <c r="C122" s="128">
        <f>'Önkorm.köt. felad.'!C115+'Közös Hiv. köt.felad.'!C53+'Műv.Ház köt.'!C52</f>
        <v>43136139</v>
      </c>
      <c r="D122" s="128">
        <f>'Önkorm.köt. felad.'!D115+'Közös Hiv. köt.felad.'!D53+'Műv.Ház köt.'!D52</f>
        <v>145128765</v>
      </c>
      <c r="E122" s="194"/>
      <c r="F122" s="194"/>
      <c r="G122" s="194"/>
      <c r="H122" s="194"/>
      <c r="I122" s="128"/>
      <c r="J122" s="167">
        <f aca="true" t="shared" si="33" ref="J122:J134">D122+E122+F122+G122+H122+I122</f>
        <v>145128765</v>
      </c>
      <c r="K122" s="166">
        <f aca="true" t="shared" si="34" ref="K122:K134">C122+J122</f>
        <v>188264904</v>
      </c>
    </row>
    <row r="123" spans="1:11" ht="12" customHeight="1">
      <c r="A123" s="12" t="s">
        <v>65</v>
      </c>
      <c r="B123" s="9" t="s">
        <v>246</v>
      </c>
      <c r="C123" s="128">
        <f>'Önkorm.köt. felad.'!C116+'Közös Hiv. köt.felad.'!C54+'Műv.Ház köt.'!C53</f>
        <v>0</v>
      </c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8">
        <f>'Önkorm.köt. felad.'!C117+'Közös Hiv. köt.felad.'!C55+'Műv.Ház köt.'!C54</f>
        <v>66498610</v>
      </c>
      <c r="D124" s="128">
        <f>'Önkorm.köt. felad.'!D117+'Közös Hiv. köt.felad.'!D55+'Műv.Ház köt.'!D54</f>
        <v>33906704</v>
      </c>
      <c r="E124" s="195"/>
      <c r="F124" s="195"/>
      <c r="G124" s="195"/>
      <c r="H124" s="195"/>
      <c r="I124" s="127"/>
      <c r="J124" s="277">
        <f t="shared" si="33"/>
        <v>33906704</v>
      </c>
      <c r="K124" s="223">
        <f t="shared" si="34"/>
        <v>100405314</v>
      </c>
    </row>
    <row r="125" spans="1:11" ht="12" customHeight="1">
      <c r="A125" s="12" t="s">
        <v>67</v>
      </c>
      <c r="B125" s="9" t="s">
        <v>247</v>
      </c>
      <c r="C125" s="128">
        <f>'Önkorm.köt. felad.'!C118+'Közös Hiv. köt.felad.'!C56+'Műv.Ház köt.'!C55</f>
        <v>0</v>
      </c>
      <c r="D125" s="195"/>
      <c r="E125" s="195"/>
      <c r="F125" s="195"/>
      <c r="G125" s="195"/>
      <c r="H125" s="195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8">
        <f>'Önkorm.köt. felad.'!C119+'Közös Hiv. köt.felad.'!C57+'Műv.Ház köt.'!C56</f>
        <v>0</v>
      </c>
      <c r="D126" s="195"/>
      <c r="E126" s="195"/>
      <c r="F126" s="195"/>
      <c r="G126" s="195"/>
      <c r="H126" s="195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287</v>
      </c>
      <c r="C127" s="127"/>
      <c r="D127" s="195"/>
      <c r="E127" s="195"/>
      <c r="F127" s="195"/>
      <c r="G127" s="195"/>
      <c r="H127" s="195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252</v>
      </c>
      <c r="C128" s="127"/>
      <c r="D128" s="195"/>
      <c r="E128" s="195"/>
      <c r="F128" s="195"/>
      <c r="G128" s="195"/>
      <c r="H128" s="195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235</v>
      </c>
      <c r="C129" s="127"/>
      <c r="D129" s="195"/>
      <c r="E129" s="195"/>
      <c r="F129" s="195"/>
      <c r="G129" s="195"/>
      <c r="H129" s="195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251</v>
      </c>
      <c r="C130" s="127"/>
      <c r="D130" s="195"/>
      <c r="E130" s="195"/>
      <c r="F130" s="195"/>
      <c r="G130" s="195"/>
      <c r="H130" s="195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250</v>
      </c>
      <c r="C131" s="127"/>
      <c r="D131" s="195"/>
      <c r="E131" s="195"/>
      <c r="F131" s="195"/>
      <c r="G131" s="195"/>
      <c r="H131" s="195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243</v>
      </c>
      <c r="B132" s="51" t="s">
        <v>238</v>
      </c>
      <c r="C132" s="127"/>
      <c r="D132" s="195"/>
      <c r="E132" s="195"/>
      <c r="F132" s="195"/>
      <c r="G132" s="195"/>
      <c r="H132" s="195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244</v>
      </c>
      <c r="B133" s="51" t="s">
        <v>249</v>
      </c>
      <c r="C133" s="127"/>
      <c r="D133" s="195"/>
      <c r="E133" s="195"/>
      <c r="F133" s="195"/>
      <c r="G133" s="195"/>
      <c r="H133" s="195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245</v>
      </c>
      <c r="B134" s="51" t="s">
        <v>248</v>
      </c>
      <c r="C134" s="129"/>
      <c r="D134" s="196"/>
      <c r="E134" s="196"/>
      <c r="F134" s="196"/>
      <c r="G134" s="196"/>
      <c r="H134" s="196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305</v>
      </c>
      <c r="C135" s="126">
        <f>+C100+C121</f>
        <v>678114456</v>
      </c>
      <c r="D135" s="193">
        <f aca="true" t="shared" si="35" ref="D135:K135">+D100+D121</f>
        <v>281799338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281799338</v>
      </c>
      <c r="K135" s="68">
        <f t="shared" si="35"/>
        <v>959913794</v>
      </c>
    </row>
    <row r="136" spans="1:11" ht="12" customHeight="1" thickBot="1">
      <c r="A136" s="17" t="s">
        <v>6</v>
      </c>
      <c r="B136" s="47" t="s">
        <v>370</v>
      </c>
      <c r="C136" s="126">
        <f>+C137+C138+C139</f>
        <v>0</v>
      </c>
      <c r="D136" s="193">
        <f aca="true" t="shared" si="36" ref="D136:K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313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314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315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307</v>
      </c>
      <c r="C140" s="126">
        <f>SUM(C141:C146)</f>
        <v>0</v>
      </c>
      <c r="D140" s="193">
        <f aca="true" t="shared" si="37" ref="D140:K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316</v>
      </c>
      <c r="C141" s="127"/>
      <c r="D141" s="195"/>
      <c r="E141" s="195"/>
      <c r="F141" s="195"/>
      <c r="G141" s="195"/>
      <c r="H141" s="195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308</v>
      </c>
      <c r="C142" s="127"/>
      <c r="D142" s="195"/>
      <c r="E142" s="195"/>
      <c r="F142" s="195"/>
      <c r="G142" s="195"/>
      <c r="H142" s="195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309</v>
      </c>
      <c r="C143" s="127"/>
      <c r="D143" s="195"/>
      <c r="E143" s="195"/>
      <c r="F143" s="195"/>
      <c r="G143" s="195"/>
      <c r="H143" s="195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310</v>
      </c>
      <c r="C144" s="127"/>
      <c r="D144" s="195"/>
      <c r="E144" s="195"/>
      <c r="F144" s="195"/>
      <c r="G144" s="195"/>
      <c r="H144" s="195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311</v>
      </c>
      <c r="C145" s="127"/>
      <c r="D145" s="195"/>
      <c r="E145" s="195"/>
      <c r="F145" s="195"/>
      <c r="G145" s="195"/>
      <c r="H145" s="195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312</v>
      </c>
      <c r="C146" s="127"/>
      <c r="D146" s="195"/>
      <c r="E146" s="195"/>
      <c r="F146" s="195"/>
      <c r="G146" s="195"/>
      <c r="H146" s="195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320</v>
      </c>
      <c r="C147" s="132">
        <f>+C148+C149+C150+C151</f>
        <v>9147676</v>
      </c>
      <c r="D147" s="197">
        <f aca="true" t="shared" si="40" ref="D147:K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9147676</v>
      </c>
    </row>
    <row r="148" spans="1:11" ht="12" customHeight="1">
      <c r="A148" s="12" t="s">
        <v>54</v>
      </c>
      <c r="B148" s="6" t="s">
        <v>253</v>
      </c>
      <c r="C148" s="127"/>
      <c r="D148" s="195"/>
      <c r="E148" s="195"/>
      <c r="F148" s="195"/>
      <c r="G148" s="195"/>
      <c r="H148" s="195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254</v>
      </c>
      <c r="C149" s="127">
        <f>'Önkorm.köt. felad.'!C142</f>
        <v>9147676</v>
      </c>
      <c r="D149" s="195"/>
      <c r="E149" s="195"/>
      <c r="F149" s="195"/>
      <c r="G149" s="195"/>
      <c r="H149" s="195"/>
      <c r="I149" s="127"/>
      <c r="J149" s="277">
        <f>D149+E149+F149+G149+H149+I149</f>
        <v>0</v>
      </c>
      <c r="K149" s="223">
        <f>C149+J149</f>
        <v>9147676</v>
      </c>
    </row>
    <row r="150" spans="1:11" ht="12" customHeight="1">
      <c r="A150" s="12" t="s">
        <v>170</v>
      </c>
      <c r="B150" s="6" t="s">
        <v>321</v>
      </c>
      <c r="C150" s="127"/>
      <c r="D150" s="195"/>
      <c r="E150" s="195"/>
      <c r="F150" s="195"/>
      <c r="G150" s="195"/>
      <c r="H150" s="195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/>
      <c r="D151" s="195"/>
      <c r="E151" s="195"/>
      <c r="F151" s="195"/>
      <c r="G151" s="195"/>
      <c r="H151" s="195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322</v>
      </c>
      <c r="C152" s="189">
        <f>SUM(C153:C157)</f>
        <v>0</v>
      </c>
      <c r="D152" s="198">
        <f aca="true" t="shared" si="41" ref="D152:K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1" ht="12" customHeight="1">
      <c r="A153" s="12" t="s">
        <v>56</v>
      </c>
      <c r="B153" s="6" t="s">
        <v>317</v>
      </c>
      <c r="C153" s="127"/>
      <c r="D153" s="195"/>
      <c r="E153" s="195"/>
      <c r="F153" s="195"/>
      <c r="G153" s="195"/>
      <c r="H153" s="195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324</v>
      </c>
      <c r="C154" s="127"/>
      <c r="D154" s="195"/>
      <c r="E154" s="195"/>
      <c r="F154" s="195"/>
      <c r="G154" s="195"/>
      <c r="H154" s="195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182</v>
      </c>
      <c r="B155" s="6" t="s">
        <v>319</v>
      </c>
      <c r="C155" s="127"/>
      <c r="D155" s="195"/>
      <c r="E155" s="195"/>
      <c r="F155" s="195"/>
      <c r="G155" s="195"/>
      <c r="H155" s="195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183</v>
      </c>
      <c r="B156" s="6" t="s">
        <v>325</v>
      </c>
      <c r="C156" s="127"/>
      <c r="D156" s="195"/>
      <c r="E156" s="195"/>
      <c r="F156" s="195"/>
      <c r="G156" s="195"/>
      <c r="H156" s="195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323</v>
      </c>
      <c r="B157" s="6" t="s">
        <v>326</v>
      </c>
      <c r="C157" s="127"/>
      <c r="D157" s="195"/>
      <c r="E157" s="196"/>
      <c r="F157" s="196"/>
      <c r="G157" s="196"/>
      <c r="H157" s="196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327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328</v>
      </c>
      <c r="C159" s="190"/>
      <c r="D159" s="199"/>
      <c r="E159" s="298"/>
      <c r="F159" s="298"/>
      <c r="G159" s="298"/>
      <c r="H159" s="298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330</v>
      </c>
      <c r="C160" s="191">
        <f>+C136+C140+C147+C152+C158+C159</f>
        <v>9147676</v>
      </c>
      <c r="D160" s="200">
        <f aca="true" t="shared" si="44" ref="D160:K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9147676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329</v>
      </c>
      <c r="C161" s="191">
        <f>+C135+C160</f>
        <v>687262132</v>
      </c>
      <c r="D161" s="200">
        <f aca="true" t="shared" si="45" ref="D161:K161">+D135+D160</f>
        <v>281799338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281799338</v>
      </c>
      <c r="K161" s="185">
        <f t="shared" si="45"/>
        <v>969061470</v>
      </c>
    </row>
    <row r="162" spans="3:11" ht="13.5" customHeight="1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ht="15.75">
      <c r="A163" s="513" t="s">
        <v>255</v>
      </c>
      <c r="B163" s="513"/>
      <c r="C163" s="513"/>
      <c r="D163" s="513"/>
      <c r="E163" s="513"/>
      <c r="F163" s="513"/>
      <c r="G163" s="513"/>
      <c r="H163" s="513"/>
      <c r="I163" s="513"/>
      <c r="J163" s="513"/>
      <c r="K163" s="513"/>
    </row>
    <row r="164" spans="1:11" ht="15" customHeight="1" thickBot="1">
      <c r="A164" s="504" t="s">
        <v>83</v>
      </c>
      <c r="B164" s="504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331</v>
      </c>
      <c r="C165" s="192">
        <f>+C68-C135</f>
        <v>-171833619</v>
      </c>
      <c r="D165" s="126">
        <f aca="true" t="shared" si="46" ref="D165:K165">+D68-D135</f>
        <v>-10252231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-10252231</v>
      </c>
      <c r="K165" s="68">
        <f t="shared" si="46"/>
        <v>-182085850</v>
      </c>
    </row>
    <row r="166" spans="1:11" ht="32.25" customHeight="1" thickBot="1">
      <c r="A166" s="17" t="s">
        <v>4</v>
      </c>
      <c r="B166" s="22" t="s">
        <v>337</v>
      </c>
      <c r="C166" s="126">
        <f>+C92-C160</f>
        <v>171833619</v>
      </c>
      <c r="D166" s="126">
        <f aca="true" t="shared" si="47" ref="D166:K166">+D92-D160</f>
        <v>10252231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10252231</v>
      </c>
      <c r="K166" s="68">
        <f t="shared" si="47"/>
        <v>182085850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60" r:id="rId1"/>
  <rowBreaks count="1" manualBreakCount="1">
    <brk id="9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SheetLayoutView="100" workbookViewId="0" topLeftCell="A133">
      <selection activeCell="P108" sqref="P108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4" width="14.875" style="136" customWidth="1"/>
    <col min="5" max="5" width="0.12890625" style="136" customWidth="1"/>
    <col min="6" max="9" width="14.875" style="136" hidden="1" customWidth="1"/>
    <col min="10" max="11" width="14.875" style="136" customWidth="1"/>
    <col min="12" max="16384" width="9.375" style="136" customWidth="1"/>
  </cols>
  <sheetData>
    <row r="1" spans="1:11" ht="15.75">
      <c r="A1" s="304"/>
      <c r="B1" s="518" t="s">
        <v>621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20" t="s">
        <v>559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1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21"/>
      <c r="C4" s="522"/>
      <c r="D4" s="521"/>
      <c r="E4" s="521"/>
      <c r="F4" s="521"/>
      <c r="G4" s="521"/>
      <c r="H4" s="521"/>
      <c r="I4" s="521"/>
      <c r="J4" s="521"/>
      <c r="K4" s="521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7"/>
      <c r="D7" s="306"/>
      <c r="E7" s="306"/>
      <c r="F7" s="306"/>
      <c r="G7" s="306"/>
      <c r="H7" s="306"/>
      <c r="I7" s="306"/>
      <c r="J7" s="306"/>
      <c r="K7" s="307" t="s">
        <v>425</v>
      </c>
    </row>
    <row r="8" spans="1:11" ht="15.75">
      <c r="A8" s="505" t="s">
        <v>46</v>
      </c>
      <c r="B8" s="507" t="s">
        <v>2</v>
      </c>
      <c r="C8" s="509" t="str">
        <f>'Önk.össz.köt.'!C8</f>
        <v>2020. évi</v>
      </c>
      <c r="D8" s="510"/>
      <c r="E8" s="511"/>
      <c r="F8" s="511"/>
      <c r="G8" s="511"/>
      <c r="H8" s="511"/>
      <c r="I8" s="511"/>
      <c r="J8" s="511"/>
      <c r="K8" s="512"/>
    </row>
    <row r="9" spans="1:11" ht="38.25" customHeight="1" thickBot="1">
      <c r="A9" s="506"/>
      <c r="B9" s="508"/>
      <c r="C9" s="283" t="s">
        <v>368</v>
      </c>
      <c r="D9" s="301" t="str">
        <f>CONCATENATE('Önk.össz.köt.'!D9)</f>
        <v>1. sz. módosítás </v>
      </c>
      <c r="E9" s="301" t="str">
        <f>CONCATENATE('Önk.össz.köt.'!E9)</f>
        <v>2. sz. módosítás </v>
      </c>
      <c r="F9" s="301" t="str">
        <f>CONCATENATE('Önk.össz.köt.'!F9)</f>
        <v>3. sz. módosítás </v>
      </c>
      <c r="G9" s="301" t="str">
        <f>CONCATENATE('Önk.össz.köt.'!G9)</f>
        <v>4. sz. módosítás </v>
      </c>
      <c r="H9" s="301" t="str">
        <f>CONCATENATE('Önk.össz.köt.'!H9)</f>
        <v>5. sz. módosítás </v>
      </c>
      <c r="I9" s="301" t="str">
        <f>CONCATENATE('Önk.össz.köt.'!I9)</f>
        <v>6. sz. módosítás </v>
      </c>
      <c r="J9" s="302" t="s">
        <v>431</v>
      </c>
      <c r="K9" s="303" t="str">
        <f>CONCATENATE('Önk.össz.köt.'!K9)</f>
        <v>1.számú módosítás utáni előirányzat</v>
      </c>
    </row>
    <row r="10" spans="1:11" s="137" customFormat="1" ht="12" customHeight="1" thickBot="1">
      <c r="A10" s="133" t="s">
        <v>344</v>
      </c>
      <c r="B10" s="134" t="s">
        <v>345</v>
      </c>
      <c r="C10" s="284" t="s">
        <v>346</v>
      </c>
      <c r="D10" s="284" t="s">
        <v>348</v>
      </c>
      <c r="E10" s="285" t="s">
        <v>347</v>
      </c>
      <c r="F10" s="285" t="s">
        <v>349</v>
      </c>
      <c r="G10" s="285" t="s">
        <v>350</v>
      </c>
      <c r="H10" s="285" t="s">
        <v>351</v>
      </c>
      <c r="I10" s="285" t="s">
        <v>453</v>
      </c>
      <c r="J10" s="285" t="s">
        <v>454</v>
      </c>
      <c r="K10" s="300" t="s">
        <v>455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417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tr">
        <f>'Önk.összesen'!B33</f>
        <v>Építményadó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39" t="str">
        <f>'Önk.összesen'!B34</f>
        <v>Telekadó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39" t="str">
        <f>'Önk.összesen'!B35</f>
        <v>Magánszemélyek kommunális adója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39" t="str">
        <f>'Önk.összesen'!B36</f>
        <v>Iparűzésiadó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414</v>
      </c>
      <c r="B37" s="139" t="str">
        <f>'Önk.összesen'!B37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415</v>
      </c>
      <c r="B38" s="139" t="str">
        <f>'Önk.összesen'!B38</f>
        <v>Idegenforgalmi 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416</v>
      </c>
      <c r="B39" s="139" t="str">
        <f>'Önk.összesen'!B39</f>
        <v>Egyéb közhatalmi bevételek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291</v>
      </c>
      <c r="C40" s="126">
        <f>SUM(C41:C51)</f>
        <v>7500000</v>
      </c>
      <c r="D40" s="126">
        <f aca="true" t="shared" si="12" ref="D40:K40">SUM(D41:D51)</f>
        <v>1787500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1787500</v>
      </c>
      <c r="K40" s="68">
        <f t="shared" si="12"/>
        <v>9287500</v>
      </c>
    </row>
    <row r="41" spans="1:11" s="138" customFormat="1" ht="12" customHeight="1">
      <c r="A41" s="12" t="s">
        <v>51</v>
      </c>
      <c r="B41" s="139" t="s">
        <v>159</v>
      </c>
      <c r="C41" s="128">
        <f>'Önk. önk.felad'!C38+'Műv.Ház önk.'!C11</f>
        <v>0</v>
      </c>
      <c r="D41" s="128">
        <f>'Önk. önk.felad'!D38+'Műv.Ház önk.'!D11</f>
        <v>0</v>
      </c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160</v>
      </c>
      <c r="C42" s="128">
        <f>'Önk. önk.felad'!C39+'Műv.Ház önk.'!C12</f>
        <v>2000000</v>
      </c>
      <c r="D42" s="128">
        <f>'Önk. önk.felad'!D39+'Műv.Ház önk.'!D12</f>
        <v>1133858</v>
      </c>
      <c r="E42" s="128"/>
      <c r="F42" s="128"/>
      <c r="G42" s="128"/>
      <c r="H42" s="128"/>
      <c r="I42" s="128"/>
      <c r="J42" s="167">
        <f t="shared" si="13"/>
        <v>1133858</v>
      </c>
      <c r="K42" s="166">
        <f t="shared" si="14"/>
        <v>3133858</v>
      </c>
    </row>
    <row r="43" spans="1:11" s="138" customFormat="1" ht="12" customHeight="1">
      <c r="A43" s="11" t="s">
        <v>53</v>
      </c>
      <c r="B43" s="140" t="s">
        <v>161</v>
      </c>
      <c r="C43" s="128">
        <f>'Önk. önk.felad'!C40+'Műv.Ház önk.'!C13</f>
        <v>0</v>
      </c>
      <c r="D43" s="128">
        <f>'Önk. önk.felad'!D40+'Műv.Ház önk.'!D13</f>
        <v>0</v>
      </c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>
      <c r="A44" s="11" t="s">
        <v>93</v>
      </c>
      <c r="B44" s="140" t="s">
        <v>162</v>
      </c>
      <c r="C44" s="128">
        <f>'Önk. önk.felad'!C41+'Műv.Ház önk.'!C14</f>
        <v>5000000</v>
      </c>
      <c r="D44" s="128">
        <f>'Önk. önk.felad'!D41+'Műv.Ház önk.'!D14</f>
        <v>-587500</v>
      </c>
      <c r="E44" s="128"/>
      <c r="F44" s="128"/>
      <c r="G44" s="128"/>
      <c r="H44" s="128"/>
      <c r="I44" s="128"/>
      <c r="J44" s="167">
        <f t="shared" si="13"/>
        <v>-587500</v>
      </c>
      <c r="K44" s="166">
        <f t="shared" si="14"/>
        <v>4412500</v>
      </c>
    </row>
    <row r="45" spans="1:11" s="138" customFormat="1" ht="12" customHeight="1">
      <c r="A45" s="11" t="s">
        <v>94</v>
      </c>
      <c r="B45" s="140" t="s">
        <v>163</v>
      </c>
      <c r="C45" s="128">
        <f>'Önk. önk.felad'!C42+'Műv.Ház önk.'!C15</f>
        <v>0</v>
      </c>
      <c r="D45" s="128">
        <f>'Önk. önk.felad'!D42+'Műv.Ház önk.'!D15</f>
        <v>0</v>
      </c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128">
        <f>'Önk. önk.felad'!C43+'Műv.Ház önk.'!C16</f>
        <v>500000</v>
      </c>
      <c r="D46" s="128">
        <f>'Önk. önk.felad'!D43+'Műv.Ház önk.'!D16</f>
        <v>36142</v>
      </c>
      <c r="E46" s="128"/>
      <c r="F46" s="128"/>
      <c r="G46" s="128"/>
      <c r="H46" s="128"/>
      <c r="I46" s="128"/>
      <c r="J46" s="167">
        <f t="shared" si="13"/>
        <v>36142</v>
      </c>
      <c r="K46" s="166">
        <f t="shared" si="14"/>
        <v>536142</v>
      </c>
    </row>
    <row r="47" spans="1:11" s="138" customFormat="1" ht="12" customHeight="1">
      <c r="A47" s="11" t="s">
        <v>96</v>
      </c>
      <c r="B47" s="140" t="s">
        <v>165</v>
      </c>
      <c r="C47" s="128">
        <f>'Önk. önk.felad'!C44+'Műv.Ház önk.'!C17</f>
        <v>0</v>
      </c>
      <c r="D47" s="128">
        <f>'Önk. önk.felad'!D44+'Műv.Ház önk.'!D17</f>
        <v>1205000</v>
      </c>
      <c r="E47" s="128"/>
      <c r="F47" s="128"/>
      <c r="G47" s="128"/>
      <c r="H47" s="128"/>
      <c r="I47" s="128"/>
      <c r="J47" s="167">
        <f t="shared" si="13"/>
        <v>1205000</v>
      </c>
      <c r="K47" s="166">
        <f t="shared" si="14"/>
        <v>1205000</v>
      </c>
    </row>
    <row r="48" spans="1:11" s="138" customFormat="1" ht="12" customHeight="1">
      <c r="A48" s="11" t="s">
        <v>97</v>
      </c>
      <c r="B48" s="140" t="s">
        <v>418</v>
      </c>
      <c r="C48" s="128">
        <f>'Önk. önk.felad'!C45+'Műv.Ház önk.'!C18</f>
        <v>0</v>
      </c>
      <c r="D48" s="128">
        <f>'Önk. önk.felad'!D45+'Műv.Ház önk.'!D18</f>
        <v>0</v>
      </c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157</v>
      </c>
      <c r="B49" s="140" t="s">
        <v>167</v>
      </c>
      <c r="C49" s="128">
        <f>'Önk. önk.felad'!C46+'Műv.Ház önk.'!C19</f>
        <v>0</v>
      </c>
      <c r="D49" s="128">
        <f>'Önk. önk.felad'!D46+'Műv.Ház önk.'!D19</f>
        <v>0</v>
      </c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293</v>
      </c>
      <c r="C50" s="128">
        <f>'Önk. önk.felad'!C47+'Műv.Ház önk.'!C20</f>
        <v>0</v>
      </c>
      <c r="D50" s="128">
        <f>'Önk. önk.felad'!D47+'Műv.Ház önk.'!D20</f>
        <v>0</v>
      </c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292</v>
      </c>
      <c r="B51" s="299" t="s">
        <v>168</v>
      </c>
      <c r="C51" s="128">
        <f>'Önk. önk.felad'!C48+'Műv.Ház önk.'!C21</f>
        <v>0</v>
      </c>
      <c r="D51" s="128">
        <f>'Önk. önk.felad'!D48+'Műv.Ház önk.'!D21</f>
        <v>0</v>
      </c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>
      <c r="A52" s="17" t="s">
        <v>8</v>
      </c>
      <c r="B52" s="18" t="s">
        <v>169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126">
        <f>SUM(C59:C61)</f>
        <v>9332987</v>
      </c>
      <c r="D58" s="126">
        <f aca="true" t="shared" si="16" ref="D58:K58">SUM(D59:D61)</f>
        <v>-7440897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-7440897</v>
      </c>
      <c r="K58" s="68">
        <f t="shared" si="16"/>
        <v>1892090</v>
      </c>
    </row>
    <row r="59" spans="1:11" s="138" customFormat="1" ht="12" customHeight="1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24.75" customHeight="1">
      <c r="A60" s="11" t="s">
        <v>57</v>
      </c>
      <c r="B60" s="140" t="s">
        <v>285</v>
      </c>
      <c r="C60" s="127">
        <f>'Önk. önk.felad'!C58</f>
        <v>9332987</v>
      </c>
      <c r="D60" s="127">
        <f>'Önk. önk.felad'!D58</f>
        <v>-7440897</v>
      </c>
      <c r="E60" s="127">
        <f>'Önk. önk.felad'!E58</f>
        <v>0</v>
      </c>
      <c r="F60" s="127">
        <f>'Önk. önk.felad'!F58</f>
        <v>0</v>
      </c>
      <c r="G60" s="127">
        <f>'Önk. önk.felad'!G58</f>
        <v>0</v>
      </c>
      <c r="H60" s="127">
        <f>'Önk. önk.felad'!H58</f>
        <v>0</v>
      </c>
      <c r="I60" s="127">
        <f>'Önk. önk.felad'!I58</f>
        <v>0</v>
      </c>
      <c r="J60" s="167">
        <f>D60+E60+F60+G60+H60+I60</f>
        <v>-7440897</v>
      </c>
      <c r="K60" s="166">
        <f>C60+J60</f>
        <v>1892090</v>
      </c>
    </row>
    <row r="61" spans="1:11" s="138" customFormat="1" ht="12" customHeight="1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183</v>
      </c>
      <c r="B62" s="71" t="s">
        <v>181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126">
        <f>SUM(C64:C66)</f>
        <v>200000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200000</v>
      </c>
    </row>
    <row r="64" spans="1:11" s="138" customFormat="1" ht="12" customHeight="1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27.75" customHeight="1">
      <c r="A65" s="11" t="s">
        <v>100</v>
      </c>
      <c r="B65" s="140" t="s">
        <v>286</v>
      </c>
      <c r="C65" s="130">
        <f>'Önk. önk.felad'!C62</f>
        <v>200000</v>
      </c>
      <c r="D65" s="130">
        <f>'Önk. önk.felad'!D62</f>
        <v>0</v>
      </c>
      <c r="E65" s="130">
        <f>'Önk. önk.felad'!E62</f>
        <v>0</v>
      </c>
      <c r="F65" s="130">
        <f>'Önk. önk.felad'!F62</f>
        <v>0</v>
      </c>
      <c r="G65" s="130">
        <f>'Önk. önk.felad'!G62</f>
        <v>0</v>
      </c>
      <c r="H65" s="130">
        <f>'Önk. önk.felad'!H62</f>
        <v>0</v>
      </c>
      <c r="I65" s="130">
        <f>'Önk. önk.felad'!I62</f>
        <v>0</v>
      </c>
      <c r="J65" s="130">
        <f>'Önk. önk.felad'!J62</f>
        <v>0</v>
      </c>
      <c r="K65" s="225">
        <f>C65+J65</f>
        <v>200000</v>
      </c>
    </row>
    <row r="66" spans="1:11" s="138" customFormat="1" ht="12" customHeight="1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9" t="s">
        <v>333</v>
      </c>
      <c r="B68" s="18" t="s">
        <v>189</v>
      </c>
      <c r="C68" s="132">
        <f>+C11+C18+C25+C32+C40+C52+C58+C63</f>
        <v>17032987</v>
      </c>
      <c r="D68" s="132">
        <f aca="true" t="shared" si="18" ref="D68:K68">+D11+D18+D25+D32+D40+D52+D58+D63</f>
        <v>-5653397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-5653397</v>
      </c>
      <c r="K68" s="165">
        <f t="shared" si="18"/>
        <v>11379590</v>
      </c>
    </row>
    <row r="69" spans="1:11" s="138" customFormat="1" ht="12" customHeight="1" thickBot="1">
      <c r="A69" s="169" t="s">
        <v>190</v>
      </c>
      <c r="B69" s="69" t="s">
        <v>191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229</v>
      </c>
      <c r="B72" s="286" t="s">
        <v>318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197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428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220</v>
      </c>
      <c r="B76" s="244" t="s">
        <v>198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221</v>
      </c>
      <c r="B77" s="245" t="s">
        <v>429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226</v>
      </c>
      <c r="B84" s="71" t="s">
        <v>430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320" t="s">
        <v>230</v>
      </c>
      <c r="B92" s="321" t="s">
        <v>335</v>
      </c>
      <c r="C92" s="322">
        <f>+C69+C73+C78+C81+C85+C91+C90</f>
        <v>0</v>
      </c>
      <c r="D92" s="32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69" t="s">
        <v>334</v>
      </c>
      <c r="B93" s="69" t="s">
        <v>336</v>
      </c>
      <c r="C93" s="132">
        <f>+C68+C92</f>
        <v>17032987</v>
      </c>
      <c r="D93" s="132">
        <f aca="true" t="shared" si="27" ref="D93:K93">+D68+D92</f>
        <v>-5653397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-5653397</v>
      </c>
      <c r="K93" s="165">
        <f t="shared" si="27"/>
        <v>11379590</v>
      </c>
    </row>
    <row r="94" spans="1:3" s="138" customFormat="1" ht="30.75" customHeight="1">
      <c r="A94" s="2"/>
      <c r="B94" s="3"/>
      <c r="C94" s="73"/>
    </row>
    <row r="95" spans="1:11" ht="16.5" customHeight="1">
      <c r="A95" s="515" t="s">
        <v>31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</row>
    <row r="96" spans="1:11" s="145" customFormat="1" ht="16.5" customHeight="1" thickBot="1">
      <c r="A96" s="517" t="s">
        <v>82</v>
      </c>
      <c r="B96" s="517"/>
      <c r="C96" s="49"/>
      <c r="K96" s="49" t="str">
        <f>K7</f>
        <v>Forintban!</v>
      </c>
    </row>
    <row r="97" spans="1:11" ht="15.75">
      <c r="A97" s="505" t="s">
        <v>46</v>
      </c>
      <c r="B97" s="507" t="s">
        <v>369</v>
      </c>
      <c r="C97" s="509" t="str">
        <f>+CONCATENATE(LEFT(RM_ÖSSZEFÜGGÉSEK!A6,4),". évi")</f>
        <v>2020. évi</v>
      </c>
      <c r="D97" s="510"/>
      <c r="E97" s="511"/>
      <c r="F97" s="511"/>
      <c r="G97" s="511"/>
      <c r="H97" s="511"/>
      <c r="I97" s="511"/>
      <c r="J97" s="511"/>
      <c r="K97" s="512"/>
    </row>
    <row r="98" spans="1:11" ht="63" customHeight="1" thickBot="1">
      <c r="A98" s="506"/>
      <c r="B98" s="508"/>
      <c r="C98" s="283" t="s">
        <v>368</v>
      </c>
      <c r="D98" s="301" t="str">
        <f aca="true" t="shared" si="28" ref="D98:I98">D9</f>
        <v>1. sz. módosítás </v>
      </c>
      <c r="E98" s="301" t="str">
        <f t="shared" si="28"/>
        <v>2. sz. módosítás </v>
      </c>
      <c r="F98" s="301" t="str">
        <f t="shared" si="28"/>
        <v>3. sz. módosítás </v>
      </c>
      <c r="G98" s="301" t="str">
        <f t="shared" si="28"/>
        <v>4. sz. módosítás </v>
      </c>
      <c r="H98" s="301" t="str">
        <f t="shared" si="28"/>
        <v>5. sz. módosítás </v>
      </c>
      <c r="I98" s="301" t="str">
        <f t="shared" si="28"/>
        <v>6. sz. módosítás </v>
      </c>
      <c r="J98" s="302" t="s">
        <v>431</v>
      </c>
      <c r="K98" s="303" t="str">
        <f>K9</f>
        <v>1.számú módosítás utáni előirányzat</v>
      </c>
    </row>
    <row r="99" spans="1:11" s="137" customFormat="1" ht="12" customHeight="1" thickBot="1">
      <c r="A99" s="24" t="s">
        <v>344</v>
      </c>
      <c r="B99" s="25" t="s">
        <v>345</v>
      </c>
      <c r="C99" s="284" t="s">
        <v>346</v>
      </c>
      <c r="D99" s="284" t="s">
        <v>348</v>
      </c>
      <c r="E99" s="285" t="s">
        <v>347</v>
      </c>
      <c r="F99" s="285" t="s">
        <v>349</v>
      </c>
      <c r="G99" s="285" t="s">
        <v>350</v>
      </c>
      <c r="H99" s="285" t="s">
        <v>351</v>
      </c>
      <c r="I99" s="285" t="s">
        <v>453</v>
      </c>
      <c r="J99" s="285" t="s">
        <v>454</v>
      </c>
      <c r="K99" s="300" t="s">
        <v>455</v>
      </c>
    </row>
    <row r="100" spans="1:11" ht="12" customHeight="1" thickBot="1">
      <c r="A100" s="19" t="s">
        <v>3</v>
      </c>
      <c r="B100" s="23" t="s">
        <v>294</v>
      </c>
      <c r="C100" s="125">
        <f>C101+C102+C103+C104+C105+C118</f>
        <v>17032987</v>
      </c>
      <c r="D100" s="125">
        <f aca="true" t="shared" si="29" ref="D100:K100">D101+D102+D103+D104+D105+D118</f>
        <v>-5653397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-5653397</v>
      </c>
      <c r="K100" s="182">
        <f t="shared" si="29"/>
        <v>11379590</v>
      </c>
    </row>
    <row r="101" spans="1:11" ht="12" customHeight="1">
      <c r="A101" s="14" t="s">
        <v>58</v>
      </c>
      <c r="B101" s="7" t="s">
        <v>32</v>
      </c>
      <c r="C101" s="268"/>
      <c r="D101" s="186"/>
      <c r="E101" s="186"/>
      <c r="F101" s="186"/>
      <c r="G101" s="186"/>
      <c r="H101" s="186"/>
      <c r="I101" s="186"/>
      <c r="J101" s="276">
        <f aca="true" t="shared" si="30" ref="J101:J120">D101+E101+F101+G101+H101+I101</f>
        <v>0</v>
      </c>
      <c r="K101" s="227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0</v>
      </c>
    </row>
    <row r="103" spans="1:11" ht="12" customHeight="1">
      <c r="A103" s="11" t="s">
        <v>60</v>
      </c>
      <c r="B103" s="5" t="s">
        <v>77</v>
      </c>
      <c r="C103" s="129">
        <f>'Önk. önk.felad'!C96+'Műv.Ház önk.'!C48</f>
        <v>16732987</v>
      </c>
      <c r="D103" s="129">
        <f>'Önk. önk.felad'!D96+'Műv.Ház önk.'!D48</f>
        <v>-5653397</v>
      </c>
      <c r="E103" s="129">
        <f>'Önk. önk.felad'!E96+'Műv.Ház önk.'!E48</f>
        <v>0</v>
      </c>
      <c r="F103" s="129">
        <f>'Önk. önk.felad'!F96+'Műv.Ház önk.'!F48</f>
        <v>0</v>
      </c>
      <c r="G103" s="129">
        <f>'Önk. önk.felad'!G96+'Műv.Ház önk.'!G48</f>
        <v>0</v>
      </c>
      <c r="H103" s="129">
        <f>'Önk. önk.felad'!H96+'Műv.Ház önk.'!H48</f>
        <v>0</v>
      </c>
      <c r="I103" s="129">
        <f>'Önk. önk.felad'!I96+'Műv.Ház önk.'!I48</f>
        <v>0</v>
      </c>
      <c r="J103" s="278">
        <f t="shared" si="30"/>
        <v>-5653397</v>
      </c>
      <c r="K103" s="224">
        <f t="shared" si="31"/>
        <v>11079590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>
      <c r="A105" s="11" t="s">
        <v>69</v>
      </c>
      <c r="B105" s="16" t="s">
        <v>103</v>
      </c>
      <c r="C105" s="129">
        <f>'Önk. önk.felad'!C98</f>
        <v>300000</v>
      </c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300000</v>
      </c>
    </row>
    <row r="106" spans="1:11" ht="12" customHeight="1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236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>
      <c r="A120" s="15" t="s">
        <v>302</v>
      </c>
      <c r="B120" s="178" t="s">
        <v>304</v>
      </c>
      <c r="C120" s="187"/>
      <c r="D120" s="187"/>
      <c r="E120" s="187"/>
      <c r="F120" s="187"/>
      <c r="G120" s="187"/>
      <c r="H120" s="187"/>
      <c r="I120" s="187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6" t="s">
        <v>4</v>
      </c>
      <c r="B121" s="177" t="s">
        <v>242</v>
      </c>
      <c r="C121" s="188">
        <f>+C122+C124+C126</f>
        <v>0</v>
      </c>
      <c r="D121" s="126">
        <f aca="true" t="shared" si="32" ref="D121:K121">+D122+D124+D126</f>
        <v>0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0</v>
      </c>
      <c r="K121" s="183">
        <f t="shared" si="32"/>
        <v>0</v>
      </c>
    </row>
    <row r="122" spans="1:11" ht="12" customHeight="1">
      <c r="A122" s="12" t="s">
        <v>64</v>
      </c>
      <c r="B122" s="5" t="s">
        <v>119</v>
      </c>
      <c r="C122" s="128"/>
      <c r="D122" s="194"/>
      <c r="E122" s="194"/>
      <c r="F122" s="194"/>
      <c r="G122" s="194"/>
      <c r="H122" s="194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246</v>
      </c>
      <c r="C123" s="128"/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/>
      <c r="D124" s="195"/>
      <c r="E124" s="195"/>
      <c r="F124" s="195"/>
      <c r="G124" s="195"/>
      <c r="H124" s="195"/>
      <c r="I124" s="127"/>
      <c r="J124" s="277">
        <f t="shared" si="33"/>
        <v>0</v>
      </c>
      <c r="K124" s="223">
        <f t="shared" si="34"/>
        <v>0</v>
      </c>
    </row>
    <row r="125" spans="1:11" ht="12" customHeight="1">
      <c r="A125" s="12" t="s">
        <v>67</v>
      </c>
      <c r="B125" s="9" t="s">
        <v>247</v>
      </c>
      <c r="C125" s="127"/>
      <c r="D125" s="195"/>
      <c r="E125" s="195"/>
      <c r="F125" s="195"/>
      <c r="G125" s="195"/>
      <c r="H125" s="195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287</v>
      </c>
      <c r="C127" s="127"/>
      <c r="D127" s="195"/>
      <c r="E127" s="195"/>
      <c r="F127" s="195"/>
      <c r="G127" s="195"/>
      <c r="H127" s="195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252</v>
      </c>
      <c r="C128" s="127"/>
      <c r="D128" s="195"/>
      <c r="E128" s="195"/>
      <c r="F128" s="195"/>
      <c r="G128" s="195"/>
      <c r="H128" s="195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235</v>
      </c>
      <c r="C129" s="127"/>
      <c r="D129" s="195"/>
      <c r="E129" s="195"/>
      <c r="F129" s="195"/>
      <c r="G129" s="195"/>
      <c r="H129" s="195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251</v>
      </c>
      <c r="C130" s="127"/>
      <c r="D130" s="195"/>
      <c r="E130" s="195"/>
      <c r="F130" s="195"/>
      <c r="G130" s="195"/>
      <c r="H130" s="195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250</v>
      </c>
      <c r="C131" s="127"/>
      <c r="D131" s="195"/>
      <c r="E131" s="195"/>
      <c r="F131" s="195"/>
      <c r="G131" s="195"/>
      <c r="H131" s="195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243</v>
      </c>
      <c r="B132" s="51" t="s">
        <v>238</v>
      </c>
      <c r="C132" s="127"/>
      <c r="D132" s="195"/>
      <c r="E132" s="195"/>
      <c r="F132" s="195"/>
      <c r="G132" s="195"/>
      <c r="H132" s="195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244</v>
      </c>
      <c r="B133" s="51" t="s">
        <v>249</v>
      </c>
      <c r="C133" s="127"/>
      <c r="D133" s="195"/>
      <c r="E133" s="195"/>
      <c r="F133" s="195"/>
      <c r="G133" s="195"/>
      <c r="H133" s="195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245</v>
      </c>
      <c r="B134" s="51" t="s">
        <v>248</v>
      </c>
      <c r="C134" s="129"/>
      <c r="D134" s="196"/>
      <c r="E134" s="196"/>
      <c r="F134" s="196"/>
      <c r="G134" s="196"/>
      <c r="H134" s="196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305</v>
      </c>
      <c r="C135" s="126">
        <f>+C100+C121</f>
        <v>17032987</v>
      </c>
      <c r="D135" s="193">
        <f aca="true" t="shared" si="35" ref="D135:K135">+D100+D121</f>
        <v>-5653397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-5653397</v>
      </c>
      <c r="K135" s="68">
        <f t="shared" si="35"/>
        <v>11379590</v>
      </c>
    </row>
    <row r="136" spans="1:11" ht="12" customHeight="1" thickBot="1">
      <c r="A136" s="17" t="s">
        <v>6</v>
      </c>
      <c r="B136" s="47" t="s">
        <v>370</v>
      </c>
      <c r="C136" s="126">
        <f>+C137+C138+C139</f>
        <v>0</v>
      </c>
      <c r="D136" s="193">
        <f aca="true" t="shared" si="36" ref="D136:K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313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314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315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307</v>
      </c>
      <c r="C140" s="126">
        <f>SUM(C141:C146)</f>
        <v>0</v>
      </c>
      <c r="D140" s="193">
        <f aca="true" t="shared" si="37" ref="D140:K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316</v>
      </c>
      <c r="C141" s="127"/>
      <c r="D141" s="195"/>
      <c r="E141" s="195"/>
      <c r="F141" s="195"/>
      <c r="G141" s="195"/>
      <c r="H141" s="195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308</v>
      </c>
      <c r="C142" s="127"/>
      <c r="D142" s="195"/>
      <c r="E142" s="195"/>
      <c r="F142" s="195"/>
      <c r="G142" s="195"/>
      <c r="H142" s="195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309</v>
      </c>
      <c r="C143" s="127"/>
      <c r="D143" s="195"/>
      <c r="E143" s="195"/>
      <c r="F143" s="195"/>
      <c r="G143" s="195"/>
      <c r="H143" s="195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310</v>
      </c>
      <c r="C144" s="127"/>
      <c r="D144" s="195"/>
      <c r="E144" s="195"/>
      <c r="F144" s="195"/>
      <c r="G144" s="195"/>
      <c r="H144" s="195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311</v>
      </c>
      <c r="C145" s="127"/>
      <c r="D145" s="195"/>
      <c r="E145" s="195"/>
      <c r="F145" s="195"/>
      <c r="G145" s="195"/>
      <c r="H145" s="195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312</v>
      </c>
      <c r="C146" s="127"/>
      <c r="D146" s="195"/>
      <c r="E146" s="195"/>
      <c r="F146" s="195"/>
      <c r="G146" s="195"/>
      <c r="H146" s="195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320</v>
      </c>
      <c r="C147" s="132">
        <f>+C148+C149+C150+C151</f>
        <v>0</v>
      </c>
      <c r="D147" s="197">
        <f aca="true" t="shared" si="40" ref="D147:K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253</v>
      </c>
      <c r="C148" s="127"/>
      <c r="D148" s="195"/>
      <c r="E148" s="195"/>
      <c r="F148" s="195"/>
      <c r="G148" s="195"/>
      <c r="H148" s="195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254</v>
      </c>
      <c r="C149" s="127"/>
      <c r="D149" s="195"/>
      <c r="E149" s="195"/>
      <c r="F149" s="195"/>
      <c r="G149" s="195"/>
      <c r="H149" s="195"/>
      <c r="I149" s="127"/>
      <c r="J149" s="277">
        <f>D149+E149+F149+G149+H149+I149</f>
        <v>0</v>
      </c>
      <c r="K149" s="223">
        <f>C149+J149</f>
        <v>0</v>
      </c>
    </row>
    <row r="150" spans="1:11" ht="12" customHeight="1">
      <c r="A150" s="12" t="s">
        <v>170</v>
      </c>
      <c r="B150" s="6" t="s">
        <v>321</v>
      </c>
      <c r="C150" s="127"/>
      <c r="D150" s="195"/>
      <c r="E150" s="195"/>
      <c r="F150" s="195"/>
      <c r="G150" s="195"/>
      <c r="H150" s="195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/>
      <c r="D151" s="195"/>
      <c r="E151" s="195"/>
      <c r="F151" s="195"/>
      <c r="G151" s="195"/>
      <c r="H151" s="195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322</v>
      </c>
      <c r="C152" s="189">
        <f>SUM(C153:C157)</f>
        <v>0</v>
      </c>
      <c r="D152" s="198">
        <f aca="true" t="shared" si="41" ref="D152:K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1" ht="12" customHeight="1">
      <c r="A153" s="12" t="s">
        <v>56</v>
      </c>
      <c r="B153" s="6" t="s">
        <v>317</v>
      </c>
      <c r="C153" s="127"/>
      <c r="D153" s="195"/>
      <c r="E153" s="195"/>
      <c r="F153" s="195"/>
      <c r="G153" s="195"/>
      <c r="H153" s="195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324</v>
      </c>
      <c r="C154" s="127"/>
      <c r="D154" s="195"/>
      <c r="E154" s="195"/>
      <c r="F154" s="195"/>
      <c r="G154" s="195"/>
      <c r="H154" s="195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182</v>
      </c>
      <c r="B155" s="6" t="s">
        <v>319</v>
      </c>
      <c r="C155" s="127"/>
      <c r="D155" s="195"/>
      <c r="E155" s="195"/>
      <c r="F155" s="195"/>
      <c r="G155" s="195"/>
      <c r="H155" s="195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183</v>
      </c>
      <c r="B156" s="6" t="s">
        <v>325</v>
      </c>
      <c r="C156" s="127"/>
      <c r="D156" s="195"/>
      <c r="E156" s="195"/>
      <c r="F156" s="195"/>
      <c r="G156" s="195"/>
      <c r="H156" s="195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323</v>
      </c>
      <c r="B157" s="6" t="s">
        <v>326</v>
      </c>
      <c r="C157" s="127"/>
      <c r="D157" s="195"/>
      <c r="E157" s="196"/>
      <c r="F157" s="196"/>
      <c r="G157" s="196"/>
      <c r="H157" s="196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327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328</v>
      </c>
      <c r="C159" s="190"/>
      <c r="D159" s="199"/>
      <c r="E159" s="298"/>
      <c r="F159" s="298"/>
      <c r="G159" s="298"/>
      <c r="H159" s="298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330</v>
      </c>
      <c r="C160" s="191">
        <f>+C136+C140+C147+C152+C158+C159</f>
        <v>0</v>
      </c>
      <c r="D160" s="200">
        <f aca="true" t="shared" si="44" ref="D160:K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329</v>
      </c>
      <c r="C161" s="191">
        <f>+C135+C160</f>
        <v>17032987</v>
      </c>
      <c r="D161" s="200">
        <f aca="true" t="shared" si="45" ref="D161:K161">+D135+D160</f>
        <v>-5653397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-5653397</v>
      </c>
      <c r="K161" s="185">
        <f t="shared" si="45"/>
        <v>11379590</v>
      </c>
    </row>
    <row r="162" spans="3:11" ht="13.5" customHeight="1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ht="15.75">
      <c r="A163" s="513" t="s">
        <v>255</v>
      </c>
      <c r="B163" s="513"/>
      <c r="C163" s="513"/>
      <c r="D163" s="513"/>
      <c r="E163" s="513"/>
      <c r="F163" s="513"/>
      <c r="G163" s="513"/>
      <c r="H163" s="513"/>
      <c r="I163" s="513"/>
      <c r="J163" s="513"/>
      <c r="K163" s="513"/>
    </row>
    <row r="164" spans="1:11" ht="15" customHeight="1" thickBot="1">
      <c r="A164" s="504" t="s">
        <v>83</v>
      </c>
      <c r="B164" s="504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331</v>
      </c>
      <c r="C165" s="192">
        <f>+C68-C135</f>
        <v>0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25" customHeight="1" thickBot="1">
      <c r="A166" s="17" t="s">
        <v>4</v>
      </c>
      <c r="B166" s="22" t="s">
        <v>337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64" r:id="rId1"/>
  <rowBreaks count="1" manualBreakCount="1">
    <brk id="9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SheetLayoutView="100" workbookViewId="0" topLeftCell="A129">
      <selection activeCell="B1" sqref="B1:K1"/>
    </sheetView>
  </sheetViews>
  <sheetFormatPr defaultColWidth="9.00390625" defaultRowHeight="12.75"/>
  <cols>
    <col min="1" max="1" width="7.50390625" style="115" customWidth="1"/>
    <col min="2" max="2" width="59.625" style="115" customWidth="1"/>
    <col min="3" max="3" width="14.875" style="116" customWidth="1"/>
    <col min="4" max="4" width="14.875" style="136" customWidth="1"/>
    <col min="5" max="9" width="14.875" style="136" hidden="1" customWidth="1"/>
    <col min="10" max="11" width="14.875" style="136" customWidth="1"/>
    <col min="12" max="16384" width="9.375" style="136" customWidth="1"/>
  </cols>
  <sheetData>
    <row r="1" spans="1:11" ht="15.75">
      <c r="A1" s="304"/>
      <c r="B1" s="518" t="s">
        <v>622</v>
      </c>
      <c r="C1" s="519"/>
      <c r="D1" s="519"/>
      <c r="E1" s="519"/>
      <c r="F1" s="519"/>
      <c r="G1" s="519"/>
      <c r="H1" s="519"/>
      <c r="I1" s="519"/>
      <c r="J1" s="519"/>
      <c r="K1" s="519"/>
    </row>
    <row r="2" spans="1:11" ht="15.7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ht="15.75">
      <c r="A3" s="520" t="s">
        <v>559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15.75">
      <c r="A4" s="521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21"/>
      <c r="C4" s="522"/>
      <c r="D4" s="521"/>
      <c r="E4" s="521"/>
      <c r="F4" s="521"/>
      <c r="G4" s="521"/>
      <c r="H4" s="521"/>
      <c r="I4" s="521"/>
      <c r="J4" s="521"/>
      <c r="K4" s="521"/>
    </row>
    <row r="5" spans="1:11" ht="15.7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75" customHeight="1">
      <c r="A6" s="514" t="s">
        <v>1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.75" customHeight="1" thickBot="1">
      <c r="A7" s="516" t="s">
        <v>81</v>
      </c>
      <c r="B7" s="516"/>
      <c r="C7" s="307"/>
      <c r="D7" s="306"/>
      <c r="E7" s="306"/>
      <c r="F7" s="306"/>
      <c r="G7" s="306"/>
      <c r="H7" s="306"/>
      <c r="I7" s="306"/>
      <c r="J7" s="306"/>
      <c r="K7" s="307" t="s">
        <v>425</v>
      </c>
    </row>
    <row r="8" spans="1:11" ht="15.75">
      <c r="A8" s="505" t="s">
        <v>46</v>
      </c>
      <c r="B8" s="507" t="s">
        <v>2</v>
      </c>
      <c r="C8" s="509" t="str">
        <f>'Önk.össz.köt.'!C8</f>
        <v>2020. évi</v>
      </c>
      <c r="D8" s="510"/>
      <c r="E8" s="511"/>
      <c r="F8" s="511"/>
      <c r="G8" s="511"/>
      <c r="H8" s="511"/>
      <c r="I8" s="511"/>
      <c r="J8" s="511"/>
      <c r="K8" s="512"/>
    </row>
    <row r="9" spans="1:11" ht="48" customHeight="1" thickBot="1">
      <c r="A9" s="506"/>
      <c r="B9" s="508"/>
      <c r="C9" s="283" t="s">
        <v>368</v>
      </c>
      <c r="D9" s="301" t="str">
        <f>CONCATENATE('Önk.össz. önk.'!D98)</f>
        <v>1. sz. módosítás </v>
      </c>
      <c r="E9" s="301" t="str">
        <f>CONCATENATE('Önk.össz. önk.'!E98)</f>
        <v>2. sz. módosítás </v>
      </c>
      <c r="F9" s="301" t="str">
        <f>CONCATENATE('Önk.össz. önk.'!F98)</f>
        <v>3. sz. módosítás </v>
      </c>
      <c r="G9" s="301" t="str">
        <f>CONCATENATE('Önk.össz. önk.'!G98)</f>
        <v>4. sz. módosítás </v>
      </c>
      <c r="H9" s="301" t="str">
        <f>CONCATENATE('Önk.össz. önk.'!H98)</f>
        <v>5. sz. módosítás </v>
      </c>
      <c r="I9" s="301" t="str">
        <f>CONCATENATE('Önk.össz. önk.'!I98)</f>
        <v>6. sz. módosítás </v>
      </c>
      <c r="J9" s="302" t="s">
        <v>431</v>
      </c>
      <c r="K9" s="303" t="str">
        <f>CONCATENATE('Önk.össz. önk.'!K98)</f>
        <v>1.számú módosítás utáni előirányzat</v>
      </c>
    </row>
    <row r="10" spans="1:11" s="137" customFormat="1" ht="12" customHeight="1" thickBot="1">
      <c r="A10" s="133" t="s">
        <v>344</v>
      </c>
      <c r="B10" s="134" t="s">
        <v>345</v>
      </c>
      <c r="C10" s="284" t="s">
        <v>346</v>
      </c>
      <c r="D10" s="284" t="s">
        <v>348</v>
      </c>
      <c r="E10" s="285" t="s">
        <v>347</v>
      </c>
      <c r="F10" s="285" t="s">
        <v>349</v>
      </c>
      <c r="G10" s="285" t="s">
        <v>350</v>
      </c>
      <c r="H10" s="285" t="s">
        <v>351</v>
      </c>
      <c r="I10" s="285" t="s">
        <v>453</v>
      </c>
      <c r="J10" s="285" t="s">
        <v>454</v>
      </c>
      <c r="K10" s="300" t="s">
        <v>455</v>
      </c>
    </row>
    <row r="11" spans="1:11" s="138" customFormat="1" ht="12" customHeight="1" thickBot="1">
      <c r="A11" s="17" t="s">
        <v>3</v>
      </c>
      <c r="B11" s="18" t="s">
        <v>137</v>
      </c>
      <c r="C11" s="126">
        <f>+C12+C13+C14+C15+C16+C17</f>
        <v>0</v>
      </c>
      <c r="D11" s="126">
        <f aca="true" t="shared" si="0" ref="D11:K11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aca="true" t="shared" si="1" ref="J12:J17">D12+E12+F12+G12+H12+I12</f>
        <v>0</v>
      </c>
      <c r="K12" s="166">
        <f aca="true" t="shared" si="2" ref="K12:K17">C12+J12</f>
        <v>0</v>
      </c>
    </row>
    <row r="13" spans="1:11" s="138" customFormat="1" ht="12" customHeight="1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>
      <c r="A18" s="17" t="s">
        <v>4</v>
      </c>
      <c r="B18" s="69" t="s">
        <v>142</v>
      </c>
      <c r="C18" s="126">
        <f>+C19+C20+C21+C22+C23</f>
        <v>0</v>
      </c>
      <c r="D18" s="126">
        <f aca="true" t="shared" si="3" ref="D18:K18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aca="true" t="shared" si="4" ref="J19:J24">D19+E19+F19+G19+H19+I19</f>
        <v>0</v>
      </c>
      <c r="K19" s="166">
        <f aca="true" t="shared" si="5" ref="K19:K24">C19+J19</f>
        <v>0</v>
      </c>
    </row>
    <row r="20" spans="1:11" s="138" customFormat="1" ht="12" customHeight="1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>
      <c r="A25" s="17" t="s">
        <v>5</v>
      </c>
      <c r="B25" s="18" t="s">
        <v>147</v>
      </c>
      <c r="C25" s="126">
        <f>+C26+C27+C28+C29+C30</f>
        <v>0</v>
      </c>
      <c r="D25" s="126">
        <f aca="true" t="shared" si="6" ref="D25:K25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aca="true" t="shared" si="7" ref="J26:J31">D26+E26+F26+G26+H26+I26</f>
        <v>0</v>
      </c>
      <c r="K26" s="166">
        <f aca="true" t="shared" si="8" ref="K26:K31">C26+J26</f>
        <v>0</v>
      </c>
    </row>
    <row r="27" spans="1:11" s="138" customFormat="1" ht="12" customHeight="1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>
      <c r="A32" s="17" t="s">
        <v>91</v>
      </c>
      <c r="B32" s="18" t="s">
        <v>417</v>
      </c>
      <c r="C32" s="132">
        <f>+C33+C34+C35+C36+C37+C38+C39</f>
        <v>0</v>
      </c>
      <c r="D32" s="132">
        <f aca="true" t="shared" si="9" ref="D32:K32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>
      <c r="A33" s="12" t="s">
        <v>152</v>
      </c>
      <c r="B33" s="139" t="str">
        <f>'Önk.összesen'!B33</f>
        <v>Építményadó</v>
      </c>
      <c r="C33" s="167"/>
      <c r="D33" s="167"/>
      <c r="E33" s="167"/>
      <c r="F33" s="167"/>
      <c r="G33" s="167"/>
      <c r="H33" s="167"/>
      <c r="I33" s="167"/>
      <c r="J33" s="167">
        <f aca="true" t="shared" si="10" ref="J33:J39">D33+E33+F33+G33+H33+I33</f>
        <v>0</v>
      </c>
      <c r="K33" s="166">
        <f aca="true" t="shared" si="11" ref="K33:K39">C33+J33</f>
        <v>0</v>
      </c>
    </row>
    <row r="34" spans="1:11" s="138" customFormat="1" ht="12" customHeight="1">
      <c r="A34" s="11" t="s">
        <v>153</v>
      </c>
      <c r="B34" s="139" t="str">
        <f>'Önk.összesen'!B34</f>
        <v>Telekadó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>
      <c r="A35" s="11" t="s">
        <v>154</v>
      </c>
      <c r="B35" s="139" t="str">
        <f>'Önk.összesen'!B35</f>
        <v>Magánszemélyek kommunális adója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>
      <c r="A36" s="11" t="s">
        <v>155</v>
      </c>
      <c r="B36" s="139" t="str">
        <f>'Önk.összesen'!B36</f>
        <v>Iparűzésiadó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>
      <c r="A37" s="11" t="s">
        <v>414</v>
      </c>
      <c r="B37" s="139" t="str">
        <f>'Önk.összesen'!B37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>
      <c r="A38" s="11" t="s">
        <v>415</v>
      </c>
      <c r="B38" s="139" t="str">
        <f>'Önk.összesen'!B38</f>
        <v>Idegenforgalmi 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>
      <c r="A39" s="13" t="s">
        <v>416</v>
      </c>
      <c r="B39" s="139" t="str">
        <f>'Önk.összesen'!B39</f>
        <v>Egyéb közhatalmi bevételek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>
      <c r="A40" s="17" t="s">
        <v>7</v>
      </c>
      <c r="B40" s="18" t="s">
        <v>291</v>
      </c>
      <c r="C40" s="126">
        <f>SUM(C41:C51)</f>
        <v>0</v>
      </c>
      <c r="D40" s="126">
        <f aca="true" t="shared" si="12" ref="D40:K40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aca="true" t="shared" si="13" ref="J41:J51">D41+E41+F41+G41+H41+I41</f>
        <v>0</v>
      </c>
      <c r="K41" s="166">
        <f aca="true" t="shared" si="14" ref="K41:K51">C41+J41</f>
        <v>0</v>
      </c>
    </row>
    <row r="42" spans="1:11" s="138" customFormat="1" ht="12" customHeight="1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>
      <c r="A48" s="11" t="s">
        <v>97</v>
      </c>
      <c r="B48" s="140" t="s">
        <v>418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>
      <c r="A50" s="13" t="s">
        <v>158</v>
      </c>
      <c r="B50" s="141" t="s">
        <v>293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>
      <c r="A51" s="15" t="s">
        <v>292</v>
      </c>
      <c r="B51" s="299" t="s">
        <v>168</v>
      </c>
      <c r="C51" s="251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>
      <c r="A52" s="17" t="s">
        <v>8</v>
      </c>
      <c r="B52" s="18" t="s">
        <v>169</v>
      </c>
      <c r="C52" s="126">
        <f>SUM(C53:C57)</f>
        <v>0</v>
      </c>
      <c r="D52" s="126">
        <f aca="true" t="shared" si="15" ref="D52:K52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>
      <c r="A57" s="13" t="s">
        <v>172</v>
      </c>
      <c r="B57" s="71" t="s">
        <v>177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>
      <c r="A58" s="17" t="s">
        <v>98</v>
      </c>
      <c r="B58" s="18" t="s">
        <v>178</v>
      </c>
      <c r="C58" s="126">
        <f>SUM(C59:C61)</f>
        <v>0</v>
      </c>
      <c r="D58" s="126">
        <f aca="true" t="shared" si="16" ref="D58:K58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>
      <c r="A62" s="13" t="s">
        <v>183</v>
      </c>
      <c r="B62" s="71" t="s">
        <v>181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>
      <c r="A63" s="17" t="s">
        <v>10</v>
      </c>
      <c r="B63" s="69" t="s">
        <v>184</v>
      </c>
      <c r="C63" s="126">
        <f>SUM(C64:C66)</f>
        <v>0</v>
      </c>
      <c r="D63" s="126">
        <f aca="true" t="shared" si="17" ref="D63:K63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>
      <c r="A68" s="179" t="s">
        <v>333</v>
      </c>
      <c r="B68" s="18" t="s">
        <v>189</v>
      </c>
      <c r="C68" s="132">
        <f>+C11+C18+C25+C32+C40+C52+C58+C63</f>
        <v>0</v>
      </c>
      <c r="D68" s="132">
        <f aca="true" t="shared" si="18" ref="D68:K6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>
      <c r="A69" s="169" t="s">
        <v>190</v>
      </c>
      <c r="B69" s="69" t="s">
        <v>191</v>
      </c>
      <c r="C69" s="126">
        <f>SUM(C70:C72)</f>
        <v>0</v>
      </c>
      <c r="D69" s="126">
        <f aca="true" t="shared" si="19" ref="D69:K6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>
      <c r="A72" s="15" t="s">
        <v>229</v>
      </c>
      <c r="B72" s="286" t="s">
        <v>318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>
      <c r="A73" s="169" t="s">
        <v>195</v>
      </c>
      <c r="B73" s="69" t="s">
        <v>196</v>
      </c>
      <c r="C73" s="126">
        <f>SUM(C74:C77)</f>
        <v>0</v>
      </c>
      <c r="D73" s="126">
        <f aca="true" t="shared" si="20" ref="D73:K73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>
      <c r="A74" s="12" t="s">
        <v>79</v>
      </c>
      <c r="B74" s="244" t="s">
        <v>197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>
      <c r="A75" s="11" t="s">
        <v>80</v>
      </c>
      <c r="B75" s="244" t="s">
        <v>428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>
      <c r="A76" s="11" t="s">
        <v>220</v>
      </c>
      <c r="B76" s="244" t="s">
        <v>198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>
      <c r="A77" s="13" t="s">
        <v>221</v>
      </c>
      <c r="B77" s="245" t="s">
        <v>429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>
      <c r="A78" s="169" t="s">
        <v>199</v>
      </c>
      <c r="B78" s="69" t="s">
        <v>200</v>
      </c>
      <c r="C78" s="126">
        <f>SUM(C79:C80)</f>
        <v>0</v>
      </c>
      <c r="D78" s="126">
        <f aca="true" t="shared" si="21" ref="D78:K78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>
      <c r="A81" s="169" t="s">
        <v>203</v>
      </c>
      <c r="B81" s="69" t="s">
        <v>204</v>
      </c>
      <c r="C81" s="126">
        <f>SUM(C82:C84)</f>
        <v>0</v>
      </c>
      <c r="D81" s="126">
        <f aca="true" t="shared" si="22" ref="D81:K81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>
      <c r="A84" s="13" t="s">
        <v>226</v>
      </c>
      <c r="B84" s="71" t="s">
        <v>430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>
      <c r="A85" s="169" t="s">
        <v>207</v>
      </c>
      <c r="B85" s="69" t="s">
        <v>227</v>
      </c>
      <c r="C85" s="126">
        <f>SUM(C86:C89)</f>
        <v>0</v>
      </c>
      <c r="D85" s="126">
        <f aca="true" t="shared" si="23" ref="D85:K85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5">
        <f aca="true" t="shared" si="24" ref="J86:J91">D86+E86+F86+G86+H86+I86</f>
        <v>0</v>
      </c>
      <c r="K86" s="225">
        <f aca="true" t="shared" si="25" ref="K86:K91">C86+J86</f>
        <v>0</v>
      </c>
    </row>
    <row r="87" spans="1:11" s="138" customFormat="1" ht="12" customHeight="1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>
      <c r="A92" s="169" t="s">
        <v>230</v>
      </c>
      <c r="B92" s="69" t="s">
        <v>335</v>
      </c>
      <c r="C92" s="132">
        <f>+C69+C73+C78+C81+C85+C91+C90</f>
        <v>0</v>
      </c>
      <c r="D92" s="132">
        <f aca="true" t="shared" si="26" ref="D92:K92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>
      <c r="A93" s="170" t="s">
        <v>334</v>
      </c>
      <c r="B93" s="319" t="s">
        <v>336</v>
      </c>
      <c r="C93" s="132">
        <f>+C68+C92</f>
        <v>0</v>
      </c>
      <c r="D93" s="132">
        <f aca="true" t="shared" si="27" ref="D93:K93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3" s="138" customFormat="1" ht="30.75" customHeight="1">
      <c r="A94" s="2"/>
      <c r="B94" s="3"/>
      <c r="C94" s="73"/>
    </row>
    <row r="95" spans="1:11" ht="16.5" customHeight="1">
      <c r="A95" s="515" t="s">
        <v>31</v>
      </c>
      <c r="B95" s="515"/>
      <c r="C95" s="515"/>
      <c r="D95" s="515"/>
      <c r="E95" s="515"/>
      <c r="F95" s="515"/>
      <c r="G95" s="515"/>
      <c r="H95" s="515"/>
      <c r="I95" s="515"/>
      <c r="J95" s="515"/>
      <c r="K95" s="515"/>
    </row>
    <row r="96" spans="1:11" s="145" customFormat="1" ht="16.5" customHeight="1" thickBot="1">
      <c r="A96" s="517" t="s">
        <v>82</v>
      </c>
      <c r="B96" s="517"/>
      <c r="C96" s="49"/>
      <c r="K96" s="49" t="str">
        <f>K7</f>
        <v>Forintban!</v>
      </c>
    </row>
    <row r="97" spans="1:11" ht="15.75">
      <c r="A97" s="505" t="s">
        <v>46</v>
      </c>
      <c r="B97" s="507" t="s">
        <v>369</v>
      </c>
      <c r="C97" s="509" t="str">
        <f>+CONCATENATE(LEFT(RM_ÖSSZEFÜGGÉSEK!A6,4),". évi")</f>
        <v>2020. évi</v>
      </c>
      <c r="D97" s="510"/>
      <c r="E97" s="511"/>
      <c r="F97" s="511"/>
      <c r="G97" s="511"/>
      <c r="H97" s="511"/>
      <c r="I97" s="511"/>
      <c r="J97" s="511"/>
      <c r="K97" s="512"/>
    </row>
    <row r="98" spans="1:11" ht="48.75" thickBot="1">
      <c r="A98" s="506"/>
      <c r="B98" s="508"/>
      <c r="C98" s="283" t="s">
        <v>368</v>
      </c>
      <c r="D98" s="301" t="str">
        <f aca="true" t="shared" si="28" ref="D98:I98">D9</f>
        <v>1. sz. módosítás </v>
      </c>
      <c r="E98" s="301" t="str">
        <f t="shared" si="28"/>
        <v>2. sz. módosítás </v>
      </c>
      <c r="F98" s="301" t="str">
        <f t="shared" si="28"/>
        <v>3. sz. módosítás </v>
      </c>
      <c r="G98" s="301" t="str">
        <f t="shared" si="28"/>
        <v>4. sz. módosítás </v>
      </c>
      <c r="H98" s="301" t="str">
        <f t="shared" si="28"/>
        <v>5. sz. módosítás </v>
      </c>
      <c r="I98" s="301" t="str">
        <f t="shared" si="28"/>
        <v>6. sz. módosítás </v>
      </c>
      <c r="J98" s="302" t="s">
        <v>431</v>
      </c>
      <c r="K98" s="303" t="str">
        <f>K9</f>
        <v>1.számú módosítás utáni előirányzat</v>
      </c>
    </row>
    <row r="99" spans="1:11" s="137" customFormat="1" ht="12" customHeight="1" thickBot="1">
      <c r="A99" s="24" t="s">
        <v>344</v>
      </c>
      <c r="B99" s="25" t="s">
        <v>345</v>
      </c>
      <c r="C99" s="284" t="s">
        <v>346</v>
      </c>
      <c r="D99" s="284" t="s">
        <v>348</v>
      </c>
      <c r="E99" s="285" t="s">
        <v>347</v>
      </c>
      <c r="F99" s="285" t="s">
        <v>349</v>
      </c>
      <c r="G99" s="285" t="s">
        <v>350</v>
      </c>
      <c r="H99" s="285" t="s">
        <v>351</v>
      </c>
      <c r="I99" s="285" t="s">
        <v>453</v>
      </c>
      <c r="J99" s="285" t="s">
        <v>454</v>
      </c>
      <c r="K99" s="300" t="s">
        <v>455</v>
      </c>
    </row>
    <row r="100" spans="1:11" ht="12" customHeight="1" thickBot="1">
      <c r="A100" s="19" t="s">
        <v>3</v>
      </c>
      <c r="B100" s="23" t="s">
        <v>294</v>
      </c>
      <c r="C100" s="125">
        <f>C101+C102+C103+C104+C105+C118</f>
        <v>0</v>
      </c>
      <c r="D100" s="125">
        <f aca="true" t="shared" si="29" ref="D100:K100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2">
        <f t="shared" si="29"/>
        <v>0</v>
      </c>
    </row>
    <row r="101" spans="1:11" ht="12" customHeight="1">
      <c r="A101" s="14" t="s">
        <v>58</v>
      </c>
      <c r="B101" s="7" t="s">
        <v>32</v>
      </c>
      <c r="C101" s="268"/>
      <c r="D101" s="186"/>
      <c r="E101" s="186"/>
      <c r="F101" s="186"/>
      <c r="G101" s="186"/>
      <c r="H101" s="186"/>
      <c r="I101" s="186"/>
      <c r="J101" s="276">
        <f aca="true" t="shared" si="30" ref="J101:J120">D101+E101+F101+G101+H101+I101</f>
        <v>0</v>
      </c>
      <c r="K101" s="227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0</v>
      </c>
    </row>
    <row r="103" spans="1:11" ht="12" customHeight="1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0</v>
      </c>
    </row>
    <row r="104" spans="1:11" ht="12" customHeight="1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0</v>
      </c>
    </row>
    <row r="106" spans="1:11" ht="12" customHeight="1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>
      <c r="A112" s="11" t="s">
        <v>75</v>
      </c>
      <c r="B112" s="50" t="s">
        <v>236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0</v>
      </c>
    </row>
    <row r="118" spans="1:11" ht="12" customHeight="1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>
      <c r="A120" s="15" t="s">
        <v>302</v>
      </c>
      <c r="B120" s="178" t="s">
        <v>304</v>
      </c>
      <c r="C120" s="187"/>
      <c r="D120" s="187"/>
      <c r="E120" s="187"/>
      <c r="F120" s="187"/>
      <c r="G120" s="187"/>
      <c r="H120" s="187"/>
      <c r="I120" s="187"/>
      <c r="J120" s="279">
        <f t="shared" si="30"/>
        <v>0</v>
      </c>
      <c r="K120" s="228">
        <f t="shared" si="31"/>
        <v>0</v>
      </c>
    </row>
    <row r="121" spans="1:11" ht="12" customHeight="1" thickBot="1">
      <c r="A121" s="176" t="s">
        <v>4</v>
      </c>
      <c r="B121" s="177" t="s">
        <v>242</v>
      </c>
      <c r="C121" s="188">
        <f>+C122+C124+C126</f>
        <v>0</v>
      </c>
      <c r="D121" s="126">
        <f aca="true" t="shared" si="32" ref="D121:K121">+D122+D124+D126</f>
        <v>0</v>
      </c>
      <c r="E121" s="188">
        <f t="shared" si="32"/>
        <v>0</v>
      </c>
      <c r="F121" s="188">
        <f t="shared" si="32"/>
        <v>0</v>
      </c>
      <c r="G121" s="188">
        <f t="shared" si="32"/>
        <v>0</v>
      </c>
      <c r="H121" s="188">
        <f t="shared" si="32"/>
        <v>0</v>
      </c>
      <c r="I121" s="188">
        <f t="shared" si="32"/>
        <v>0</v>
      </c>
      <c r="J121" s="188">
        <f t="shared" si="32"/>
        <v>0</v>
      </c>
      <c r="K121" s="183">
        <f t="shared" si="32"/>
        <v>0</v>
      </c>
    </row>
    <row r="122" spans="1:11" ht="12" customHeight="1">
      <c r="A122" s="12" t="s">
        <v>64</v>
      </c>
      <c r="B122" s="5" t="s">
        <v>119</v>
      </c>
      <c r="C122" s="128"/>
      <c r="D122" s="194"/>
      <c r="E122" s="194"/>
      <c r="F122" s="194"/>
      <c r="G122" s="194"/>
      <c r="H122" s="194"/>
      <c r="I122" s="128"/>
      <c r="J122" s="167">
        <f aca="true" t="shared" si="33" ref="J122:J134">D122+E122+F122+G122+H122+I122</f>
        <v>0</v>
      </c>
      <c r="K122" s="166">
        <f aca="true" t="shared" si="34" ref="K122:K134">C122+J122</f>
        <v>0</v>
      </c>
    </row>
    <row r="123" spans="1:11" ht="12" customHeight="1">
      <c r="A123" s="12" t="s">
        <v>65</v>
      </c>
      <c r="B123" s="9" t="s">
        <v>246</v>
      </c>
      <c r="C123" s="128"/>
      <c r="D123" s="194"/>
      <c r="E123" s="194"/>
      <c r="F123" s="194"/>
      <c r="G123" s="194"/>
      <c r="H123" s="194"/>
      <c r="I123" s="128"/>
      <c r="J123" s="167">
        <f t="shared" si="33"/>
        <v>0</v>
      </c>
      <c r="K123" s="166">
        <f t="shared" si="34"/>
        <v>0</v>
      </c>
    </row>
    <row r="124" spans="1:11" ht="12" customHeight="1">
      <c r="A124" s="12" t="s">
        <v>66</v>
      </c>
      <c r="B124" s="9" t="s">
        <v>105</v>
      </c>
      <c r="C124" s="127"/>
      <c r="D124" s="195"/>
      <c r="E124" s="195"/>
      <c r="F124" s="195"/>
      <c r="G124" s="195"/>
      <c r="H124" s="195"/>
      <c r="I124" s="127"/>
      <c r="J124" s="277">
        <f t="shared" si="33"/>
        <v>0</v>
      </c>
      <c r="K124" s="223">
        <f t="shared" si="34"/>
        <v>0</v>
      </c>
    </row>
    <row r="125" spans="1:11" ht="12" customHeight="1">
      <c r="A125" s="12" t="s">
        <v>67</v>
      </c>
      <c r="B125" s="9" t="s">
        <v>247</v>
      </c>
      <c r="C125" s="127"/>
      <c r="D125" s="195"/>
      <c r="E125" s="195"/>
      <c r="F125" s="195"/>
      <c r="G125" s="195"/>
      <c r="H125" s="195"/>
      <c r="I125" s="127"/>
      <c r="J125" s="277">
        <f t="shared" si="33"/>
        <v>0</v>
      </c>
      <c r="K125" s="223">
        <f t="shared" si="34"/>
        <v>0</v>
      </c>
    </row>
    <row r="126" spans="1:11" ht="12" customHeight="1">
      <c r="A126" s="12" t="s">
        <v>68</v>
      </c>
      <c r="B126" s="71" t="s">
        <v>121</v>
      </c>
      <c r="C126" s="127"/>
      <c r="D126" s="195"/>
      <c r="E126" s="195"/>
      <c r="F126" s="195"/>
      <c r="G126" s="195"/>
      <c r="H126" s="195"/>
      <c r="I126" s="127"/>
      <c r="J126" s="277">
        <f t="shared" si="33"/>
        <v>0</v>
      </c>
      <c r="K126" s="223">
        <f t="shared" si="34"/>
        <v>0</v>
      </c>
    </row>
    <row r="127" spans="1:11" ht="12" customHeight="1">
      <c r="A127" s="12" t="s">
        <v>74</v>
      </c>
      <c r="B127" s="70" t="s">
        <v>287</v>
      </c>
      <c r="C127" s="127"/>
      <c r="D127" s="195"/>
      <c r="E127" s="195"/>
      <c r="F127" s="195"/>
      <c r="G127" s="195"/>
      <c r="H127" s="195"/>
      <c r="I127" s="127"/>
      <c r="J127" s="277">
        <f t="shared" si="33"/>
        <v>0</v>
      </c>
      <c r="K127" s="223">
        <f t="shared" si="34"/>
        <v>0</v>
      </c>
    </row>
    <row r="128" spans="1:11" ht="12" customHeight="1">
      <c r="A128" s="12" t="s">
        <v>76</v>
      </c>
      <c r="B128" s="135" t="s">
        <v>252</v>
      </c>
      <c r="C128" s="127"/>
      <c r="D128" s="195"/>
      <c r="E128" s="195"/>
      <c r="F128" s="195"/>
      <c r="G128" s="195"/>
      <c r="H128" s="195"/>
      <c r="I128" s="127"/>
      <c r="J128" s="277">
        <f t="shared" si="33"/>
        <v>0</v>
      </c>
      <c r="K128" s="223">
        <f t="shared" si="34"/>
        <v>0</v>
      </c>
    </row>
    <row r="129" spans="1:11" ht="22.5">
      <c r="A129" s="12" t="s">
        <v>106</v>
      </c>
      <c r="B129" s="51" t="s">
        <v>235</v>
      </c>
      <c r="C129" s="127"/>
      <c r="D129" s="195"/>
      <c r="E129" s="195"/>
      <c r="F129" s="195"/>
      <c r="G129" s="195"/>
      <c r="H129" s="195"/>
      <c r="I129" s="127"/>
      <c r="J129" s="277">
        <f t="shared" si="33"/>
        <v>0</v>
      </c>
      <c r="K129" s="223">
        <f t="shared" si="34"/>
        <v>0</v>
      </c>
    </row>
    <row r="130" spans="1:11" ht="12" customHeight="1">
      <c r="A130" s="12" t="s">
        <v>107</v>
      </c>
      <c r="B130" s="51" t="s">
        <v>251</v>
      </c>
      <c r="C130" s="127"/>
      <c r="D130" s="195"/>
      <c r="E130" s="195"/>
      <c r="F130" s="195"/>
      <c r="G130" s="195"/>
      <c r="H130" s="195"/>
      <c r="I130" s="127"/>
      <c r="J130" s="277">
        <f t="shared" si="33"/>
        <v>0</v>
      </c>
      <c r="K130" s="223">
        <f t="shared" si="34"/>
        <v>0</v>
      </c>
    </row>
    <row r="131" spans="1:11" ht="12" customHeight="1">
      <c r="A131" s="12" t="s">
        <v>108</v>
      </c>
      <c r="B131" s="51" t="s">
        <v>250</v>
      </c>
      <c r="C131" s="127"/>
      <c r="D131" s="195"/>
      <c r="E131" s="195"/>
      <c r="F131" s="195"/>
      <c r="G131" s="195"/>
      <c r="H131" s="195"/>
      <c r="I131" s="127"/>
      <c r="J131" s="277">
        <f t="shared" si="33"/>
        <v>0</v>
      </c>
      <c r="K131" s="223">
        <f t="shared" si="34"/>
        <v>0</v>
      </c>
    </row>
    <row r="132" spans="1:11" ht="12" customHeight="1">
      <c r="A132" s="12" t="s">
        <v>243</v>
      </c>
      <c r="B132" s="51" t="s">
        <v>238</v>
      </c>
      <c r="C132" s="127"/>
      <c r="D132" s="195"/>
      <c r="E132" s="195"/>
      <c r="F132" s="195"/>
      <c r="G132" s="195"/>
      <c r="H132" s="195"/>
      <c r="I132" s="127"/>
      <c r="J132" s="277">
        <f t="shared" si="33"/>
        <v>0</v>
      </c>
      <c r="K132" s="223">
        <f t="shared" si="34"/>
        <v>0</v>
      </c>
    </row>
    <row r="133" spans="1:11" ht="12" customHeight="1">
      <c r="A133" s="12" t="s">
        <v>244</v>
      </c>
      <c r="B133" s="51" t="s">
        <v>249</v>
      </c>
      <c r="C133" s="127"/>
      <c r="D133" s="195"/>
      <c r="E133" s="195"/>
      <c r="F133" s="195"/>
      <c r="G133" s="195"/>
      <c r="H133" s="195"/>
      <c r="I133" s="127"/>
      <c r="J133" s="277">
        <f t="shared" si="33"/>
        <v>0</v>
      </c>
      <c r="K133" s="223">
        <f t="shared" si="34"/>
        <v>0</v>
      </c>
    </row>
    <row r="134" spans="1:11" ht="23.25" thickBot="1">
      <c r="A134" s="10" t="s">
        <v>245</v>
      </c>
      <c r="B134" s="51" t="s">
        <v>248</v>
      </c>
      <c r="C134" s="129"/>
      <c r="D134" s="196"/>
      <c r="E134" s="196"/>
      <c r="F134" s="196"/>
      <c r="G134" s="196"/>
      <c r="H134" s="196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>
      <c r="A135" s="17" t="s">
        <v>5</v>
      </c>
      <c r="B135" s="47" t="s">
        <v>305</v>
      </c>
      <c r="C135" s="126">
        <f>+C100+C121</f>
        <v>0</v>
      </c>
      <c r="D135" s="193">
        <f aca="true" t="shared" si="35" ref="D135:K135">+D100+D121</f>
        <v>0</v>
      </c>
      <c r="E135" s="193">
        <f t="shared" si="35"/>
        <v>0</v>
      </c>
      <c r="F135" s="193">
        <f t="shared" si="35"/>
        <v>0</v>
      </c>
      <c r="G135" s="193">
        <f t="shared" si="35"/>
        <v>0</v>
      </c>
      <c r="H135" s="193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0</v>
      </c>
    </row>
    <row r="136" spans="1:11" ht="12" customHeight="1" thickBot="1">
      <c r="A136" s="17" t="s">
        <v>6</v>
      </c>
      <c r="B136" s="47" t="s">
        <v>370</v>
      </c>
      <c r="C136" s="126">
        <f>+C137+C138+C139</f>
        <v>0</v>
      </c>
      <c r="D136" s="193">
        <f aca="true" t="shared" si="36" ref="D136:K136">+D137+D138+D139</f>
        <v>0</v>
      </c>
      <c r="E136" s="193">
        <f t="shared" si="36"/>
        <v>0</v>
      </c>
      <c r="F136" s="193">
        <f t="shared" si="36"/>
        <v>0</v>
      </c>
      <c r="G136" s="193">
        <f t="shared" si="36"/>
        <v>0</v>
      </c>
      <c r="H136" s="193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>
      <c r="A137" s="12" t="s">
        <v>152</v>
      </c>
      <c r="B137" s="9" t="s">
        <v>313</v>
      </c>
      <c r="C137" s="127"/>
      <c r="D137" s="195"/>
      <c r="E137" s="195"/>
      <c r="F137" s="195"/>
      <c r="G137" s="195"/>
      <c r="H137" s="195"/>
      <c r="I137" s="127"/>
      <c r="J137" s="167">
        <f>D137+E137+F137+G137+H137+I137</f>
        <v>0</v>
      </c>
      <c r="K137" s="223">
        <f>C137+J137</f>
        <v>0</v>
      </c>
    </row>
    <row r="138" spans="1:11" ht="12" customHeight="1">
      <c r="A138" s="12" t="s">
        <v>153</v>
      </c>
      <c r="B138" s="9" t="s">
        <v>314</v>
      </c>
      <c r="C138" s="127"/>
      <c r="D138" s="195"/>
      <c r="E138" s="195"/>
      <c r="F138" s="195"/>
      <c r="G138" s="195"/>
      <c r="H138" s="195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>
      <c r="A139" s="10" t="s">
        <v>154</v>
      </c>
      <c r="B139" s="9" t="s">
        <v>315</v>
      </c>
      <c r="C139" s="127"/>
      <c r="D139" s="195"/>
      <c r="E139" s="195"/>
      <c r="F139" s="195"/>
      <c r="G139" s="195"/>
      <c r="H139" s="195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>
      <c r="A140" s="17" t="s">
        <v>7</v>
      </c>
      <c r="B140" s="47" t="s">
        <v>307</v>
      </c>
      <c r="C140" s="126">
        <f>SUM(C141:C146)</f>
        <v>0</v>
      </c>
      <c r="D140" s="193">
        <f aca="true" t="shared" si="37" ref="D140:K140">SUM(D141:D146)</f>
        <v>0</v>
      </c>
      <c r="E140" s="193">
        <f t="shared" si="37"/>
        <v>0</v>
      </c>
      <c r="F140" s="193">
        <f t="shared" si="37"/>
        <v>0</v>
      </c>
      <c r="G140" s="193">
        <f t="shared" si="37"/>
        <v>0</v>
      </c>
      <c r="H140" s="193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>
      <c r="A141" s="12" t="s">
        <v>51</v>
      </c>
      <c r="B141" s="6" t="s">
        <v>316</v>
      </c>
      <c r="C141" s="127"/>
      <c r="D141" s="195"/>
      <c r="E141" s="195"/>
      <c r="F141" s="195"/>
      <c r="G141" s="195"/>
      <c r="H141" s="195"/>
      <c r="I141" s="127"/>
      <c r="J141" s="277">
        <f aca="true" t="shared" si="38" ref="J141:J146">D141+E141+F141+G141+H141+I141</f>
        <v>0</v>
      </c>
      <c r="K141" s="223">
        <f aca="true" t="shared" si="39" ref="K141:K146">C141+J141</f>
        <v>0</v>
      </c>
    </row>
    <row r="142" spans="1:11" ht="12" customHeight="1">
      <c r="A142" s="12" t="s">
        <v>52</v>
      </c>
      <c r="B142" s="6" t="s">
        <v>308</v>
      </c>
      <c r="C142" s="127"/>
      <c r="D142" s="195"/>
      <c r="E142" s="195"/>
      <c r="F142" s="195"/>
      <c r="G142" s="195"/>
      <c r="H142" s="195"/>
      <c r="I142" s="127"/>
      <c r="J142" s="277">
        <f t="shared" si="38"/>
        <v>0</v>
      </c>
      <c r="K142" s="223">
        <f t="shared" si="39"/>
        <v>0</v>
      </c>
    </row>
    <row r="143" spans="1:11" ht="12" customHeight="1">
      <c r="A143" s="12" t="s">
        <v>53</v>
      </c>
      <c r="B143" s="6" t="s">
        <v>309</v>
      </c>
      <c r="C143" s="127"/>
      <c r="D143" s="195"/>
      <c r="E143" s="195"/>
      <c r="F143" s="195"/>
      <c r="G143" s="195"/>
      <c r="H143" s="195"/>
      <c r="I143" s="127"/>
      <c r="J143" s="277">
        <f t="shared" si="38"/>
        <v>0</v>
      </c>
      <c r="K143" s="223">
        <f t="shared" si="39"/>
        <v>0</v>
      </c>
    </row>
    <row r="144" spans="1:11" ht="12" customHeight="1">
      <c r="A144" s="12" t="s">
        <v>93</v>
      </c>
      <c r="B144" s="6" t="s">
        <v>310</v>
      </c>
      <c r="C144" s="127"/>
      <c r="D144" s="195"/>
      <c r="E144" s="195"/>
      <c r="F144" s="195"/>
      <c r="G144" s="195"/>
      <c r="H144" s="195"/>
      <c r="I144" s="127"/>
      <c r="J144" s="277">
        <f t="shared" si="38"/>
        <v>0</v>
      </c>
      <c r="K144" s="223">
        <f t="shared" si="39"/>
        <v>0</v>
      </c>
    </row>
    <row r="145" spans="1:11" ht="12" customHeight="1">
      <c r="A145" s="12" t="s">
        <v>94</v>
      </c>
      <c r="B145" s="6" t="s">
        <v>311</v>
      </c>
      <c r="C145" s="127"/>
      <c r="D145" s="195"/>
      <c r="E145" s="195"/>
      <c r="F145" s="195"/>
      <c r="G145" s="195"/>
      <c r="H145" s="195"/>
      <c r="I145" s="127"/>
      <c r="J145" s="277">
        <f t="shared" si="38"/>
        <v>0</v>
      </c>
      <c r="K145" s="223">
        <f t="shared" si="39"/>
        <v>0</v>
      </c>
    </row>
    <row r="146" spans="1:11" ht="12" customHeight="1" thickBot="1">
      <c r="A146" s="10" t="s">
        <v>95</v>
      </c>
      <c r="B146" s="6" t="s">
        <v>312</v>
      </c>
      <c r="C146" s="127"/>
      <c r="D146" s="195"/>
      <c r="E146" s="195"/>
      <c r="F146" s="195"/>
      <c r="G146" s="195"/>
      <c r="H146" s="195"/>
      <c r="I146" s="127"/>
      <c r="J146" s="277">
        <f t="shared" si="38"/>
        <v>0</v>
      </c>
      <c r="K146" s="223">
        <f t="shared" si="39"/>
        <v>0</v>
      </c>
    </row>
    <row r="147" spans="1:11" ht="12" customHeight="1" thickBot="1">
      <c r="A147" s="17" t="s">
        <v>8</v>
      </c>
      <c r="B147" s="47" t="s">
        <v>320</v>
      </c>
      <c r="C147" s="132">
        <f>+C148+C149+C150+C151</f>
        <v>0</v>
      </c>
      <c r="D147" s="197">
        <f aca="true" t="shared" si="40" ref="D147:K147">+D148+D149+D150+D151</f>
        <v>0</v>
      </c>
      <c r="E147" s="197">
        <f t="shared" si="40"/>
        <v>0</v>
      </c>
      <c r="F147" s="197">
        <f t="shared" si="40"/>
        <v>0</v>
      </c>
      <c r="G147" s="197">
        <f t="shared" si="40"/>
        <v>0</v>
      </c>
      <c r="H147" s="197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1" ht="12" customHeight="1">
      <c r="A148" s="12" t="s">
        <v>54</v>
      </c>
      <c r="B148" s="6" t="s">
        <v>253</v>
      </c>
      <c r="C148" s="127"/>
      <c r="D148" s="195"/>
      <c r="E148" s="195"/>
      <c r="F148" s="195"/>
      <c r="G148" s="195"/>
      <c r="H148" s="195"/>
      <c r="I148" s="127"/>
      <c r="J148" s="277">
        <f>D148+E148+F148+G148+H148+I148</f>
        <v>0</v>
      </c>
      <c r="K148" s="223">
        <f>C148+J148</f>
        <v>0</v>
      </c>
    </row>
    <row r="149" spans="1:11" ht="12" customHeight="1">
      <c r="A149" s="12" t="s">
        <v>55</v>
      </c>
      <c r="B149" s="6" t="s">
        <v>254</v>
      </c>
      <c r="C149" s="127"/>
      <c r="D149" s="195"/>
      <c r="E149" s="195"/>
      <c r="F149" s="195"/>
      <c r="G149" s="195"/>
      <c r="H149" s="195"/>
      <c r="I149" s="127"/>
      <c r="J149" s="277">
        <f>D149+E149+F149+G149+H149+I149</f>
        <v>0</v>
      </c>
      <c r="K149" s="223">
        <f>C149+J149</f>
        <v>0</v>
      </c>
    </row>
    <row r="150" spans="1:11" ht="12" customHeight="1">
      <c r="A150" s="12" t="s">
        <v>170</v>
      </c>
      <c r="B150" s="6" t="s">
        <v>321</v>
      </c>
      <c r="C150" s="127"/>
      <c r="D150" s="195"/>
      <c r="E150" s="195"/>
      <c r="F150" s="195"/>
      <c r="G150" s="195"/>
      <c r="H150" s="195"/>
      <c r="I150" s="127"/>
      <c r="J150" s="277">
        <f>D150+E150+F150+G150+H150+I150</f>
        <v>0</v>
      </c>
      <c r="K150" s="223">
        <f>C150+J150</f>
        <v>0</v>
      </c>
    </row>
    <row r="151" spans="1:11" ht="12" customHeight="1" thickBot="1">
      <c r="A151" s="10" t="s">
        <v>171</v>
      </c>
      <c r="B151" s="4" t="s">
        <v>272</v>
      </c>
      <c r="C151" s="127"/>
      <c r="D151" s="195"/>
      <c r="E151" s="195"/>
      <c r="F151" s="195"/>
      <c r="G151" s="195"/>
      <c r="H151" s="195"/>
      <c r="I151" s="127"/>
      <c r="J151" s="277">
        <f>D151+E151+F151+G151+H151+I151</f>
        <v>0</v>
      </c>
      <c r="K151" s="223">
        <f>C151+J151</f>
        <v>0</v>
      </c>
    </row>
    <row r="152" spans="1:11" ht="12" customHeight="1" thickBot="1">
      <c r="A152" s="17" t="s">
        <v>9</v>
      </c>
      <c r="B152" s="47" t="s">
        <v>322</v>
      </c>
      <c r="C152" s="189">
        <f>SUM(C153:C157)</f>
        <v>0</v>
      </c>
      <c r="D152" s="198">
        <f aca="true" t="shared" si="41" ref="D152:K152">SUM(D153:D157)</f>
        <v>0</v>
      </c>
      <c r="E152" s="198">
        <f t="shared" si="41"/>
        <v>0</v>
      </c>
      <c r="F152" s="198">
        <f t="shared" si="41"/>
        <v>0</v>
      </c>
      <c r="G152" s="198">
        <f t="shared" si="41"/>
        <v>0</v>
      </c>
      <c r="H152" s="198">
        <f t="shared" si="41"/>
        <v>0</v>
      </c>
      <c r="I152" s="189">
        <f t="shared" si="41"/>
        <v>0</v>
      </c>
      <c r="J152" s="189">
        <f t="shared" si="41"/>
        <v>0</v>
      </c>
      <c r="K152" s="184">
        <f t="shared" si="41"/>
        <v>0</v>
      </c>
    </row>
    <row r="153" spans="1:11" ht="12" customHeight="1">
      <c r="A153" s="12" t="s">
        <v>56</v>
      </c>
      <c r="B153" s="6" t="s">
        <v>317</v>
      </c>
      <c r="C153" s="127"/>
      <c r="D153" s="195"/>
      <c r="E153" s="195"/>
      <c r="F153" s="195"/>
      <c r="G153" s="195"/>
      <c r="H153" s="195"/>
      <c r="I153" s="127"/>
      <c r="J153" s="277">
        <f aca="true" t="shared" si="42" ref="J153:J159">D153+E153+F153+G153+H153+I153</f>
        <v>0</v>
      </c>
      <c r="K153" s="223">
        <f aca="true" t="shared" si="43" ref="K153:K159">C153+J153</f>
        <v>0</v>
      </c>
    </row>
    <row r="154" spans="1:11" ht="12" customHeight="1">
      <c r="A154" s="12" t="s">
        <v>57</v>
      </c>
      <c r="B154" s="6" t="s">
        <v>324</v>
      </c>
      <c r="C154" s="127"/>
      <c r="D154" s="195"/>
      <c r="E154" s="195"/>
      <c r="F154" s="195"/>
      <c r="G154" s="195"/>
      <c r="H154" s="195"/>
      <c r="I154" s="127"/>
      <c r="J154" s="277">
        <f t="shared" si="42"/>
        <v>0</v>
      </c>
      <c r="K154" s="223">
        <f t="shared" si="43"/>
        <v>0</v>
      </c>
    </row>
    <row r="155" spans="1:11" ht="12" customHeight="1">
      <c r="A155" s="12" t="s">
        <v>182</v>
      </c>
      <c r="B155" s="6" t="s">
        <v>319</v>
      </c>
      <c r="C155" s="127"/>
      <c r="D155" s="195"/>
      <c r="E155" s="195"/>
      <c r="F155" s="195"/>
      <c r="G155" s="195"/>
      <c r="H155" s="195"/>
      <c r="I155" s="127"/>
      <c r="J155" s="277">
        <f t="shared" si="42"/>
        <v>0</v>
      </c>
      <c r="K155" s="223">
        <f t="shared" si="43"/>
        <v>0</v>
      </c>
    </row>
    <row r="156" spans="1:11" ht="12" customHeight="1">
      <c r="A156" s="12" t="s">
        <v>183</v>
      </c>
      <c r="B156" s="6" t="s">
        <v>325</v>
      </c>
      <c r="C156" s="127"/>
      <c r="D156" s="195"/>
      <c r="E156" s="195"/>
      <c r="F156" s="195"/>
      <c r="G156" s="195"/>
      <c r="H156" s="195"/>
      <c r="I156" s="127"/>
      <c r="J156" s="277">
        <f t="shared" si="42"/>
        <v>0</v>
      </c>
      <c r="K156" s="223">
        <f t="shared" si="43"/>
        <v>0</v>
      </c>
    </row>
    <row r="157" spans="1:11" ht="12" customHeight="1" thickBot="1">
      <c r="A157" s="12" t="s">
        <v>323</v>
      </c>
      <c r="B157" s="6" t="s">
        <v>326</v>
      </c>
      <c r="C157" s="127"/>
      <c r="D157" s="195"/>
      <c r="E157" s="196"/>
      <c r="F157" s="196"/>
      <c r="G157" s="196"/>
      <c r="H157" s="196"/>
      <c r="I157" s="129"/>
      <c r="J157" s="278">
        <f t="shared" si="42"/>
        <v>0</v>
      </c>
      <c r="K157" s="224">
        <f t="shared" si="43"/>
        <v>0</v>
      </c>
    </row>
    <row r="158" spans="1:11" ht="12" customHeight="1" thickBot="1">
      <c r="A158" s="17" t="s">
        <v>10</v>
      </c>
      <c r="B158" s="47" t="s">
        <v>327</v>
      </c>
      <c r="C158" s="190"/>
      <c r="D158" s="199"/>
      <c r="E158" s="199"/>
      <c r="F158" s="199"/>
      <c r="G158" s="199"/>
      <c r="H158" s="199"/>
      <c r="I158" s="190"/>
      <c r="J158" s="189">
        <f t="shared" si="42"/>
        <v>0</v>
      </c>
      <c r="K158" s="249">
        <f t="shared" si="43"/>
        <v>0</v>
      </c>
    </row>
    <row r="159" spans="1:11" ht="12" customHeight="1" thickBot="1">
      <c r="A159" s="17" t="s">
        <v>11</v>
      </c>
      <c r="B159" s="47" t="s">
        <v>328</v>
      </c>
      <c r="C159" s="190"/>
      <c r="D159" s="199"/>
      <c r="E159" s="298"/>
      <c r="F159" s="298"/>
      <c r="G159" s="298"/>
      <c r="H159" s="298"/>
      <c r="I159" s="250"/>
      <c r="J159" s="280">
        <f t="shared" si="42"/>
        <v>0</v>
      </c>
      <c r="K159" s="166">
        <f t="shared" si="43"/>
        <v>0</v>
      </c>
    </row>
    <row r="160" spans="1:15" ht="15" customHeight="1" thickBot="1">
      <c r="A160" s="17" t="s">
        <v>12</v>
      </c>
      <c r="B160" s="47" t="s">
        <v>330</v>
      </c>
      <c r="C160" s="191">
        <f>+C136+C140+C147+C152+C158+C159</f>
        <v>0</v>
      </c>
      <c r="D160" s="200">
        <f aca="true" t="shared" si="44" ref="D160:K160">+D136+D140+D147+D152+D158+D159</f>
        <v>0</v>
      </c>
      <c r="E160" s="200">
        <f t="shared" si="44"/>
        <v>0</v>
      </c>
      <c r="F160" s="200">
        <f t="shared" si="44"/>
        <v>0</v>
      </c>
      <c r="G160" s="200">
        <f t="shared" si="44"/>
        <v>0</v>
      </c>
      <c r="H160" s="200">
        <f t="shared" si="44"/>
        <v>0</v>
      </c>
      <c r="I160" s="191">
        <f t="shared" si="44"/>
        <v>0</v>
      </c>
      <c r="J160" s="191">
        <f t="shared" si="44"/>
        <v>0</v>
      </c>
      <c r="K160" s="185">
        <f t="shared" si="44"/>
        <v>0</v>
      </c>
      <c r="L160" s="146"/>
      <c r="M160" s="147"/>
      <c r="N160" s="147"/>
      <c r="O160" s="147"/>
    </row>
    <row r="161" spans="1:11" s="138" customFormat="1" ht="12.75" customHeight="1" thickBot="1">
      <c r="A161" s="72" t="s">
        <v>13</v>
      </c>
      <c r="B161" s="114" t="s">
        <v>329</v>
      </c>
      <c r="C161" s="191">
        <f>+C135+C160</f>
        <v>0</v>
      </c>
      <c r="D161" s="200">
        <f aca="true" t="shared" si="45" ref="D161:K161">+D135+D160</f>
        <v>0</v>
      </c>
      <c r="E161" s="200">
        <f t="shared" si="45"/>
        <v>0</v>
      </c>
      <c r="F161" s="200">
        <f t="shared" si="45"/>
        <v>0</v>
      </c>
      <c r="G161" s="200">
        <f t="shared" si="45"/>
        <v>0</v>
      </c>
      <c r="H161" s="200">
        <f t="shared" si="45"/>
        <v>0</v>
      </c>
      <c r="I161" s="191">
        <f t="shared" si="45"/>
        <v>0</v>
      </c>
      <c r="J161" s="191">
        <f t="shared" si="45"/>
        <v>0</v>
      </c>
      <c r="K161" s="185">
        <f t="shared" si="45"/>
        <v>0</v>
      </c>
    </row>
    <row r="162" spans="3:11" ht="13.5" customHeight="1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ht="15.75">
      <c r="A163" s="513" t="s">
        <v>255</v>
      </c>
      <c r="B163" s="513"/>
      <c r="C163" s="513"/>
      <c r="D163" s="513"/>
      <c r="E163" s="513"/>
      <c r="F163" s="513"/>
      <c r="G163" s="513"/>
      <c r="H163" s="513"/>
      <c r="I163" s="513"/>
      <c r="J163" s="513"/>
      <c r="K163" s="513"/>
    </row>
    <row r="164" spans="1:11" ht="15" customHeight="1" thickBot="1">
      <c r="A164" s="504" t="s">
        <v>83</v>
      </c>
      <c r="B164" s="504"/>
      <c r="C164" s="74"/>
      <c r="K164" s="74" t="str">
        <f>K96</f>
        <v>Forintban!</v>
      </c>
    </row>
    <row r="165" spans="1:11" ht="25.5" customHeight="1" thickBot="1">
      <c r="A165" s="17">
        <v>1</v>
      </c>
      <c r="B165" s="22" t="s">
        <v>331</v>
      </c>
      <c r="C165" s="192">
        <f>+C68-C135</f>
        <v>0</v>
      </c>
      <c r="D165" s="126">
        <f aca="true" t="shared" si="46" ref="D165:K165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25" customHeight="1" thickBot="1">
      <c r="A166" s="17" t="s">
        <v>4</v>
      </c>
      <c r="B166" s="22" t="s">
        <v>337</v>
      </c>
      <c r="C166" s="126">
        <f>+C92-C160</f>
        <v>0</v>
      </c>
      <c r="D166" s="126">
        <f aca="true" t="shared" si="47" ref="D166:K166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/>
  <mergeCells count="15">
    <mergeCell ref="A6:K6"/>
    <mergeCell ref="A7:B7"/>
    <mergeCell ref="A8:A9"/>
    <mergeCell ref="B8:B9"/>
    <mergeCell ref="C8:K8"/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65" r:id="rId1"/>
  <rowBreaks count="1" manualBreakCount="1">
    <brk id="9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SheetLayoutView="100" workbookViewId="0" topLeftCell="A1">
      <selection activeCell="J33" sqref="J33"/>
    </sheetView>
  </sheetViews>
  <sheetFormatPr defaultColWidth="9.00390625" defaultRowHeight="12.75"/>
  <cols>
    <col min="1" max="1" width="6.875" style="33" customWidth="1"/>
    <col min="2" max="2" width="48.00390625" style="55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9.75" customHeight="1">
      <c r="B1" s="308" t="s">
        <v>458</v>
      </c>
      <c r="C1" s="81"/>
      <c r="D1" s="81"/>
      <c r="E1" s="81"/>
      <c r="F1" s="81"/>
      <c r="G1" s="81"/>
      <c r="H1" s="81"/>
      <c r="I1" s="81"/>
      <c r="J1" s="525" t="s">
        <v>623</v>
      </c>
    </row>
    <row r="2" spans="7:10" ht="14.25" thickBot="1">
      <c r="G2" s="82"/>
      <c r="H2" s="82"/>
      <c r="I2" s="82" t="str">
        <f>CONCATENATE('Önk.összesen'!K7)</f>
        <v>Forintban!</v>
      </c>
      <c r="J2" s="525"/>
    </row>
    <row r="3" spans="1:10" ht="18" customHeight="1" thickBot="1">
      <c r="A3" s="523" t="s">
        <v>46</v>
      </c>
      <c r="B3" s="83" t="s">
        <v>35</v>
      </c>
      <c r="C3" s="84"/>
      <c r="D3" s="201"/>
      <c r="E3" s="201"/>
      <c r="F3" s="83" t="s">
        <v>36</v>
      </c>
      <c r="G3" s="85"/>
      <c r="H3" s="204"/>
      <c r="I3" s="205"/>
      <c r="J3" s="525"/>
    </row>
    <row r="4" spans="1:10" s="86" customFormat="1" ht="42.75" customHeight="1" thickBot="1">
      <c r="A4" s="524"/>
      <c r="B4" s="56" t="s">
        <v>39</v>
      </c>
      <c r="C4" s="294" t="str">
        <f>+CONCATENATE('Önk.összesen'!C8," eredeti előirányzat")</f>
        <v>2020.évi eredeti előirányzat</v>
      </c>
      <c r="D4" s="292" t="str">
        <f>'Önk. össz. államig.'!D9</f>
        <v>1. sz. módosítás </v>
      </c>
      <c r="E4" s="303" t="str">
        <f>'Önk. össz. államig.'!K9</f>
        <v>1.számú módosítás utáni előirányzat</v>
      </c>
      <c r="F4" s="293" t="s">
        <v>39</v>
      </c>
      <c r="G4" s="291" t="str">
        <f>+C4</f>
        <v>2020.évi eredeti előirányzat</v>
      </c>
      <c r="H4" s="291" t="str">
        <f>+D4</f>
        <v>1. sz. módosítás </v>
      </c>
      <c r="I4" s="424" t="str">
        <f>+E4</f>
        <v>1.számú módosítás utáni előirányzat</v>
      </c>
      <c r="J4" s="525"/>
    </row>
    <row r="5" spans="1:10" s="90" customFormat="1" ht="12" customHeight="1" thickBot="1">
      <c r="A5" s="87" t="s">
        <v>344</v>
      </c>
      <c r="B5" s="88" t="s">
        <v>345</v>
      </c>
      <c r="C5" s="89" t="s">
        <v>346</v>
      </c>
      <c r="D5" s="202" t="s">
        <v>348</v>
      </c>
      <c r="E5" s="202" t="s">
        <v>422</v>
      </c>
      <c r="F5" s="88" t="s">
        <v>371</v>
      </c>
      <c r="G5" s="89" t="s">
        <v>350</v>
      </c>
      <c r="H5" s="89" t="s">
        <v>351</v>
      </c>
      <c r="I5" s="240" t="s">
        <v>423</v>
      </c>
      <c r="J5" s="525"/>
    </row>
    <row r="6" spans="1:10" ht="12.75" customHeight="1">
      <c r="A6" s="91" t="s">
        <v>3</v>
      </c>
      <c r="B6" s="92" t="s">
        <v>256</v>
      </c>
      <c r="C6" s="75">
        <f>'Önk.összesen'!C11</f>
        <v>228691919</v>
      </c>
      <c r="D6" s="75">
        <f>'Önk.összesen'!D11</f>
        <v>42783931</v>
      </c>
      <c r="E6" s="229">
        <f>C6+D6</f>
        <v>271475850</v>
      </c>
      <c r="F6" s="92" t="s">
        <v>40</v>
      </c>
      <c r="G6" s="75">
        <f>'Önk.összesen'!C101</f>
        <v>167382918</v>
      </c>
      <c r="H6" s="75">
        <f>'Önk.összesen'!D101</f>
        <v>22413200</v>
      </c>
      <c r="I6" s="233">
        <f>G6+H6</f>
        <v>189796118</v>
      </c>
      <c r="J6" s="525"/>
    </row>
    <row r="7" spans="1:10" ht="12.75" customHeight="1">
      <c r="A7" s="93" t="s">
        <v>4</v>
      </c>
      <c r="B7" s="94" t="s">
        <v>257</v>
      </c>
      <c r="C7" s="76">
        <f>'Önk.összesen'!C18</f>
        <v>23635698</v>
      </c>
      <c r="D7" s="76"/>
      <c r="E7" s="229">
        <f aca="true" t="shared" si="0" ref="E7:E16">C7+D7</f>
        <v>23635698</v>
      </c>
      <c r="F7" s="94" t="s">
        <v>101</v>
      </c>
      <c r="G7" s="76">
        <f>'Önk.összesen'!C102</f>
        <v>31033298</v>
      </c>
      <c r="H7" s="76">
        <f>'Önk.összesen'!D102</f>
        <v>200000</v>
      </c>
      <c r="I7" s="233">
        <f aca="true" t="shared" si="1" ref="I7:I17">G7+H7</f>
        <v>31233298</v>
      </c>
      <c r="J7" s="525"/>
    </row>
    <row r="8" spans="1:10" ht="12.75" customHeight="1">
      <c r="A8" s="93" t="s">
        <v>5</v>
      </c>
      <c r="B8" s="94" t="s">
        <v>277</v>
      </c>
      <c r="C8" s="76"/>
      <c r="D8" s="76"/>
      <c r="E8" s="229">
        <f t="shared" si="0"/>
        <v>0</v>
      </c>
      <c r="F8" s="94" t="s">
        <v>123</v>
      </c>
      <c r="G8" s="76">
        <f>'Önk.összesen'!C103</f>
        <v>148155839</v>
      </c>
      <c r="H8" s="76">
        <f>'Önk.összesen'!D103</f>
        <v>-4312651</v>
      </c>
      <c r="I8" s="233">
        <f t="shared" si="1"/>
        <v>143843188</v>
      </c>
      <c r="J8" s="525"/>
    </row>
    <row r="9" spans="1:10" ht="12.75" customHeight="1">
      <c r="A9" s="93" t="s">
        <v>6</v>
      </c>
      <c r="B9" s="94" t="s">
        <v>92</v>
      </c>
      <c r="C9" s="76">
        <f>'Önk.összesen'!C32</f>
        <v>231300000</v>
      </c>
      <c r="D9" s="76">
        <f>'Önk.összesen'!D32</f>
        <v>-1487709</v>
      </c>
      <c r="E9" s="229">
        <f t="shared" si="0"/>
        <v>229812291</v>
      </c>
      <c r="F9" s="94" t="s">
        <v>102</v>
      </c>
      <c r="G9" s="76">
        <f>'Önk.összesen'!C104</f>
        <v>9400000</v>
      </c>
      <c r="H9" s="76">
        <f>'Önk.összesen'!D104</f>
        <v>0</v>
      </c>
      <c r="I9" s="233">
        <f t="shared" si="1"/>
        <v>9400000</v>
      </c>
      <c r="J9" s="525"/>
    </row>
    <row r="10" spans="1:10" ht="12.75" customHeight="1">
      <c r="A10" s="93" t="s">
        <v>7</v>
      </c>
      <c r="B10" s="95" t="s">
        <v>280</v>
      </c>
      <c r="C10" s="76">
        <f>'Önk.összesen'!C40</f>
        <v>30153220</v>
      </c>
      <c r="D10" s="76">
        <f>'Önk.összesen'!D40</f>
        <v>12045538</v>
      </c>
      <c r="E10" s="229">
        <f t="shared" si="0"/>
        <v>42198758</v>
      </c>
      <c r="F10" s="94" t="s">
        <v>103</v>
      </c>
      <c r="G10" s="76">
        <f>'Önk.összesen'!C105</f>
        <v>209240639</v>
      </c>
      <c r="H10" s="76">
        <f>'Önk.összesen'!D105</f>
        <v>-11627385</v>
      </c>
      <c r="I10" s="233">
        <f t="shared" si="1"/>
        <v>197613254</v>
      </c>
      <c r="J10" s="525"/>
    </row>
    <row r="11" spans="1:10" ht="12.75" customHeight="1">
      <c r="A11" s="93" t="s">
        <v>8</v>
      </c>
      <c r="B11" s="94" t="s">
        <v>258</v>
      </c>
      <c r="C11" s="77">
        <f>'Önk.összesen'!C58</f>
        <v>9332987</v>
      </c>
      <c r="D11" s="77">
        <f>'Önk.összesen'!D58</f>
        <v>-7440897</v>
      </c>
      <c r="E11" s="229">
        <f t="shared" si="0"/>
        <v>1892090</v>
      </c>
      <c r="F11" s="94" t="s">
        <v>33</v>
      </c>
      <c r="G11" s="76">
        <f>'Önk.összesen'!C118</f>
        <v>20000000</v>
      </c>
      <c r="H11" s="76">
        <f>'Önk.összesen'!D118</f>
        <v>90437308</v>
      </c>
      <c r="I11" s="233">
        <f t="shared" si="1"/>
        <v>110437308</v>
      </c>
      <c r="J11" s="525"/>
    </row>
    <row r="12" spans="1:10" ht="12.75" customHeight="1">
      <c r="A12" s="93" t="s">
        <v>9</v>
      </c>
      <c r="B12" s="94" t="s">
        <v>338</v>
      </c>
      <c r="C12" s="76"/>
      <c r="D12" s="76"/>
      <c r="E12" s="229">
        <f t="shared" si="0"/>
        <v>0</v>
      </c>
      <c r="F12" s="29"/>
      <c r="G12" s="76"/>
      <c r="H12" s="76"/>
      <c r="I12" s="233">
        <f t="shared" si="1"/>
        <v>0</v>
      </c>
      <c r="J12" s="525"/>
    </row>
    <row r="13" spans="1:10" ht="12.75" customHeight="1">
      <c r="A13" s="93" t="s">
        <v>10</v>
      </c>
      <c r="B13" s="29"/>
      <c r="C13" s="76"/>
      <c r="D13" s="76"/>
      <c r="E13" s="229">
        <f t="shared" si="0"/>
        <v>0</v>
      </c>
      <c r="F13" s="29"/>
      <c r="G13" s="76"/>
      <c r="H13" s="76"/>
      <c r="I13" s="233">
        <f t="shared" si="1"/>
        <v>0</v>
      </c>
      <c r="J13" s="525"/>
    </row>
    <row r="14" spans="1:10" ht="12.75" customHeight="1">
      <c r="A14" s="93" t="s">
        <v>11</v>
      </c>
      <c r="B14" s="148"/>
      <c r="C14" s="77"/>
      <c r="D14" s="77"/>
      <c r="E14" s="229">
        <f t="shared" si="0"/>
        <v>0</v>
      </c>
      <c r="F14" s="29"/>
      <c r="G14" s="76"/>
      <c r="H14" s="76"/>
      <c r="I14" s="233">
        <f t="shared" si="1"/>
        <v>0</v>
      </c>
      <c r="J14" s="525"/>
    </row>
    <row r="15" spans="1:10" ht="12.75" customHeight="1">
      <c r="A15" s="93" t="s">
        <v>12</v>
      </c>
      <c r="B15" s="29"/>
      <c r="C15" s="76"/>
      <c r="D15" s="76"/>
      <c r="E15" s="229">
        <f t="shared" si="0"/>
        <v>0</v>
      </c>
      <c r="F15" s="29"/>
      <c r="G15" s="76"/>
      <c r="H15" s="76"/>
      <c r="I15" s="233">
        <f t="shared" si="1"/>
        <v>0</v>
      </c>
      <c r="J15" s="525"/>
    </row>
    <row r="16" spans="1:10" ht="12.75" customHeight="1">
      <c r="A16" s="93" t="s">
        <v>13</v>
      </c>
      <c r="B16" s="29"/>
      <c r="C16" s="76"/>
      <c r="D16" s="76"/>
      <c r="E16" s="229">
        <f t="shared" si="0"/>
        <v>0</v>
      </c>
      <c r="F16" s="29"/>
      <c r="G16" s="76"/>
      <c r="H16" s="76"/>
      <c r="I16" s="233">
        <f t="shared" si="1"/>
        <v>0</v>
      </c>
      <c r="J16" s="525"/>
    </row>
    <row r="17" spans="1:10" ht="12.75" customHeight="1" thickBot="1">
      <c r="A17" s="93" t="s">
        <v>14</v>
      </c>
      <c r="B17" s="35"/>
      <c r="C17" s="78"/>
      <c r="D17" s="78"/>
      <c r="E17" s="230"/>
      <c r="F17" s="29"/>
      <c r="G17" s="78"/>
      <c r="H17" s="78"/>
      <c r="I17" s="233">
        <f t="shared" si="1"/>
        <v>0</v>
      </c>
      <c r="J17" s="525"/>
    </row>
    <row r="18" spans="1:10" ht="21.75" thickBot="1">
      <c r="A18" s="96" t="s">
        <v>15</v>
      </c>
      <c r="B18" s="48" t="s">
        <v>339</v>
      </c>
      <c r="C18" s="79">
        <f>C6+C7+C9+C10+C11+C13+C14+C15+C16+C17</f>
        <v>523113824</v>
      </c>
      <c r="D18" s="79">
        <f>D6+D7+D9+D10+D11+D13+D14+D15+D16+D17</f>
        <v>45900863</v>
      </c>
      <c r="E18" s="79">
        <f>E6+E7+E9+E10+E11+E13+E14+E15+E16+E17</f>
        <v>569014687</v>
      </c>
      <c r="F18" s="48" t="s">
        <v>263</v>
      </c>
      <c r="G18" s="79">
        <f>SUM(G6:G17)</f>
        <v>585212694</v>
      </c>
      <c r="H18" s="79">
        <f>SUM(H6:H17)</f>
        <v>97110472</v>
      </c>
      <c r="I18" s="112">
        <f>SUM(I6:I17)</f>
        <v>682323166</v>
      </c>
      <c r="J18" s="525"/>
    </row>
    <row r="19" spans="1:10" ht="12.75" customHeight="1">
      <c r="A19" s="97" t="s">
        <v>16</v>
      </c>
      <c r="B19" s="98" t="s">
        <v>260</v>
      </c>
      <c r="C19" s="180">
        <f>+C20+C21+C22+C23</f>
        <v>76246546</v>
      </c>
      <c r="D19" s="180">
        <f>+D20+D21+D22+D23</f>
        <v>37064440</v>
      </c>
      <c r="E19" s="180">
        <f>+E20+E21+E22+E23</f>
        <v>113310986</v>
      </c>
      <c r="F19" s="99" t="s">
        <v>109</v>
      </c>
      <c r="G19" s="80"/>
      <c r="H19" s="80"/>
      <c r="I19" s="234">
        <f>G19+H19</f>
        <v>0</v>
      </c>
      <c r="J19" s="525"/>
    </row>
    <row r="20" spans="1:10" ht="12.75" customHeight="1">
      <c r="A20" s="100" t="s">
        <v>17</v>
      </c>
      <c r="B20" s="99" t="s">
        <v>117</v>
      </c>
      <c r="C20" s="41">
        <v>76246546</v>
      </c>
      <c r="D20" s="41">
        <v>37064440</v>
      </c>
      <c r="E20" s="231">
        <f>C20+D20</f>
        <v>113310986</v>
      </c>
      <c r="F20" s="99" t="s">
        <v>262</v>
      </c>
      <c r="G20" s="41"/>
      <c r="H20" s="41"/>
      <c r="I20" s="235">
        <f aca="true" t="shared" si="2" ref="I20:I28">G20+H20</f>
        <v>0</v>
      </c>
      <c r="J20" s="525"/>
    </row>
    <row r="21" spans="1:10" ht="12.75" customHeight="1">
      <c r="A21" s="100" t="s">
        <v>18</v>
      </c>
      <c r="B21" s="99" t="s">
        <v>118</v>
      </c>
      <c r="C21" s="41"/>
      <c r="D21" s="41"/>
      <c r="E21" s="231">
        <f>C21+D21</f>
        <v>0</v>
      </c>
      <c r="F21" s="99" t="s">
        <v>85</v>
      </c>
      <c r="G21" s="41"/>
      <c r="H21" s="41"/>
      <c r="I21" s="235">
        <f t="shared" si="2"/>
        <v>0</v>
      </c>
      <c r="J21" s="525"/>
    </row>
    <row r="22" spans="1:10" ht="12.75" customHeight="1">
      <c r="A22" s="100" t="s">
        <v>19</v>
      </c>
      <c r="B22" s="99" t="s">
        <v>122</v>
      </c>
      <c r="C22" s="41"/>
      <c r="D22" s="41"/>
      <c r="E22" s="231">
        <f>C22+D22</f>
        <v>0</v>
      </c>
      <c r="F22" s="99" t="s">
        <v>86</v>
      </c>
      <c r="G22" s="41"/>
      <c r="H22" s="41"/>
      <c r="I22" s="235">
        <f t="shared" si="2"/>
        <v>0</v>
      </c>
      <c r="J22" s="525"/>
    </row>
    <row r="23" spans="1:10" ht="12.75" customHeight="1">
      <c r="A23" s="100" t="s">
        <v>20</v>
      </c>
      <c r="B23" s="105" t="s">
        <v>128</v>
      </c>
      <c r="C23" s="41"/>
      <c r="D23" s="41"/>
      <c r="E23" s="231">
        <f>C23+D23</f>
        <v>0</v>
      </c>
      <c r="F23" s="98" t="s">
        <v>124</v>
      </c>
      <c r="G23" s="41"/>
      <c r="H23" s="41"/>
      <c r="I23" s="235">
        <f t="shared" si="2"/>
        <v>0</v>
      </c>
      <c r="J23" s="525"/>
    </row>
    <row r="24" spans="1:10" ht="12.75" customHeight="1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5">
        <f t="shared" si="2"/>
        <v>0</v>
      </c>
      <c r="J24" s="525"/>
    </row>
    <row r="25" spans="1:10" ht="12.75" customHeight="1">
      <c r="A25" s="97" t="s">
        <v>22</v>
      </c>
      <c r="B25" s="98" t="s">
        <v>259</v>
      </c>
      <c r="C25" s="80"/>
      <c r="D25" s="80"/>
      <c r="E25" s="232">
        <f>C25+D25</f>
        <v>0</v>
      </c>
      <c r="F25" s="92" t="s">
        <v>321</v>
      </c>
      <c r="G25" s="80"/>
      <c r="H25" s="80"/>
      <c r="I25" s="234">
        <f t="shared" si="2"/>
        <v>0</v>
      </c>
      <c r="J25" s="525"/>
    </row>
    <row r="26" spans="1:10" ht="12.75" customHeight="1">
      <c r="A26" s="100" t="s">
        <v>23</v>
      </c>
      <c r="B26" s="105" t="s">
        <v>531</v>
      </c>
      <c r="C26" s="41"/>
      <c r="D26" s="41"/>
      <c r="E26" s="231">
        <f>C26+D26</f>
        <v>0</v>
      </c>
      <c r="F26" s="94" t="s">
        <v>327</v>
      </c>
      <c r="G26" s="41"/>
      <c r="H26" s="41"/>
      <c r="I26" s="235">
        <f t="shared" si="2"/>
        <v>0</v>
      </c>
      <c r="J26" s="525"/>
    </row>
    <row r="27" spans="1:10" ht="12.75" customHeight="1">
      <c r="A27" s="93" t="s">
        <v>24</v>
      </c>
      <c r="B27" s="99" t="s">
        <v>420</v>
      </c>
      <c r="C27" s="41"/>
      <c r="D27" s="41"/>
      <c r="E27" s="231">
        <f>C27+D27</f>
        <v>0</v>
      </c>
      <c r="F27" s="94" t="s">
        <v>328</v>
      </c>
      <c r="G27" s="41"/>
      <c r="H27" s="41"/>
      <c r="I27" s="235">
        <f t="shared" si="2"/>
        <v>0</v>
      </c>
      <c r="J27" s="525"/>
    </row>
    <row r="28" spans="1:10" ht="12.75" customHeight="1" thickBot="1">
      <c r="A28" s="122" t="s">
        <v>25</v>
      </c>
      <c r="B28" s="98" t="s">
        <v>590</v>
      </c>
      <c r="C28" s="80"/>
      <c r="D28" s="80">
        <v>9145169</v>
      </c>
      <c r="E28" s="232">
        <f>C28+D28</f>
        <v>9145169</v>
      </c>
      <c r="F28" s="150" t="s">
        <v>254</v>
      </c>
      <c r="G28" s="80">
        <v>9147676</v>
      </c>
      <c r="H28" s="80"/>
      <c r="I28" s="234">
        <f t="shared" si="2"/>
        <v>9147676</v>
      </c>
      <c r="J28" s="525"/>
    </row>
    <row r="29" spans="1:10" ht="24" customHeight="1" thickBot="1">
      <c r="A29" s="96" t="s">
        <v>26</v>
      </c>
      <c r="B29" s="48" t="s">
        <v>340</v>
      </c>
      <c r="C29" s="79">
        <f>+C19+C24+C27+C28</f>
        <v>76246546</v>
      </c>
      <c r="D29" s="79">
        <f>+D19+D24+D27+D28</f>
        <v>46209609</v>
      </c>
      <c r="E29" s="203">
        <f>+E19+E24+E27+E28</f>
        <v>122456155</v>
      </c>
      <c r="F29" s="48" t="s">
        <v>342</v>
      </c>
      <c r="G29" s="79">
        <f>SUM(G19:G28)</f>
        <v>9147676</v>
      </c>
      <c r="H29" s="79">
        <f>SUM(H19:H28)</f>
        <v>0</v>
      </c>
      <c r="I29" s="112">
        <f>SUM(I19:I28)</f>
        <v>9147676</v>
      </c>
      <c r="J29" s="525"/>
    </row>
    <row r="30" spans="1:10" ht="13.5" thickBot="1">
      <c r="A30" s="96" t="s">
        <v>27</v>
      </c>
      <c r="B30" s="102" t="s">
        <v>341</v>
      </c>
      <c r="C30" s="241">
        <f>+C18+C29</f>
        <v>599360370</v>
      </c>
      <c r="D30" s="241">
        <f>+D18+D29</f>
        <v>92110472</v>
      </c>
      <c r="E30" s="242">
        <f>+E18+E29</f>
        <v>691470842</v>
      </c>
      <c r="F30" s="102" t="s">
        <v>343</v>
      </c>
      <c r="G30" s="241">
        <f>+G18+G29</f>
        <v>594360370</v>
      </c>
      <c r="H30" s="241">
        <f>+H18+H29</f>
        <v>97110472</v>
      </c>
      <c r="I30" s="242">
        <f>+I18+I29</f>
        <v>691470842</v>
      </c>
      <c r="J30" s="525"/>
    </row>
    <row r="31" spans="1:10" ht="13.5" thickBot="1">
      <c r="A31" s="96" t="s">
        <v>28</v>
      </c>
      <c r="B31" s="102" t="s">
        <v>87</v>
      </c>
      <c r="C31" s="241">
        <f>IF(C18-G18&lt;0,G18-C18,"-")</f>
        <v>62098870</v>
      </c>
      <c r="D31" s="241">
        <f>IF(D18-H18&lt;0,H18-D18,"-")</f>
        <v>51209609</v>
      </c>
      <c r="E31" s="242">
        <f>IF(E18-I18&lt;0,I18-E18,"-")</f>
        <v>113308479</v>
      </c>
      <c r="F31" s="102" t="s">
        <v>88</v>
      </c>
      <c r="G31" s="241" t="str">
        <f>IF(C18-G18&gt;0,C18-G18,"-")</f>
        <v>-</v>
      </c>
      <c r="H31" s="241" t="str">
        <f>IF(D18-H18&gt;0,D18-H18,"-")</f>
        <v>-</v>
      </c>
      <c r="I31" s="242" t="str">
        <f>IF(E18-I18&gt;0,E18-I18,"-")</f>
        <v>-</v>
      </c>
      <c r="J31" s="525"/>
    </row>
    <row r="32" spans="1:10" ht="13.5" thickBot="1">
      <c r="A32" s="96" t="s">
        <v>29</v>
      </c>
      <c r="B32" s="102" t="s">
        <v>426</v>
      </c>
      <c r="C32" s="241" t="str">
        <f>IF(C30-G30&lt;0,G30-C30,"-")</f>
        <v>-</v>
      </c>
      <c r="D32" s="241">
        <f>IF(D30-H30&lt;0,H30-D30,"-")</f>
        <v>5000000</v>
      </c>
      <c r="E32" s="241" t="str">
        <f>IF(E30-I30&lt;0,I30-E30,"-")</f>
        <v>-</v>
      </c>
      <c r="F32" s="102" t="s">
        <v>427</v>
      </c>
      <c r="G32" s="241">
        <f>IF(C30-G30&gt;0,C30-G30,"-")</f>
        <v>5000000</v>
      </c>
      <c r="H32" s="241" t="str">
        <f>IF(D30-H30&gt;0,D30-H30,"-")</f>
        <v>-</v>
      </c>
      <c r="I32" s="243" t="str">
        <f>IF(E30-I30&gt;0,E30-I30,"-")</f>
        <v>-</v>
      </c>
      <c r="J32" s="525"/>
    </row>
    <row r="33" spans="2:6" ht="18.75">
      <c r="B33" s="526"/>
      <c r="C33" s="526"/>
      <c r="D33" s="526"/>
      <c r="E33" s="526"/>
      <c r="F33" s="526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20" zoomScaleSheetLayoutView="100" workbookViewId="0" topLeftCell="A1">
      <selection activeCell="J34" sqref="J34"/>
    </sheetView>
  </sheetViews>
  <sheetFormatPr defaultColWidth="9.00390625" defaultRowHeight="12.75"/>
  <cols>
    <col min="1" max="1" width="6.875" style="33" customWidth="1"/>
    <col min="2" max="2" width="49.875" style="55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2:10" ht="31.5">
      <c r="B1" s="308" t="s">
        <v>457</v>
      </c>
      <c r="C1" s="81"/>
      <c r="D1" s="81"/>
      <c r="E1" s="81"/>
      <c r="F1" s="81"/>
      <c r="G1" s="81"/>
      <c r="H1" s="81"/>
      <c r="I1" s="81"/>
      <c r="J1" s="525" t="s">
        <v>624</v>
      </c>
    </row>
    <row r="2" spans="7:10" ht="14.25" thickBot="1">
      <c r="G2" s="82"/>
      <c r="H2" s="82"/>
      <c r="I2" s="82" t="str">
        <f>'Önk.össz.műk. mérleg'!I2</f>
        <v>Forintban!</v>
      </c>
      <c r="J2" s="525"/>
    </row>
    <row r="3" spans="1:10" ht="13.5" customHeight="1" thickBot="1">
      <c r="A3" s="523" t="s">
        <v>46</v>
      </c>
      <c r="B3" s="83" t="s">
        <v>35</v>
      </c>
      <c r="C3" s="84"/>
      <c r="D3" s="201"/>
      <c r="E3" s="201"/>
      <c r="F3" s="83" t="s">
        <v>36</v>
      </c>
      <c r="G3" s="85"/>
      <c r="H3" s="204"/>
      <c r="I3" s="205"/>
      <c r="J3" s="525"/>
    </row>
    <row r="4" spans="1:10" s="86" customFormat="1" ht="36.75" thickBot="1">
      <c r="A4" s="524"/>
      <c r="B4" s="56" t="s">
        <v>39</v>
      </c>
      <c r="C4" s="291" t="str">
        <f>+CONCATENATE('Önk.összesen'!C8," eredeti előirányzat")</f>
        <v>2020.évi eredeti előirányzat</v>
      </c>
      <c r="D4" s="425" t="str">
        <f>CONCATENATE('Önk.össz.műk. mérleg'!D4)</f>
        <v>1. sz. módosítás </v>
      </c>
      <c r="E4" s="425" t="str">
        <f>'Önk.össz.műk. mérleg'!E4</f>
        <v>1.számú módosítás utáni előirányzat</v>
      </c>
      <c r="F4" s="293" t="s">
        <v>39</v>
      </c>
      <c r="G4" s="291" t="str">
        <f>+C4</f>
        <v>2020.évi eredeti előirányzat</v>
      </c>
      <c r="H4" s="291" t="str">
        <f>+D4</f>
        <v>1. sz. módosítás </v>
      </c>
      <c r="I4" s="424" t="str">
        <f>+E4</f>
        <v>1.számú módosítás utáni előirányzat</v>
      </c>
      <c r="J4" s="525"/>
    </row>
    <row r="5" spans="1:10" s="86" customFormat="1" ht="13.5" thickBot="1">
      <c r="A5" s="87" t="s">
        <v>344</v>
      </c>
      <c r="B5" s="88" t="s">
        <v>345</v>
      </c>
      <c r="C5" s="89" t="s">
        <v>346</v>
      </c>
      <c r="D5" s="202" t="s">
        <v>348</v>
      </c>
      <c r="E5" s="202" t="s">
        <v>422</v>
      </c>
      <c r="F5" s="88" t="s">
        <v>371</v>
      </c>
      <c r="G5" s="89" t="s">
        <v>350</v>
      </c>
      <c r="H5" s="89" t="s">
        <v>351</v>
      </c>
      <c r="I5" s="240" t="s">
        <v>423</v>
      </c>
      <c r="J5" s="525"/>
    </row>
    <row r="6" spans="1:10" ht="12.75" customHeight="1">
      <c r="A6" s="91" t="s">
        <v>3</v>
      </c>
      <c r="B6" s="92" t="s">
        <v>264</v>
      </c>
      <c r="C6" s="75">
        <f>'Önk.összesen'!C25</f>
        <v>0</v>
      </c>
      <c r="D6" s="75">
        <f>'Önk.összesen'!D25</f>
        <v>219308718</v>
      </c>
      <c r="E6" s="229">
        <f>C6+D6</f>
        <v>219308718</v>
      </c>
      <c r="F6" s="92" t="s">
        <v>119</v>
      </c>
      <c r="G6" s="75">
        <f>'Önk.összesen'!C122</f>
        <v>43136139</v>
      </c>
      <c r="H6" s="75">
        <f>'Önk.összesen'!D122</f>
        <v>145128765</v>
      </c>
      <c r="I6" s="236">
        <f>G6+H6</f>
        <v>188264904</v>
      </c>
      <c r="J6" s="525"/>
    </row>
    <row r="7" spans="1:10" ht="12.75">
      <c r="A7" s="93" t="s">
        <v>4</v>
      </c>
      <c r="B7" s="94" t="s">
        <v>265</v>
      </c>
      <c r="C7" s="76"/>
      <c r="D7" s="76"/>
      <c r="E7" s="229">
        <f aca="true" t="shared" si="0" ref="E7:E16">C7+D7</f>
        <v>0</v>
      </c>
      <c r="F7" s="94" t="s">
        <v>270</v>
      </c>
      <c r="G7" s="76"/>
      <c r="H7" s="76"/>
      <c r="I7" s="237">
        <f aca="true" t="shared" si="1" ref="I7:I29">G7+H7</f>
        <v>0</v>
      </c>
      <c r="J7" s="525"/>
    </row>
    <row r="8" spans="1:10" ht="12.75" customHeight="1">
      <c r="A8" s="93" t="s">
        <v>5</v>
      </c>
      <c r="B8" s="94" t="s">
        <v>0</v>
      </c>
      <c r="C8" s="76">
        <f>'Önk.összesen'!C52</f>
        <v>0</v>
      </c>
      <c r="D8" s="76">
        <f>'Önk.összesen'!D52</f>
        <v>545000</v>
      </c>
      <c r="E8" s="229">
        <f t="shared" si="0"/>
        <v>545000</v>
      </c>
      <c r="F8" s="94" t="s">
        <v>105</v>
      </c>
      <c r="G8" s="76">
        <f>'Önk.összesen'!C124</f>
        <v>66498610</v>
      </c>
      <c r="H8" s="76">
        <f>'Önk.összesen'!D124</f>
        <v>33906704</v>
      </c>
      <c r="I8" s="237">
        <f t="shared" si="1"/>
        <v>100405314</v>
      </c>
      <c r="J8" s="525"/>
    </row>
    <row r="9" spans="1:10" ht="12.75" customHeight="1">
      <c r="A9" s="93" t="s">
        <v>6</v>
      </c>
      <c r="B9" s="94" t="s">
        <v>266</v>
      </c>
      <c r="C9" s="76">
        <f>'Önk.összesen'!C63</f>
        <v>200000</v>
      </c>
      <c r="D9" s="76">
        <f>'Önk.összesen'!D63</f>
        <v>139129</v>
      </c>
      <c r="E9" s="229">
        <f t="shared" si="0"/>
        <v>339129</v>
      </c>
      <c r="F9" s="94" t="s">
        <v>271</v>
      </c>
      <c r="G9" s="76"/>
      <c r="H9" s="76"/>
      <c r="I9" s="237">
        <f t="shared" si="1"/>
        <v>0</v>
      </c>
      <c r="J9" s="525"/>
    </row>
    <row r="10" spans="1:10" ht="12.75" customHeight="1">
      <c r="A10" s="93" t="s">
        <v>7</v>
      </c>
      <c r="B10" s="94" t="s">
        <v>267</v>
      </c>
      <c r="C10" s="76"/>
      <c r="D10" s="76"/>
      <c r="E10" s="229">
        <f t="shared" si="0"/>
        <v>0</v>
      </c>
      <c r="F10" s="94" t="s">
        <v>121</v>
      </c>
      <c r="G10" s="76">
        <f>'Önk.összesen'!C126</f>
        <v>300000</v>
      </c>
      <c r="H10" s="76">
        <f>'Önk.összesen'!D126</f>
        <v>0</v>
      </c>
      <c r="I10" s="237">
        <f t="shared" si="1"/>
        <v>300000</v>
      </c>
      <c r="J10" s="525"/>
    </row>
    <row r="11" spans="1:10" ht="12.75" customHeight="1">
      <c r="A11" s="93" t="s">
        <v>8</v>
      </c>
      <c r="B11" s="94" t="s">
        <v>268</v>
      </c>
      <c r="C11" s="77"/>
      <c r="D11" s="77"/>
      <c r="E11" s="229">
        <f t="shared" si="0"/>
        <v>0</v>
      </c>
      <c r="F11" s="151"/>
      <c r="G11" s="76"/>
      <c r="H11" s="76"/>
      <c r="I11" s="237">
        <f t="shared" si="1"/>
        <v>0</v>
      </c>
      <c r="J11" s="525"/>
    </row>
    <row r="12" spans="1:10" ht="12.75" customHeight="1">
      <c r="A12" s="93" t="s">
        <v>9</v>
      </c>
      <c r="B12" s="29"/>
      <c r="C12" s="76"/>
      <c r="D12" s="76"/>
      <c r="E12" s="229">
        <f t="shared" si="0"/>
        <v>0</v>
      </c>
      <c r="F12" s="151"/>
      <c r="G12" s="76"/>
      <c r="H12" s="76"/>
      <c r="I12" s="237">
        <f t="shared" si="1"/>
        <v>0</v>
      </c>
      <c r="J12" s="525"/>
    </row>
    <row r="13" spans="1:10" ht="12.75" customHeight="1">
      <c r="A13" s="93" t="s">
        <v>10</v>
      </c>
      <c r="B13" s="29"/>
      <c r="C13" s="76"/>
      <c r="D13" s="76"/>
      <c r="E13" s="229">
        <f t="shared" si="0"/>
        <v>0</v>
      </c>
      <c r="F13" s="152"/>
      <c r="G13" s="76"/>
      <c r="H13" s="76"/>
      <c r="I13" s="237">
        <f t="shared" si="1"/>
        <v>0</v>
      </c>
      <c r="J13" s="525"/>
    </row>
    <row r="14" spans="1:10" ht="12.75" customHeight="1">
      <c r="A14" s="93" t="s">
        <v>11</v>
      </c>
      <c r="B14" s="149"/>
      <c r="C14" s="77"/>
      <c r="D14" s="77"/>
      <c r="E14" s="229">
        <f t="shared" si="0"/>
        <v>0</v>
      </c>
      <c r="F14" s="151"/>
      <c r="G14" s="76"/>
      <c r="H14" s="76"/>
      <c r="I14" s="237">
        <f t="shared" si="1"/>
        <v>0</v>
      </c>
      <c r="J14" s="525"/>
    </row>
    <row r="15" spans="1:10" ht="12.75">
      <c r="A15" s="93" t="s">
        <v>12</v>
      </c>
      <c r="B15" s="29"/>
      <c r="C15" s="77"/>
      <c r="D15" s="77"/>
      <c r="E15" s="229">
        <f t="shared" si="0"/>
        <v>0</v>
      </c>
      <c r="F15" s="151"/>
      <c r="G15" s="76"/>
      <c r="H15" s="76"/>
      <c r="I15" s="237">
        <f t="shared" si="1"/>
        <v>0</v>
      </c>
      <c r="J15" s="525"/>
    </row>
    <row r="16" spans="1:10" ht="12.75" customHeight="1" thickBot="1">
      <c r="A16" s="122" t="s">
        <v>13</v>
      </c>
      <c r="B16" s="150"/>
      <c r="C16" s="124"/>
      <c r="D16" s="124"/>
      <c r="E16" s="229">
        <f t="shared" si="0"/>
        <v>0</v>
      </c>
      <c r="F16" s="123" t="s">
        <v>33</v>
      </c>
      <c r="G16" s="206"/>
      <c r="H16" s="206"/>
      <c r="I16" s="238">
        <f t="shared" si="1"/>
        <v>0</v>
      </c>
      <c r="J16" s="525"/>
    </row>
    <row r="17" spans="1:10" ht="15.75" customHeight="1" thickBot="1">
      <c r="A17" s="96" t="s">
        <v>14</v>
      </c>
      <c r="B17" s="48" t="s">
        <v>278</v>
      </c>
      <c r="C17" s="79">
        <f>+C6+C8+C9+C11+C12+C13+C14+C15+C16</f>
        <v>200000</v>
      </c>
      <c r="D17" s="79">
        <f>+D6+D8+D9+D11+D12+D13+D14+D15+D16</f>
        <v>219992847</v>
      </c>
      <c r="E17" s="79">
        <f>+E6+E8+E9+E11+E12+E13+E14+E15+E16</f>
        <v>220192847</v>
      </c>
      <c r="F17" s="48" t="s">
        <v>279</v>
      </c>
      <c r="G17" s="79">
        <f>+G6+G8+G10+G11+G12+G13+G14+G15+G16</f>
        <v>109934749</v>
      </c>
      <c r="H17" s="79">
        <f>+H6+H8+H10+H11+H12+H13+H14+H15+H16</f>
        <v>179035469</v>
      </c>
      <c r="I17" s="112">
        <f>+I6+I8+I10+I11+I12+I13+I14+I15+I16</f>
        <v>288970218</v>
      </c>
      <c r="J17" s="525"/>
    </row>
    <row r="18" spans="1:10" ht="12.75" customHeight="1">
      <c r="A18" s="91" t="s">
        <v>15</v>
      </c>
      <c r="B18" s="104" t="s">
        <v>136</v>
      </c>
      <c r="C18" s="111">
        <f>+C19+C20+C21+C22+C23</f>
        <v>104734749</v>
      </c>
      <c r="D18" s="111">
        <f>+D19+D20+D21+D22+D23</f>
        <v>-35957378</v>
      </c>
      <c r="E18" s="111">
        <f>+E19+E20+E21+E22+E23</f>
        <v>68777371</v>
      </c>
      <c r="F18" s="99" t="s">
        <v>109</v>
      </c>
      <c r="G18" s="207"/>
      <c r="H18" s="207"/>
      <c r="I18" s="239">
        <f t="shared" si="1"/>
        <v>0</v>
      </c>
      <c r="J18" s="525"/>
    </row>
    <row r="19" spans="1:10" ht="12.75" customHeight="1">
      <c r="A19" s="93" t="s">
        <v>16</v>
      </c>
      <c r="B19" s="105" t="s">
        <v>125</v>
      </c>
      <c r="C19" s="41">
        <v>104734749</v>
      </c>
      <c r="D19" s="41">
        <v>-35957378</v>
      </c>
      <c r="E19" s="231">
        <f aca="true" t="shared" si="2" ref="E19:E29">C19+D19</f>
        <v>68777371</v>
      </c>
      <c r="F19" s="99" t="s">
        <v>112</v>
      </c>
      <c r="G19" s="41"/>
      <c r="H19" s="41"/>
      <c r="I19" s="235">
        <f t="shared" si="1"/>
        <v>0</v>
      </c>
      <c r="J19" s="525"/>
    </row>
    <row r="20" spans="1:10" ht="12.75" customHeight="1">
      <c r="A20" s="91" t="s">
        <v>17</v>
      </c>
      <c r="B20" s="105" t="s">
        <v>126</v>
      </c>
      <c r="C20" s="41"/>
      <c r="D20" s="41"/>
      <c r="E20" s="231">
        <f t="shared" si="2"/>
        <v>0</v>
      </c>
      <c r="F20" s="99" t="s">
        <v>85</v>
      </c>
      <c r="G20" s="41"/>
      <c r="H20" s="41"/>
      <c r="I20" s="235">
        <f t="shared" si="1"/>
        <v>0</v>
      </c>
      <c r="J20" s="525"/>
    </row>
    <row r="21" spans="1:10" ht="12.75" customHeight="1">
      <c r="A21" s="93" t="s">
        <v>18</v>
      </c>
      <c r="B21" s="105" t="s">
        <v>127</v>
      </c>
      <c r="C21" s="41"/>
      <c r="D21" s="41"/>
      <c r="E21" s="231">
        <f t="shared" si="2"/>
        <v>0</v>
      </c>
      <c r="F21" s="99" t="s">
        <v>86</v>
      </c>
      <c r="G21" s="41"/>
      <c r="H21" s="41"/>
      <c r="I21" s="235">
        <f t="shared" si="1"/>
        <v>0</v>
      </c>
      <c r="J21" s="525"/>
    </row>
    <row r="22" spans="1:10" ht="12.75" customHeight="1">
      <c r="A22" s="91" t="s">
        <v>19</v>
      </c>
      <c r="B22" s="105" t="s">
        <v>128</v>
      </c>
      <c r="C22" s="41"/>
      <c r="D22" s="41"/>
      <c r="E22" s="231">
        <f t="shared" si="2"/>
        <v>0</v>
      </c>
      <c r="F22" s="98" t="s">
        <v>124</v>
      </c>
      <c r="G22" s="41"/>
      <c r="H22" s="41"/>
      <c r="I22" s="235">
        <f t="shared" si="1"/>
        <v>0</v>
      </c>
      <c r="J22" s="525"/>
    </row>
    <row r="23" spans="1:10" ht="12.75" customHeight="1">
      <c r="A23" s="93" t="s">
        <v>20</v>
      </c>
      <c r="B23" s="106" t="s">
        <v>129</v>
      </c>
      <c r="C23" s="41"/>
      <c r="D23" s="41"/>
      <c r="E23" s="231">
        <f t="shared" si="2"/>
        <v>0</v>
      </c>
      <c r="F23" s="99" t="s">
        <v>113</v>
      </c>
      <c r="G23" s="41"/>
      <c r="H23" s="41"/>
      <c r="I23" s="235">
        <f t="shared" si="1"/>
        <v>0</v>
      </c>
      <c r="J23" s="525"/>
    </row>
    <row r="24" spans="1:10" ht="12.75" customHeight="1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5">
        <f t="shared" si="1"/>
        <v>0</v>
      </c>
      <c r="J24" s="525"/>
    </row>
    <row r="25" spans="1:10" ht="12.75" customHeight="1">
      <c r="A25" s="93" t="s">
        <v>22</v>
      </c>
      <c r="B25" s="106" t="s">
        <v>131</v>
      </c>
      <c r="C25" s="41"/>
      <c r="D25" s="41"/>
      <c r="E25" s="231">
        <f t="shared" si="2"/>
        <v>0</v>
      </c>
      <c r="F25" s="108" t="s">
        <v>272</v>
      </c>
      <c r="G25" s="41"/>
      <c r="H25" s="41"/>
      <c r="I25" s="235">
        <f t="shared" si="1"/>
        <v>0</v>
      </c>
      <c r="J25" s="525"/>
    </row>
    <row r="26" spans="1:10" ht="12.75" customHeight="1">
      <c r="A26" s="91" t="s">
        <v>23</v>
      </c>
      <c r="B26" s="106" t="s">
        <v>132</v>
      </c>
      <c r="C26" s="41"/>
      <c r="D26" s="41"/>
      <c r="E26" s="231">
        <f t="shared" si="2"/>
        <v>0</v>
      </c>
      <c r="F26" s="103"/>
      <c r="G26" s="41"/>
      <c r="H26" s="41"/>
      <c r="I26" s="235">
        <f t="shared" si="1"/>
        <v>0</v>
      </c>
      <c r="J26" s="525"/>
    </row>
    <row r="27" spans="1:10" ht="12.75" customHeight="1">
      <c r="A27" s="93" t="s">
        <v>24</v>
      </c>
      <c r="B27" s="105" t="s">
        <v>133</v>
      </c>
      <c r="C27" s="41"/>
      <c r="D27" s="41"/>
      <c r="E27" s="231">
        <f t="shared" si="2"/>
        <v>0</v>
      </c>
      <c r="F27" s="46"/>
      <c r="G27" s="41"/>
      <c r="H27" s="41"/>
      <c r="I27" s="235">
        <f t="shared" si="1"/>
        <v>0</v>
      </c>
      <c r="J27" s="525"/>
    </row>
    <row r="28" spans="1:10" ht="12.75" customHeight="1">
      <c r="A28" s="91" t="s">
        <v>25</v>
      </c>
      <c r="B28" s="109" t="s">
        <v>134</v>
      </c>
      <c r="C28" s="41"/>
      <c r="D28" s="41"/>
      <c r="E28" s="231">
        <f t="shared" si="2"/>
        <v>0</v>
      </c>
      <c r="F28" s="29"/>
      <c r="G28" s="41"/>
      <c r="H28" s="41"/>
      <c r="I28" s="235">
        <f t="shared" si="1"/>
        <v>0</v>
      </c>
      <c r="J28" s="525"/>
    </row>
    <row r="29" spans="1:10" ht="12.75" customHeight="1" thickBot="1">
      <c r="A29" s="93" t="s">
        <v>26</v>
      </c>
      <c r="B29" s="110" t="s">
        <v>135</v>
      </c>
      <c r="C29" s="41"/>
      <c r="D29" s="41"/>
      <c r="E29" s="231">
        <f t="shared" si="2"/>
        <v>0</v>
      </c>
      <c r="F29" s="46"/>
      <c r="G29" s="41"/>
      <c r="H29" s="41"/>
      <c r="I29" s="235">
        <f t="shared" si="1"/>
        <v>0</v>
      </c>
      <c r="J29" s="525"/>
    </row>
    <row r="30" spans="1:10" ht="21.75" customHeight="1" thickBot="1">
      <c r="A30" s="96" t="s">
        <v>27</v>
      </c>
      <c r="B30" s="48" t="s">
        <v>269</v>
      </c>
      <c r="C30" s="79">
        <f>+C18+C24</f>
        <v>104734749</v>
      </c>
      <c r="D30" s="79">
        <f>+D18+D24</f>
        <v>-35957378</v>
      </c>
      <c r="E30" s="79">
        <f>+E18+E24</f>
        <v>68777371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25"/>
    </row>
    <row r="31" spans="1:10" ht="13.5" thickBot="1">
      <c r="A31" s="96" t="s">
        <v>28</v>
      </c>
      <c r="B31" s="102" t="s">
        <v>274</v>
      </c>
      <c r="C31" s="241">
        <f>+C17+C30</f>
        <v>104934749</v>
      </c>
      <c r="D31" s="241">
        <f>+D17+D30</f>
        <v>184035469</v>
      </c>
      <c r="E31" s="242">
        <f>+E17+E30</f>
        <v>288970218</v>
      </c>
      <c r="F31" s="102" t="s">
        <v>275</v>
      </c>
      <c r="G31" s="241">
        <f>+G17+G30</f>
        <v>109934749</v>
      </c>
      <c r="H31" s="241">
        <f>+H17+H30</f>
        <v>179035469</v>
      </c>
      <c r="I31" s="242">
        <f>+I17+I30</f>
        <v>288970218</v>
      </c>
      <c r="J31" s="525"/>
    </row>
    <row r="32" spans="1:10" ht="13.5" thickBot="1">
      <c r="A32" s="96" t="s">
        <v>29</v>
      </c>
      <c r="B32" s="102" t="s">
        <v>87</v>
      </c>
      <c r="C32" s="241">
        <f>IF(C17-G17&lt;0,G17-C17,"-")</f>
        <v>109734749</v>
      </c>
      <c r="D32" s="241" t="str">
        <f>IF(D17-H17&lt;0,H17-D17,"-")</f>
        <v>-</v>
      </c>
      <c r="E32" s="242">
        <f>IF(E17-I17&lt;0,I17-E17,"-")</f>
        <v>68777371</v>
      </c>
      <c r="F32" s="102" t="s">
        <v>88</v>
      </c>
      <c r="G32" s="241" t="str">
        <f>IF(C17-G17&gt;0,C17-G17,"-")</f>
        <v>-</v>
      </c>
      <c r="H32" s="241">
        <f>IF(D17-H17&gt;0,D17-H17,"-")</f>
        <v>40957378</v>
      </c>
      <c r="I32" s="242" t="str">
        <f>IF(E17-I17&gt;0,E17-I17,"-")</f>
        <v>-</v>
      </c>
      <c r="J32" s="525"/>
    </row>
    <row r="33" spans="1:10" ht="13.5" thickBot="1">
      <c r="A33" s="96" t="s">
        <v>30</v>
      </c>
      <c r="B33" s="102" t="s">
        <v>426</v>
      </c>
      <c r="C33" s="241">
        <f>IF(C31-G31&lt;0,G31-C31,"-")</f>
        <v>5000000</v>
      </c>
      <c r="D33" s="241" t="str">
        <f>IF(D31-H31&lt;0,H31-D31,"-")</f>
        <v>-</v>
      </c>
      <c r="E33" s="241" t="str">
        <f>IF(E31-I31&lt;0,I31-E31,"-")</f>
        <v>-</v>
      </c>
      <c r="F33" s="102" t="s">
        <v>427</v>
      </c>
      <c r="G33" s="241" t="str">
        <f>IF(C31-G31&gt;0,C31-G31,"-")</f>
        <v>-</v>
      </c>
      <c r="H33" s="241">
        <f>IF(D31-H31&gt;0,D31-H31,"-")</f>
        <v>5000000</v>
      </c>
      <c r="I33" s="243" t="str">
        <f>IF(E31-I31&gt;0,E31-I31,"-")</f>
        <v>-</v>
      </c>
      <c r="J33" s="525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2021-02-01T09:00:02Z</cp:lastPrinted>
  <dcterms:created xsi:type="dcterms:W3CDTF">1999-10-30T10:30:45Z</dcterms:created>
  <dcterms:modified xsi:type="dcterms:W3CDTF">2021-02-02T14:26:28Z</dcterms:modified>
  <cp:category/>
  <cp:version/>
  <cp:contentType/>
  <cp:contentStatus/>
</cp:coreProperties>
</file>